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julianami_iadb_org/Documents/4 - GEFs/BR-G1004 - GEF Terrestre/Plano de Aquisições/PA Versão 7/"/>
    </mc:Choice>
  </mc:AlternateContent>
  <xr:revisionPtr revIDLastSave="0" documentId="8_{19197E76-D664-4745-AE62-F5BD3503D2E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struções" sheetId="2" r:id="rId1"/>
    <sheet name="Estrutura do Projeto" sheetId="1" r:id="rId2"/>
    <sheet name="Resumo Plano de Aquisições" sheetId="3" r:id="rId3"/>
    <sheet name="Plano Aquisições_ DETALHADO" sheetId="4" r:id="rId4"/>
  </sheets>
  <definedNames>
    <definedName name="_xlnm._FilterDatabase" localSheetId="3" hidden="1">'Plano Aquisições_ DETALHADO'!$M$2:$M$472</definedName>
    <definedName name="_ftn1" localSheetId="3">'Plano Aquisições_ DETALHADO'!$H$293</definedName>
    <definedName name="_ftnref1" localSheetId="3">'Plano Aquisições_ DETALHADO'!$H$289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4" l="1"/>
  <c r="M434" i="4"/>
  <c r="M435" i="4"/>
  <c r="L250" i="4"/>
  <c r="L244" i="4"/>
  <c r="L82" i="4"/>
  <c r="L47" i="4"/>
  <c r="L45" i="4"/>
  <c r="L37" i="4"/>
  <c r="L32" i="4"/>
  <c r="L18" i="4"/>
  <c r="L17" i="4"/>
  <c r="L291" i="4"/>
  <c r="M437" i="4" l="1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K297" i="4"/>
  <c r="K298" i="4"/>
  <c r="K299" i="4"/>
  <c r="K300" i="4"/>
  <c r="K301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M297" i="4"/>
  <c r="M298" i="4"/>
  <c r="M299" i="4"/>
  <c r="M300" i="4"/>
  <c r="M436" i="4" l="1"/>
  <c r="M466" i="4"/>
  <c r="K286" i="4"/>
  <c r="M286" i="4"/>
  <c r="M287" i="4" s="1"/>
  <c r="L287" i="4"/>
  <c r="K209" i="4"/>
  <c r="M209" i="4"/>
  <c r="L283" i="4"/>
  <c r="K110" i="4"/>
  <c r="K94" i="4"/>
  <c r="K44" i="4"/>
  <c r="K31" i="4"/>
  <c r="K23" i="4"/>
  <c r="K133" i="4"/>
  <c r="K142" i="4"/>
  <c r="K146" i="4"/>
  <c r="K147" i="4"/>
  <c r="K148" i="4"/>
  <c r="K149" i="4"/>
  <c r="K150" i="4"/>
  <c r="K151" i="4"/>
  <c r="K152" i="4"/>
  <c r="K153" i="4"/>
  <c r="K154" i="4"/>
  <c r="K155" i="4"/>
  <c r="K167" i="4"/>
  <c r="M16" i="4"/>
  <c r="K277" i="4"/>
  <c r="M277" i="4"/>
  <c r="M167" i="4" l="1"/>
  <c r="M147" i="4"/>
  <c r="M148" i="4"/>
  <c r="M149" i="4"/>
  <c r="M150" i="4"/>
  <c r="M151" i="4"/>
  <c r="M152" i="4"/>
  <c r="M153" i="4"/>
  <c r="M154" i="4"/>
  <c r="M155" i="4"/>
  <c r="M146" i="4"/>
  <c r="M133" i="4"/>
  <c r="M81" i="4" l="1"/>
  <c r="K81" i="4"/>
  <c r="L78" i="4"/>
  <c r="L73" i="4"/>
  <c r="M72" i="4"/>
  <c r="M73" i="4" s="1"/>
  <c r="K62" i="4"/>
  <c r="M62" i="4"/>
  <c r="K61" i="4"/>
  <c r="M61" i="4"/>
  <c r="K198" i="4"/>
  <c r="M198" i="4"/>
  <c r="M65" i="4"/>
  <c r="K65" i="4"/>
  <c r="K197" i="4"/>
  <c r="M197" i="4"/>
  <c r="K196" i="4"/>
  <c r="M196" i="4"/>
  <c r="K15" i="4"/>
  <c r="M15" i="4"/>
  <c r="K195" i="4"/>
  <c r="M195" i="4"/>
  <c r="K194" i="4"/>
  <c r="M194" i="4"/>
  <c r="K14" i="4"/>
  <c r="M14" i="4"/>
  <c r="K193" i="4"/>
  <c r="M193" i="4"/>
  <c r="M192" i="4"/>
  <c r="K192" i="4"/>
  <c r="K74" i="4"/>
  <c r="M74" i="4"/>
  <c r="K224" i="4"/>
  <c r="M224" i="4"/>
  <c r="M207" i="4"/>
  <c r="M190" i="4"/>
  <c r="K190" i="4"/>
  <c r="K174" i="4"/>
  <c r="M174" i="4"/>
  <c r="D174" i="4"/>
  <c r="K166" i="4"/>
  <c r="M166" i="4"/>
  <c r="K242" i="4"/>
  <c r="M242" i="4"/>
  <c r="D242" i="4"/>
  <c r="M241" i="4"/>
  <c r="D241" i="4"/>
  <c r="K240" i="4"/>
  <c r="K241" i="4"/>
  <c r="M240" i="4"/>
  <c r="D240" i="4"/>
  <c r="K239" i="4"/>
  <c r="M239" i="4"/>
  <c r="D239" i="4"/>
  <c r="K238" i="4"/>
  <c r="M238" i="4"/>
  <c r="D238" i="4"/>
  <c r="K237" i="4"/>
  <c r="M237" i="4"/>
  <c r="D237" i="4"/>
  <c r="K236" i="4"/>
  <c r="M236" i="4"/>
  <c r="D236" i="4"/>
  <c r="K235" i="4"/>
  <c r="M235" i="4"/>
  <c r="D235" i="4"/>
  <c r="M234" i="4"/>
  <c r="D234" i="4"/>
  <c r="M233" i="4"/>
  <c r="D233" i="4"/>
  <c r="K232" i="4"/>
  <c r="K233" i="4"/>
  <c r="K234" i="4"/>
  <c r="M232" i="4"/>
  <c r="D232" i="4"/>
  <c r="K231" i="4"/>
  <c r="M231" i="4"/>
  <c r="D231" i="4"/>
  <c r="M230" i="4"/>
  <c r="K230" i="4"/>
  <c r="D230" i="4"/>
  <c r="K139" i="4"/>
  <c r="M139" i="4"/>
  <c r="M138" i="4"/>
  <c r="K138" i="4"/>
  <c r="M13" i="4"/>
  <c r="K13" i="4"/>
  <c r="K136" i="4"/>
  <c r="M136" i="4"/>
  <c r="K135" i="4"/>
  <c r="M135" i="4"/>
  <c r="K134" i="4"/>
  <c r="M134" i="4"/>
  <c r="K132" i="4" l="1"/>
  <c r="M132" i="4"/>
  <c r="K131" i="4"/>
  <c r="M131" i="4"/>
  <c r="K129" i="4"/>
  <c r="K130" i="4"/>
  <c r="M130" i="4"/>
  <c r="M129" i="4"/>
  <c r="K128" i="4"/>
  <c r="M128" i="4"/>
  <c r="M127" i="4"/>
  <c r="M126" i="4"/>
  <c r="K125" i="4"/>
  <c r="K126" i="4"/>
  <c r="K127" i="4"/>
  <c r="M125" i="4"/>
  <c r="K124" i="4"/>
  <c r="M124" i="4"/>
  <c r="K123" i="4"/>
  <c r="K122" i="4"/>
  <c r="M123" i="4"/>
  <c r="M122" i="4"/>
  <c r="K121" i="4"/>
  <c r="K120" i="4"/>
  <c r="M121" i="4"/>
  <c r="M119" i="4"/>
  <c r="M120" i="4"/>
  <c r="K119" i="4"/>
  <c r="M110" i="4"/>
  <c r="K108" i="4"/>
  <c r="K109" i="4"/>
  <c r="M109" i="4"/>
  <c r="M108" i="4"/>
  <c r="K107" i="4"/>
  <c r="M107" i="4"/>
  <c r="K118" i="4"/>
  <c r="M118" i="4"/>
  <c r="D118" i="4"/>
  <c r="K116" i="4"/>
  <c r="K117" i="4"/>
  <c r="M117" i="4"/>
  <c r="D117" i="4"/>
  <c r="M116" i="4"/>
  <c r="D116" i="4"/>
  <c r="K115" i="4"/>
  <c r="M115" i="4"/>
  <c r="M114" i="4"/>
  <c r="K113" i="4"/>
  <c r="K114" i="4"/>
  <c r="M113" i="4"/>
  <c r="D115" i="4"/>
  <c r="D114" i="4"/>
  <c r="D113" i="4"/>
  <c r="D112" i="4"/>
  <c r="D111" i="4"/>
  <c r="M111" i="4"/>
  <c r="M112" i="4"/>
  <c r="K111" i="4"/>
  <c r="K112" i="4"/>
  <c r="K102" i="4"/>
  <c r="M102" i="4"/>
  <c r="D102" i="4"/>
  <c r="K101" i="4"/>
  <c r="M101" i="4"/>
  <c r="D101" i="4"/>
  <c r="K99" i="4"/>
  <c r="M99" i="4"/>
  <c r="D99" i="4"/>
  <c r="K98" i="4"/>
  <c r="M98" i="4"/>
  <c r="D98" i="4"/>
  <c r="M94" i="4"/>
  <c r="D94" i="4"/>
  <c r="K93" i="4"/>
  <c r="M93" i="4"/>
  <c r="D93" i="4"/>
  <c r="M282" i="4"/>
  <c r="K282" i="4"/>
  <c r="K281" i="4"/>
  <c r="D282" i="4"/>
  <c r="M281" i="4"/>
  <c r="D281" i="4"/>
  <c r="K280" i="4"/>
  <c r="M280" i="4"/>
  <c r="D280" i="4"/>
  <c r="M279" i="4"/>
  <c r="K279" i="4"/>
  <c r="D279" i="4"/>
  <c r="M276" i="4"/>
  <c r="M275" i="4"/>
  <c r="K275" i="4"/>
  <c r="K276" i="4"/>
  <c r="K274" i="4"/>
  <c r="M274" i="4"/>
  <c r="K273" i="4"/>
  <c r="M273" i="4"/>
  <c r="K271" i="4"/>
  <c r="K272" i="4"/>
  <c r="M272" i="4"/>
  <c r="M271" i="4"/>
  <c r="K270" i="4"/>
  <c r="M270" i="4"/>
  <c r="M269" i="4"/>
  <c r="K269" i="4"/>
  <c r="K268" i="4"/>
  <c r="M268" i="4"/>
  <c r="M267" i="4"/>
  <c r="K266" i="4"/>
  <c r="K267" i="4"/>
  <c r="M266" i="4"/>
  <c r="K265" i="4"/>
  <c r="M265" i="4"/>
  <c r="M264" i="4"/>
  <c r="K264" i="4"/>
  <c r="M263" i="4"/>
  <c r="K262" i="4"/>
  <c r="K263" i="4"/>
  <c r="M262" i="4"/>
  <c r="M261" i="4"/>
  <c r="M260" i="4"/>
  <c r="M259" i="4"/>
  <c r="M258" i="4"/>
  <c r="M44" i="4"/>
  <c r="M257" i="4"/>
  <c r="M77" i="4"/>
  <c r="K76" i="4"/>
  <c r="K77" i="4"/>
  <c r="M256" i="4"/>
  <c r="K255" i="4"/>
  <c r="K256" i="4"/>
  <c r="K257" i="4"/>
  <c r="K258" i="4"/>
  <c r="K259" i="4"/>
  <c r="K260" i="4"/>
  <c r="K261" i="4"/>
  <c r="M255" i="4"/>
  <c r="M254" i="4"/>
  <c r="K252" i="4"/>
  <c r="K254" i="4"/>
  <c r="M252" i="4"/>
  <c r="M253" i="4"/>
  <c r="K253" i="4"/>
  <c r="D253" i="4"/>
  <c r="K43" i="4"/>
  <c r="M43" i="4"/>
  <c r="K42" i="4"/>
  <c r="M42" i="4"/>
  <c r="M41" i="4"/>
  <c r="M40" i="4"/>
  <c r="M39" i="4"/>
  <c r="K38" i="4"/>
  <c r="K39" i="4"/>
  <c r="K40" i="4"/>
  <c r="K41" i="4"/>
  <c r="M38" i="4"/>
  <c r="M75" i="4"/>
  <c r="M76" i="4"/>
  <c r="K75" i="4"/>
  <c r="K251" i="4"/>
  <c r="M251" i="4"/>
  <c r="M283" i="4" l="1"/>
  <c r="M45" i="4"/>
  <c r="M78" i="4"/>
  <c r="K137" i="4"/>
  <c r="M137" i="4"/>
  <c r="K229" i="4"/>
  <c r="M229" i="4"/>
  <c r="M12" i="4"/>
  <c r="K11" i="4"/>
  <c r="K12" i="4"/>
  <c r="M228" i="4"/>
  <c r="K225" i="4"/>
  <c r="K226" i="4"/>
  <c r="K227" i="4"/>
  <c r="K228" i="4"/>
  <c r="M227" i="4"/>
  <c r="M226" i="4"/>
  <c r="M64" i="4"/>
  <c r="K63" i="4"/>
  <c r="K64" i="4"/>
  <c r="M63" i="4"/>
  <c r="M225" i="4" l="1"/>
  <c r="K223" i="4"/>
  <c r="M223" i="4"/>
  <c r="K222" i="4"/>
  <c r="M222" i="4"/>
  <c r="K221" i="4"/>
  <c r="M221" i="4"/>
  <c r="K220" i="4"/>
  <c r="M220" i="4"/>
  <c r="K219" i="4"/>
  <c r="M219" i="4"/>
  <c r="K218" i="4"/>
  <c r="M218" i="4"/>
  <c r="K217" i="4"/>
  <c r="M217" i="4"/>
  <c r="K216" i="4"/>
  <c r="M216" i="4"/>
  <c r="M11" i="4"/>
  <c r="K215" i="4"/>
  <c r="M215" i="4"/>
  <c r="K214" i="4"/>
  <c r="M214" i="4"/>
  <c r="K213" i="4"/>
  <c r="M213" i="4"/>
  <c r="M30" i="4"/>
  <c r="K30" i="4"/>
  <c r="K212" i="4"/>
  <c r="M212" i="4"/>
  <c r="K210" i="4"/>
  <c r="K207" i="4"/>
  <c r="K208" i="4"/>
  <c r="K211" i="4"/>
  <c r="M211" i="4"/>
  <c r="M60" i="4"/>
  <c r="K60" i="4"/>
  <c r="M210" i="4"/>
  <c r="K10" i="4"/>
  <c r="M10" i="4"/>
  <c r="M208" i="4"/>
  <c r="K206" i="4"/>
  <c r="M206" i="4"/>
  <c r="K205" i="4"/>
  <c r="M205" i="4"/>
  <c r="K204" i="4"/>
  <c r="M204" i="4"/>
  <c r="K203" i="4"/>
  <c r="M203" i="4"/>
  <c r="D203" i="4"/>
  <c r="K202" i="4"/>
  <c r="M202" i="4"/>
  <c r="D202" i="4"/>
  <c r="K201" i="4"/>
  <c r="M201" i="4"/>
  <c r="M200" i="4"/>
  <c r="K199" i="4"/>
  <c r="K200" i="4"/>
  <c r="M59" i="4"/>
  <c r="K57" i="4"/>
  <c r="K58" i="4"/>
  <c r="K59" i="4"/>
  <c r="M57" i="4"/>
  <c r="M58" i="4"/>
  <c r="M199" i="4"/>
  <c r="M184" i="4" l="1"/>
  <c r="K184" i="4"/>
  <c r="M183" i="4"/>
  <c r="K182" i="4"/>
  <c r="K183" i="4"/>
  <c r="M182" i="4"/>
  <c r="K181" i="4"/>
  <c r="M181" i="4"/>
  <c r="M180" i="4"/>
  <c r="K179" i="4"/>
  <c r="K180" i="4"/>
  <c r="M179" i="4"/>
  <c r="M178" i="4"/>
  <c r="K177" i="4"/>
  <c r="K178" i="4"/>
  <c r="M177" i="4"/>
  <c r="M175" i="4"/>
  <c r="M176" i="4"/>
  <c r="K175" i="4"/>
  <c r="K191" i="4"/>
  <c r="M191" i="4"/>
  <c r="M28" i="4"/>
  <c r="M29" i="4"/>
  <c r="K28" i="4"/>
  <c r="K29" i="4"/>
  <c r="K189" i="4"/>
  <c r="M189" i="4"/>
  <c r="K188" i="4"/>
  <c r="M188" i="4"/>
  <c r="K187" i="4"/>
  <c r="M187" i="4"/>
  <c r="K186" i="4"/>
  <c r="M186" i="4"/>
  <c r="K176" i="4"/>
  <c r="K185" i="4"/>
  <c r="M185" i="4"/>
  <c r="K173" i="4"/>
  <c r="M173" i="4"/>
  <c r="K172" i="4"/>
  <c r="M172" i="4"/>
  <c r="M171" i="4"/>
  <c r="K170" i="4"/>
  <c r="K171" i="4"/>
  <c r="M170" i="4"/>
  <c r="K168" i="4"/>
  <c r="K169" i="4"/>
  <c r="M169" i="4"/>
  <c r="M168" i="4"/>
  <c r="M31" i="4"/>
  <c r="K165" i="4"/>
  <c r="M165" i="4"/>
  <c r="K164" i="4"/>
  <c r="M164" i="4"/>
  <c r="K163" i="4"/>
  <c r="M163" i="4"/>
  <c r="K161" i="4"/>
  <c r="K162" i="4"/>
  <c r="M162" i="4"/>
  <c r="M161" i="4"/>
  <c r="K160" i="4"/>
  <c r="M160" i="4"/>
  <c r="M159" i="4"/>
  <c r="K156" i="4"/>
  <c r="K157" i="4"/>
  <c r="K158" i="4"/>
  <c r="K159" i="4"/>
  <c r="M158" i="4"/>
  <c r="M157" i="4"/>
  <c r="M156" i="4"/>
  <c r="K5" i="4"/>
  <c r="M5" i="4"/>
  <c r="M142" i="4"/>
  <c r="M141" i="4"/>
  <c r="K141" i="4"/>
  <c r="M143" i="4"/>
  <c r="K140" i="4"/>
  <c r="K143" i="4"/>
  <c r="M140" i="4"/>
  <c r="K145" i="4"/>
  <c r="M145" i="4"/>
  <c r="D145" i="4"/>
  <c r="K56" i="4"/>
  <c r="M56" i="4"/>
  <c r="D56" i="4"/>
  <c r="M69" i="4" l="1"/>
  <c r="K68" i="4"/>
  <c r="M68" i="4"/>
  <c r="K66" i="4"/>
  <c r="K67" i="4"/>
  <c r="M66" i="4"/>
  <c r="M67" i="4"/>
  <c r="M97" i="4"/>
  <c r="K97" i="4"/>
  <c r="D97" i="4"/>
  <c r="M23" i="4"/>
  <c r="M103" i="4"/>
  <c r="K103" i="4"/>
  <c r="L468" i="4" l="1"/>
  <c r="M467" i="4"/>
  <c r="M468" i="4" s="1"/>
  <c r="K467" i="4"/>
  <c r="L25" i="4" l="1"/>
  <c r="L106" i="4"/>
  <c r="M104" i="4"/>
  <c r="M105" i="4"/>
  <c r="K104" i="4"/>
  <c r="K105" i="4"/>
  <c r="D105" i="4" l="1"/>
  <c r="D104" i="4"/>
  <c r="L85" i="4"/>
  <c r="M84" i="4"/>
  <c r="M80" i="4"/>
  <c r="K80" i="4"/>
  <c r="D80" i="4"/>
  <c r="M26" i="4"/>
  <c r="M32" i="4" s="1"/>
  <c r="M27" i="4"/>
  <c r="K26" i="4"/>
  <c r="K27" i="4"/>
  <c r="D26" i="4"/>
  <c r="D27" i="4"/>
  <c r="M24" i="4"/>
  <c r="M25" i="4" s="1"/>
  <c r="K24" i="4"/>
  <c r="L54" i="4" l="1"/>
  <c r="M53" i="4"/>
  <c r="K53" i="4"/>
  <c r="D53" i="4" l="1"/>
  <c r="D249" i="4" l="1"/>
  <c r="M249" i="4"/>
  <c r="K36" i="4" l="1"/>
  <c r="K35" i="4"/>
  <c r="K34" i="4"/>
  <c r="M83" i="4" l="1"/>
  <c r="M85" i="4" s="1"/>
  <c r="M289" i="4"/>
  <c r="M247" i="4"/>
  <c r="M248" i="4"/>
  <c r="D247" i="4"/>
  <c r="D248" i="4"/>
  <c r="M35" i="4"/>
  <c r="M36" i="4"/>
  <c r="M34" i="4"/>
  <c r="M290" i="4" l="1"/>
  <c r="M288" i="4" l="1"/>
  <c r="M291" i="4" s="1"/>
  <c r="B27" i="3" s="1"/>
  <c r="K288" i="4"/>
  <c r="C27" i="3" l="1"/>
  <c r="L278" i="4"/>
  <c r="K284" i="4" l="1"/>
  <c r="K246" i="4"/>
  <c r="K245" i="4"/>
  <c r="K144" i="4"/>
  <c r="K243" i="4"/>
  <c r="K92" i="4"/>
  <c r="K95" i="4"/>
  <c r="K96" i="4"/>
  <c r="K100" i="4"/>
  <c r="K91" i="4"/>
  <c r="K6" i="4"/>
  <c r="M246" i="4"/>
  <c r="D246" i="4"/>
  <c r="M243" i="4"/>
  <c r="M100" i="4"/>
  <c r="D100" i="4"/>
  <c r="D92" i="4"/>
  <c r="D95" i="4"/>
  <c r="D96" i="4"/>
  <c r="D144" i="4"/>
  <c r="D243" i="4"/>
  <c r="D284" i="4"/>
  <c r="D245" i="4"/>
  <c r="D91" i="4"/>
  <c r="D79" i="4"/>
  <c r="D55" i="4"/>
  <c r="D70" i="4"/>
  <c r="D46" i="4"/>
  <c r="D33" i="4"/>
  <c r="D7" i="4"/>
  <c r="D8" i="4"/>
  <c r="D9" i="4"/>
  <c r="D6" i="4"/>
  <c r="L466" i="4" l="1"/>
  <c r="L436" i="4"/>
  <c r="L302" i="4"/>
  <c r="M301" i="4" s="1"/>
  <c r="L71" i="4"/>
  <c r="L469" i="4" l="1"/>
  <c r="L48" i="4"/>
  <c r="L86" i="4"/>
  <c r="M95" i="4"/>
  <c r="M96" i="4"/>
  <c r="M245" i="4"/>
  <c r="M250" i="4" s="1"/>
  <c r="M284" i="4"/>
  <c r="M285" i="4" s="1"/>
  <c r="B25" i="3" s="1"/>
  <c r="M144" i="4"/>
  <c r="M244" i="4" s="1"/>
  <c r="M91" i="4"/>
  <c r="M106" i="4" s="1"/>
  <c r="M92" i="4"/>
  <c r="M292" i="4" l="1"/>
  <c r="M278" i="4"/>
  <c r="B23" i="3" s="1"/>
  <c r="K55" i="4"/>
  <c r="K70" i="4"/>
  <c r="K79" i="4"/>
  <c r="K33" i="4"/>
  <c r="K46" i="4"/>
  <c r="K7" i="4"/>
  <c r="K8" i="4"/>
  <c r="K9" i="4"/>
  <c r="M55" i="4"/>
  <c r="M54" i="4"/>
  <c r="M70" i="4"/>
  <c r="M79" i="4"/>
  <c r="M82" i="4" s="1"/>
  <c r="B24" i="3" s="1"/>
  <c r="M33" i="4"/>
  <c r="M37" i="4" s="1"/>
  <c r="B22" i="3" s="1"/>
  <c r="M46" i="4"/>
  <c r="M47" i="4" s="1"/>
  <c r="B26" i="3" s="1"/>
  <c r="M7" i="4"/>
  <c r="M8" i="4"/>
  <c r="M9" i="4"/>
  <c r="M6" i="4"/>
  <c r="M17" i="4" l="1"/>
  <c r="B21" i="3" s="1"/>
  <c r="M18" i="4"/>
  <c r="B11" i="3" s="1"/>
  <c r="B20" i="3"/>
  <c r="C26" i="3"/>
  <c r="M302" i="4"/>
  <c r="M71" i="4"/>
  <c r="M86" i="4" s="1"/>
  <c r="M469" i="4" l="1"/>
  <c r="C24" i="3"/>
  <c r="B13" i="3"/>
  <c r="C13" i="3" s="1"/>
  <c r="M48" i="4"/>
  <c r="B12" i="3" s="1"/>
  <c r="C22" i="3"/>
  <c r="C23" i="3"/>
  <c r="C11" i="3"/>
  <c r="C12" i="3" l="1"/>
  <c r="C21" i="3"/>
  <c r="B15" i="3"/>
  <c r="M470" i="4"/>
  <c r="C20" i="3"/>
  <c r="C15" i="3" l="1"/>
  <c r="L285" i="4"/>
  <c r="L292" i="4" s="1"/>
  <c r="L470" i="4" l="1"/>
  <c r="B14" i="3"/>
  <c r="B16" i="3" s="1"/>
  <c r="C25" i="3" l="1"/>
  <c r="C28" i="3" s="1"/>
  <c r="B28" i="3"/>
  <c r="B29" i="3" s="1"/>
  <c r="C14" i="3"/>
  <c r="C16" i="3" s="1"/>
</calcChain>
</file>

<file path=xl/sharedStrings.xml><?xml version="1.0" encoding="utf-8"?>
<sst xmlns="http://schemas.openxmlformats.org/spreadsheetml/2006/main" count="3026" uniqueCount="688">
  <si>
    <t>Componente 5 - Comunicação e Integração com Comunidades</t>
  </si>
  <si>
    <t>Componente 4 Monitoramento dos Riscos de Extinção de Flora e Fauna</t>
  </si>
  <si>
    <t>Componente 3 - Recuperação de Áreas Degradadas</t>
  </si>
  <si>
    <t>Componente 2 - Manejo de Unidades de Conservação e Áreas Adjacentes</t>
  </si>
  <si>
    <t>Componente 1 - Criação de Novas Unidades de Conservação</t>
  </si>
  <si>
    <t>sim</t>
  </si>
  <si>
    <t>COMPONENTES? (SIM / NÃO)</t>
  </si>
  <si>
    <t>SERHMACT - PB</t>
  </si>
  <si>
    <t>Secretaria de Recursos Hídricos, Meio Ambiente e Ciência e e tecnologia joão pessoa</t>
  </si>
  <si>
    <t>IMASUL-MS</t>
  </si>
  <si>
    <t>Instituto de Meio Ambiente de Mato Grosso do Sul</t>
  </si>
  <si>
    <t>SEMA-MT</t>
  </si>
  <si>
    <t>Secretaria de Estado do Meio Ambiente MT</t>
  </si>
  <si>
    <t>SEMA-RS</t>
  </si>
  <si>
    <t>Secretaria do Ambiente e Desenvolvimento Sustentável RS</t>
  </si>
  <si>
    <t>SEMARH-RN</t>
  </si>
  <si>
    <t>Secretaria do Meio Ambiente e dos Recursos Hídricos - semarh- RN</t>
  </si>
  <si>
    <t>SEMAR-PI</t>
  </si>
  <si>
    <t>Secretaria estadual do meio ambiente em Teresina, Piauí</t>
  </si>
  <si>
    <t>IEF-MG</t>
  </si>
  <si>
    <t>Instituto Estadual de Florestas de Minas Gerais</t>
  </si>
  <si>
    <t>SEMAS-PE</t>
  </si>
  <si>
    <t>Secretaria Estadual de Meio Ambiente e Sustentabilidade de Pernambuco</t>
  </si>
  <si>
    <t>SEMA CE</t>
  </si>
  <si>
    <t>Secretaria Estadual do Meio Ambiente de Fortaleza - Ceará</t>
  </si>
  <si>
    <t>INEMA-BA</t>
  </si>
  <si>
    <t>Instituto do Meio Ambiente e Recursos Hídricos do Estado da Bahia</t>
  </si>
  <si>
    <t>JBRJ</t>
  </si>
  <si>
    <t>Instituto Jardim Botânico</t>
  </si>
  <si>
    <t>ICMBio</t>
  </si>
  <si>
    <t>Instituto Chico Mendes para Biodiversidade</t>
  </si>
  <si>
    <t>MMA</t>
  </si>
  <si>
    <t xml:space="preserve">Ministério do Meio Ambiente </t>
  </si>
  <si>
    <t>Fundo Brasileiro para Biodiversidade - FUNBIO</t>
  </si>
  <si>
    <t>Comparação de Qualificações (3 CV's)</t>
  </si>
  <si>
    <t>Seleção Baseada na Qualidade e Custo  (SBQC)</t>
  </si>
  <si>
    <t>Selecionar no menu suspenso</t>
  </si>
  <si>
    <t>Categoria</t>
  </si>
  <si>
    <t>Contrato concluído</t>
  </si>
  <si>
    <t>Contrato em Execução</t>
  </si>
  <si>
    <t>Processo Cancelado</t>
  </si>
  <si>
    <t>Processo em curso</t>
  </si>
  <si>
    <t>Previsto</t>
  </si>
  <si>
    <t>Status</t>
  </si>
  <si>
    <t>Ex-Ante</t>
  </si>
  <si>
    <t>Ex-Post</t>
  </si>
  <si>
    <t>Complementar as informações do objeto</t>
  </si>
  <si>
    <t>Descrição Adicional</t>
  </si>
  <si>
    <t>Objeto</t>
  </si>
  <si>
    <t>Categoria/ Componente</t>
  </si>
  <si>
    <t xml:space="preserve">Instruções </t>
  </si>
  <si>
    <t>Total</t>
  </si>
  <si>
    <t>4. Componentes</t>
  </si>
  <si>
    <t>Versión ( 1-xxxx -Incluir Año-) :</t>
  </si>
  <si>
    <t>Hasta</t>
  </si>
  <si>
    <t>Desde</t>
  </si>
  <si>
    <t>Dato</t>
  </si>
  <si>
    <t>Obra</t>
  </si>
  <si>
    <t>Componente</t>
  </si>
  <si>
    <t>Produto</t>
  </si>
  <si>
    <t>Atividade</t>
  </si>
  <si>
    <t>Objeto (Insumo)</t>
  </si>
  <si>
    <t>POA</t>
  </si>
  <si>
    <t>Número do Processo
(Protocolo)</t>
  </si>
  <si>
    <t xml:space="preserve">Método 
de Procurement </t>
  </si>
  <si>
    <t>Montante Estimado *</t>
  </si>
  <si>
    <t>Método de Revisão (ex-ante o ex-post)</t>
  </si>
  <si>
    <t>Datas Estimadas*</t>
  </si>
  <si>
    <t xml:space="preserve">Comentários </t>
  </si>
  <si>
    <t>Montante Estimado em R$</t>
  </si>
  <si>
    <t>Montante Estimado em US$ 
(US$ =3,9)</t>
  </si>
  <si>
    <t>Montante Estimado % BID</t>
  </si>
  <si>
    <t>Publicação do Anúncio/Convite</t>
  </si>
  <si>
    <t>Assinatura do Contrato</t>
  </si>
  <si>
    <t>Código</t>
  </si>
  <si>
    <t>Descrição Adicional (Ajuda Memória)</t>
  </si>
  <si>
    <t>Consultoria PJ</t>
  </si>
  <si>
    <t>Consultoria PF</t>
  </si>
  <si>
    <t>BENS</t>
  </si>
  <si>
    <t>Método de Revisão</t>
  </si>
  <si>
    <t>Tomada de Preços Ampla Nacional (NCB)</t>
  </si>
  <si>
    <t>Tomada de Preços Ampla Internacional (ICB)</t>
  </si>
  <si>
    <t>Acima de 5 milhões</t>
  </si>
  <si>
    <t>Compra/Contratação Automática</t>
  </si>
  <si>
    <t>Sempre Aplicável</t>
  </si>
  <si>
    <t>Até 100 mil</t>
  </si>
  <si>
    <t>Valores</t>
  </si>
  <si>
    <t>Acima de 20 mil</t>
  </si>
  <si>
    <t>Até 20 mil</t>
  </si>
  <si>
    <t>Tomada de Preço (Shopping)</t>
  </si>
  <si>
    <t>Até 10 mil</t>
  </si>
  <si>
    <t>Até 500 mil</t>
  </si>
  <si>
    <t>Entre 500 mil e 5 miilhões</t>
  </si>
  <si>
    <t xml:space="preserve">Bens </t>
  </si>
  <si>
    <t>Compra/Contratação Direta (CD)</t>
  </si>
  <si>
    <t>Até 1 milhão</t>
  </si>
  <si>
    <t>Entre 1 milhão e 10 milhões</t>
  </si>
  <si>
    <t>Acima de 10 milhões</t>
  </si>
  <si>
    <t>Serviços</t>
  </si>
  <si>
    <t>Métodos de Procurement (FUNBIO)</t>
  </si>
  <si>
    <t>Colocar o Nº de componente associado</t>
  </si>
  <si>
    <t>Comp. 2 - PARNA Chapada Diamantina/ICMBio</t>
  </si>
  <si>
    <t>Comp. 2 - PARNA Furna Feia/ICMBio</t>
  </si>
  <si>
    <t>Comp. 2 - PARNA Aparados Serra/ICMBio</t>
  </si>
  <si>
    <t>Comp. 2 - PARNA Sete Cidades/ICMBio</t>
  </si>
  <si>
    <t>Comp. 2 - PARNA do Pantanal Matogrossense/ICMBio</t>
  </si>
  <si>
    <t>Comp. 2 - ESEC Taiamã/ICMBio</t>
  </si>
  <si>
    <t>Elaboração dos Projetos Executivos e fiscalização das obras para construção da sede administrativa da unidade (em Mossoró) e da casa de apoio à pesquisa e gestão (interior da UC).</t>
  </si>
  <si>
    <t>Comp. 2 - FLONA Araripe-Apodi/ICMBio</t>
  </si>
  <si>
    <t>Comp. 2 - PARNA Serra da Capivara/ICMBio</t>
  </si>
  <si>
    <t>Comp. 2 - APA Chapada Araripe/ICMBio</t>
  </si>
  <si>
    <t>Elaboração e implementação boas práticas manejo</t>
  </si>
  <si>
    <t>Comp. 2 - MONA do Rio São Francisco/ICMBio</t>
  </si>
  <si>
    <t>Comp. 4 - DIBIO/ICMBio-Espécies Ameaçadas</t>
  </si>
  <si>
    <t>Implementação de ações de PAN e demais ações para conservação de espécies ameaçadas</t>
  </si>
  <si>
    <t>Comp. 3 - DECO/MMA</t>
  </si>
  <si>
    <t>Consultoria PJ para elaboração das áreas prioritárias</t>
  </si>
  <si>
    <t>Contratação de consultoria para elaboração das áreas prioritárias para restauração na Caatinga, Pantanal e Pampa (2 anos de contrato)</t>
  </si>
  <si>
    <t>Comp. 2 - PARNA Ubajara/ICMBio</t>
  </si>
  <si>
    <t>Comp. 1 - DAP/MMA</t>
  </si>
  <si>
    <t>Comp. 7 - Monitoramento &amp; Avaliação</t>
  </si>
  <si>
    <t>Auditoria</t>
  </si>
  <si>
    <t>Comp. 2 - DIMAN/ICMBio-Manejo do Fogo</t>
  </si>
  <si>
    <t>CONTRATAÇÃO DE CONSULTORIA PF PARA DESENVOLVER PRODUTOS DE COMUNICAÇÃO E DIVULGAÇÃO DAS ATIVIDADES DE MANEJO INTEGRADO DO FOGO PARA AS 3 UCS.</t>
  </si>
  <si>
    <t>Elaboração e implementação.</t>
  </si>
  <si>
    <t>CONTRATAÇÃO DE CONSULTORIA PF PARA CONFECÇÃO DESENHOS E ADAPTAÇÃO DE LINGUAGENS</t>
  </si>
  <si>
    <t>Estudo de Demanda</t>
  </si>
  <si>
    <t>Estudo de demanda de visitação de acordo com TDR CGEUP</t>
  </si>
  <si>
    <t>Plano de Segurança</t>
  </si>
  <si>
    <t>Elaborar plano de segurança e proteção do visitante</t>
  </si>
  <si>
    <t>Comp. 2 - APA Ibirapuitã/ICMBio</t>
  </si>
  <si>
    <t>Comp. 1 - DIMAN/ICMBio-Criação de UC</t>
  </si>
  <si>
    <t>Comp. 2 - DAP/MMA</t>
  </si>
  <si>
    <t>Diagnóstico fogo</t>
  </si>
  <si>
    <t>Contratação de consultor PF para realizar diagnóstico de demanda de Manejo Integrado do Fogo em UCs apoiadas pelo GEF Terrestre.</t>
  </si>
  <si>
    <t>Comp. 5 - DPIN/MMA</t>
  </si>
  <si>
    <t>Comp. 2 - ESEC Raso Catarina/ICMBio</t>
  </si>
  <si>
    <t>Placas de Sinalização</t>
  </si>
  <si>
    <t>Elaborar e instalar 11 placas de sinalização na UC no limite de seus principais acessos .</t>
  </si>
  <si>
    <t>Comp. 4 - JBRJ</t>
  </si>
  <si>
    <t>Aluguel de veículo</t>
  </si>
  <si>
    <t>Aluguel de espaço para eventos</t>
  </si>
  <si>
    <t>Coffee Break</t>
  </si>
  <si>
    <t>alguns locais onde se tem novas propostas para criação de unidades de conservação não há unidade do ICMBio próxima e desta forma haverá a necessidade alugar veículos.</t>
  </si>
  <si>
    <t>Sobrevoo</t>
  </si>
  <si>
    <t>Necessidade para o reconhecimento das áreas das propostas, em áreas que não é possível acessar via terrestre,  para a criação de novas unidades de conservação.</t>
  </si>
  <si>
    <t>Confecção de folders e outros materiais gráficos para serem utilizados na consulta pública.</t>
  </si>
  <si>
    <t>Serviço de som, gravação e degravação</t>
  </si>
  <si>
    <t>Contratação de serviços de apoio a consulta pública como som, gravação e degravação</t>
  </si>
  <si>
    <t>Impressões</t>
  </si>
  <si>
    <t>CONTRATAÇÃO DE SERVIÇOS PARA PRODUÇÃO DE MATERIAIS GRÁFICOS E APOSTILAS (CARTILHAS, FOLDERS PARA DIVULGAÇÃO, CAPACITAÇÃO)</t>
  </si>
  <si>
    <t>Elaboração e instalação de placa de sinalização</t>
  </si>
  <si>
    <t>Instalação de equipamentos e sistema de rádio comunicação</t>
  </si>
  <si>
    <t>Instalação e teste de sistema de rádio comunicação em acordo com Projeto de Estudo de Prospecção para Sistema de Rádio a ser elaborado, conforme planejamento.</t>
  </si>
  <si>
    <t>Comp. 2 - DIBIO/ICMBio-Monitoramento da Biodiversidade</t>
  </si>
  <si>
    <t>Aluguel de espaço para realização das reuniões, quando não for possível a utilização de espaço público.</t>
  </si>
  <si>
    <t>Realização serviços para intercâmbios. Contratação de PJ para ofertar serviço de transporte, alimentação e guia em intercâmbios previamente programados em comum acordo com as comunidades, conselho e equipe da UC, tais como INSA para produção de palma forrageira resistente à cochonilha carmin, EMBRAPA Semiárido para dia de campo sobre mandiocultura, visita técnica organização cooperativista e da produção e comercialização na Coopercuc, Agrodóia para capacitação/aperfeiçoamento em agrofloresta, visita técnica conservação arara-azul-de-lear na RPPN Estação Ecológica de Canudos, visita técnica conservação periquito-cara-suja na APA Serra de Baturité. A proposta consta de Plano de Ação do Conselho e propõe colocar lideranças em contato com experiências que podem ajudar a aprimorar as práticas (organizacionais, produtivas e de conservação) na chapada do Araripe.</t>
  </si>
  <si>
    <t>Tradução simultânea</t>
  </si>
  <si>
    <t>Contratação de serviço PJ para realizar tradução simultânea no evento WILDFIRE 2019 (Conferência Internacional sobre Incêndios Florestais) em Campo Grande (MS) em outubro/novembro de 2019, cuja temática será o Manejo Integrado do Fogo, e oferecerá oportunidades de capacitação para gestores de UCs estaduais e federais apoiadas pelo Projeto GEF Terrestre. O evento é coordenado no Brasil pelo Centro Nacional de Prevenção e Combate aos Incêndios Florestais (Prevfogo), do IBAMA.</t>
  </si>
  <si>
    <t>Reuniões do Comitê executor (1 reunião - 1 dia - 20 pessoas - 50reais)_x000D_
Reuniões do Comitê Estratégico (1 reunião - 1 dia - 15 pessoas - 50reais)_x000D_
Apoio para Missões de Supervisão do Projeto (2 reuniões - 4 dias - 20 pessoas - 30reais)</t>
  </si>
  <si>
    <t>Comp. 6 - Gestão Funbio</t>
  </si>
  <si>
    <t>Comp. 4 - DESP/MMA</t>
  </si>
  <si>
    <t>Drone</t>
  </si>
  <si>
    <t>GPS</t>
  </si>
  <si>
    <t>TV</t>
  </si>
  <si>
    <t>Bomba/mochila costal</t>
  </si>
  <si>
    <t>Motobomba</t>
  </si>
  <si>
    <t>Rádio HT</t>
  </si>
  <si>
    <t>Veículo 4x4</t>
  </si>
  <si>
    <t>Desktop e Notebook</t>
  </si>
  <si>
    <t>Impressora/scanner</t>
  </si>
  <si>
    <t>Ar condicionado</t>
  </si>
  <si>
    <t>Armadilha fotográfica</t>
  </si>
  <si>
    <t>Armário</t>
  </si>
  <si>
    <t>Aspirador de pó</t>
  </si>
  <si>
    <t>Bebedouro</t>
  </si>
  <si>
    <t>Beliche</t>
  </si>
  <si>
    <t>Binóculo</t>
  </si>
  <si>
    <t>Caixa de som</t>
  </si>
  <si>
    <t>Cama</t>
  </si>
  <si>
    <t>Desktop e Notebook geoprocessamento</t>
  </si>
  <si>
    <t>Fogão</t>
  </si>
  <si>
    <t>Freezer</t>
  </si>
  <si>
    <t>Geladeira</t>
  </si>
  <si>
    <t>HD Externo</t>
  </si>
  <si>
    <t>Lanterna</t>
  </si>
  <si>
    <t>Mesa</t>
  </si>
  <si>
    <t>Microondas</t>
  </si>
  <si>
    <t>Motocicleta de uso exclusivo off road</t>
  </si>
  <si>
    <t>Projetor</t>
  </si>
  <si>
    <t>Roçadeira</t>
  </si>
  <si>
    <t>Ventilador</t>
  </si>
  <si>
    <t>Tablet</t>
  </si>
  <si>
    <t>Guincho</t>
  </si>
  <si>
    <t>Reboque rodoviário</t>
  </si>
  <si>
    <t xml:space="preserve">Câmera fotográfica digital </t>
  </si>
  <si>
    <t xml:space="preserve">Gravador de voz_x000D_
</t>
  </si>
  <si>
    <t>Equipamento de videoconferência</t>
  </si>
  <si>
    <t>Equipamentos para radiocomunicação</t>
  </si>
  <si>
    <t>Cartão de memória</t>
  </si>
  <si>
    <t>Aquecedor</t>
  </si>
  <si>
    <t>EPIs</t>
  </si>
  <si>
    <t>Kit amplificador de voz</t>
  </si>
  <si>
    <t>Objeto (Produto)</t>
  </si>
  <si>
    <t>2.1 Planos de manejo atualizados</t>
  </si>
  <si>
    <t>2.5 UCs com implementação de manejo do fogo</t>
  </si>
  <si>
    <t>2.3 UC com ações de implementação do manejo</t>
  </si>
  <si>
    <t>2.7. Áreas com acordo de gestão/Boas praticas em áreas produtivas</t>
  </si>
  <si>
    <t>1.1. Processos de criação/ampliação com análises, consultas e documentos preparados e submetidos par</t>
  </si>
  <si>
    <t>4.3 Territórios com ações prioritárias de PANs implementadas</t>
  </si>
  <si>
    <t>3.1 Árvores de decisão, protocolos de monitoramento e mapas de áreas prioritárias para a restauração</t>
  </si>
  <si>
    <t>1.2. Propostas de UCs concluídas com planos de sustentabilidade financeira preparados</t>
  </si>
  <si>
    <t>7.1. Monitoramento e Avaliação</t>
  </si>
  <si>
    <t>4.2 Elaboração e publicação de PANs territoriais</t>
  </si>
  <si>
    <t>5.3 Estratégias de comunicação para engajamento de comunidades locais</t>
  </si>
  <si>
    <t>2.6. Área onde comunidades adotam o Manejo Integrado do fogo evitando emissões de carbono</t>
  </si>
  <si>
    <t>4.4 Integração de sistemas de biodiversidade</t>
  </si>
  <si>
    <t>4.5 Avaliação do estado de conservação de espécies</t>
  </si>
  <si>
    <t>4.1 Avaliação da efetividade de UCs para conservação de espécies ameaçadas</t>
  </si>
  <si>
    <t>2.4 UC com protocolos de monitoramento da biodiversidade testado</t>
  </si>
  <si>
    <t>5.1 Oficinas e seminários para capacitação de beneficiários e parceiros-chave</t>
  </si>
  <si>
    <t>6.2. Coordenação</t>
  </si>
  <si>
    <t>Elaborar o Plano de Manejo</t>
  </si>
  <si>
    <t>Implementar o Manejo Integrado do Fogo no Pantanal</t>
  </si>
  <si>
    <t>Implementação de PANs coordenados pelo ICMBio na Caatinga, Pampa e Pantanal</t>
  </si>
  <si>
    <t>Implantar o Conselho Gestor</t>
  </si>
  <si>
    <t>Garantir infraestrutura para realização das atividades</t>
  </si>
  <si>
    <t>Implantar Plano de Visitação</t>
  </si>
  <si>
    <t>Elaborar Termo de Compromisso</t>
  </si>
  <si>
    <t>Coordenação do Componente de Criação de UCs</t>
  </si>
  <si>
    <t>Coordenação do Componente de Manejo em UCs e áreas adjacentes</t>
  </si>
  <si>
    <t>Coordenação</t>
  </si>
  <si>
    <t>Incentivar a criação de RPPNs</t>
  </si>
  <si>
    <t>Realizar demarcação dos limites</t>
  </si>
  <si>
    <t>Realizar sinalização dos limites</t>
  </si>
  <si>
    <t>Elaboração de PANs coordenados pelo JBRJ</t>
  </si>
  <si>
    <t>Aperfeiçoamento dos sistemas e bancos de dados do CNCFLORA/JBRJ para integração</t>
  </si>
  <si>
    <t>Estado de conservação das espécies da flora avaliado</t>
  </si>
  <si>
    <t>Elaboração de PANs coordenados pelo ICMBio</t>
  </si>
  <si>
    <t>Elaborar / Revisar Plano de Uso Público</t>
  </si>
  <si>
    <t>Realizar estudos para criação / alteração de limites</t>
  </si>
  <si>
    <t>Monitoria dos PANs coordenados pelo ICMBio (oficinas e sistema de gestão de PANs)</t>
  </si>
  <si>
    <t>Elaborar proposta para criação / alteração de limites</t>
  </si>
  <si>
    <t>Apoiar o Manejo Integrado do Fogo em Unidades de conservação da Caatinga, Pampa e Pantanal</t>
  </si>
  <si>
    <t>Realizar ações de preventivas e de combate de emergências ambientais</t>
  </si>
  <si>
    <t>Árvore de decisão para restauração na Caatinga elaborada</t>
  </si>
  <si>
    <t>Revisar o Plano de Manejo</t>
  </si>
  <si>
    <t>Implementar o Manejo Integrado do Fogo na Caatinga</t>
  </si>
  <si>
    <t>Efetividade de UCs no Bioma Pampa para conservação de espécies ameaçadas avaliada</t>
  </si>
  <si>
    <t>Implantar ações de Educação Ambiental</t>
  </si>
  <si>
    <t>Fortalecer as Comunidades Locais para implementação de práticas produtivas</t>
  </si>
  <si>
    <t>Garantir equipamentos para realização das atividades</t>
  </si>
  <si>
    <t>Apoiar o Manejo Integrado do Fogo na Caatinga, Pampa e Pantanal</t>
  </si>
  <si>
    <t>Elaborar Protocolo de Monitoramento da Biodiversidade</t>
  </si>
  <si>
    <t>Elaborar instrumento de exploração de produtos não madeireiros</t>
  </si>
  <si>
    <t>Coordenação da estratégia de sustentabilidade financeira</t>
  </si>
  <si>
    <t>Fortalecer as Comunidades Locais</t>
  </si>
  <si>
    <t>Articular com parceiros para implementação do manejo do fogo</t>
  </si>
  <si>
    <t>Reuniões do Comitê Estratégico, Comitê Executor, Grupos técnicos e Missões de Supervisão</t>
  </si>
  <si>
    <t>Elaboração e implementação da estratégia de comunicação do Projeto</t>
  </si>
  <si>
    <t>Monitoramento</t>
  </si>
  <si>
    <t>Elaborar plano de comunicação e divulgação</t>
  </si>
  <si>
    <t>Elaborar /Revisar Planos Específicos</t>
  </si>
  <si>
    <t>Realizar a fiscalização</t>
  </si>
  <si>
    <t>Áreas Prioritárias para Restauração na Caatinga, Pantanal e Pampa elaboradas</t>
  </si>
  <si>
    <t>Auditoria externa</t>
  </si>
  <si>
    <t>SBQC</t>
  </si>
  <si>
    <t>ICB</t>
  </si>
  <si>
    <t>CA</t>
  </si>
  <si>
    <t>Comparação Qualificações</t>
  </si>
  <si>
    <t>CD</t>
  </si>
  <si>
    <t>Shopping</t>
  </si>
  <si>
    <t>NCB</t>
  </si>
  <si>
    <t>Método</t>
  </si>
  <si>
    <t>Legenda</t>
  </si>
  <si>
    <t>Código*</t>
  </si>
  <si>
    <t>Atividade*</t>
  </si>
  <si>
    <t>Descrição Adicional (Ajuda Memória)*</t>
  </si>
  <si>
    <t>Número do Processo
(Protocolo)*</t>
  </si>
  <si>
    <t>SERVIÇOS DE NÃO CONSULTORIA</t>
  </si>
  <si>
    <t/>
  </si>
  <si>
    <t>Consultoria PF para produção de material audiovisual  (Edição dos vídeos)</t>
  </si>
  <si>
    <t>Consultoria para produção de material audiovisual  (Edição dos vídeos produzidos pelos jovens na oficina para divulgação no âmbito da estratégia de comunicação do projeto)</t>
  </si>
  <si>
    <t>Nome Órgãos Sub-executores</t>
  </si>
  <si>
    <t>Iniciais Órgãos Sub-executores</t>
  </si>
  <si>
    <t>Nome Órgão Executor</t>
  </si>
  <si>
    <t xml:space="preserve">Nome dos Componentes </t>
  </si>
  <si>
    <t>INFORMAÇÕES PARA CARGA INICIAL DO PLANO DE AQUISIÇÕES EM CURSO E/OU ÚLTIMA VERSÃO</t>
  </si>
  <si>
    <t>1.Cobertura do Plano de Aqusições</t>
  </si>
  <si>
    <t>2. Versão do Plano de Aquisições</t>
  </si>
  <si>
    <t>Cobertura do Plano de Aquisições:</t>
  </si>
  <si>
    <t>3. Tipos de Gastos</t>
  </si>
  <si>
    <t>Categoria de Aquisição</t>
  </si>
  <si>
    <t>Bens</t>
  </si>
  <si>
    <t>Serviços de Não Consultoria</t>
  </si>
  <si>
    <t>Consultorias PF</t>
  </si>
  <si>
    <t>Consultorias PJ</t>
  </si>
  <si>
    <t>Montante Financiado pelo Banco</t>
  </si>
  <si>
    <t>Montante Total (Incluindo Contrapartida)</t>
  </si>
  <si>
    <t>Componentes</t>
  </si>
  <si>
    <t>-</t>
  </si>
  <si>
    <t>Total Componente 2</t>
  </si>
  <si>
    <t>Total Componente 1</t>
  </si>
  <si>
    <t>Total Componente 3</t>
  </si>
  <si>
    <t>Total Componente 4</t>
  </si>
  <si>
    <t>Total Monitoramento e Avaliação</t>
  </si>
  <si>
    <t>Monitoramento e Avaliação</t>
  </si>
  <si>
    <t>Administração e Coordenação</t>
  </si>
  <si>
    <t>Total Componente 5</t>
  </si>
  <si>
    <t>Total Administração e Coordenação</t>
  </si>
  <si>
    <t>TOTAL OBRAS</t>
  </si>
  <si>
    <t>OBRAS</t>
  </si>
  <si>
    <t>TOTAL CONSULTORIAS PJ</t>
  </si>
  <si>
    <t>CONSULTORIAS PJ</t>
  </si>
  <si>
    <t>CONSULTORIAS PF</t>
  </si>
  <si>
    <t>TOTAL CONSULTORIAS PF</t>
  </si>
  <si>
    <t>TOTAL SERVIÇOS DE NÃO CONSULTORIA</t>
  </si>
  <si>
    <t>TOTAL BENS</t>
  </si>
  <si>
    <t>TOTAL GERAL PLANO DE AQUISIÇÕES</t>
  </si>
  <si>
    <t>Produto*</t>
  </si>
  <si>
    <t>2019/2020</t>
  </si>
  <si>
    <t>Unidade Operativa</t>
  </si>
  <si>
    <t>Unidade Operativa*</t>
  </si>
  <si>
    <t>Hospedagem, alimentação e serviços de evento - Serviço PJ</t>
  </si>
  <si>
    <t>Hospedagem, alimentação e serviços de evento (aluguel de espaço e equipamentos) para 3 oficinas (Caatinga, Pantanal e Pampa)</t>
  </si>
  <si>
    <t>Alimentação</t>
  </si>
  <si>
    <t>1.2</t>
  </si>
  <si>
    <t>2.3</t>
  </si>
  <si>
    <t>Estado de conservação das espécies da fauna avaliado</t>
  </si>
  <si>
    <t>Contrato Cartão Combustível</t>
  </si>
  <si>
    <t>Contratação de empresa para fornecimento de cartões combustível</t>
  </si>
  <si>
    <t xml:space="preserve">*Algumas células sem informações devido ao agrupamento dos insumos </t>
  </si>
  <si>
    <t>O presente Plano de Aquisições busca trabalhar dentro dos padrões adotados pelo BID, considerando entretanto, as especificidades do Projeto e da Unidade Executora</t>
  </si>
  <si>
    <t>Objeto principal da contratação/aquisição</t>
  </si>
  <si>
    <t>Agência de Viagens</t>
  </si>
  <si>
    <t>Pregão</t>
  </si>
  <si>
    <t>Pregão Eletrônico</t>
  </si>
  <si>
    <t>Contrato em execução</t>
  </si>
  <si>
    <t>CBR-2366 /2019</t>
  </si>
  <si>
    <t>Contratação de empresa para prestação de serviços de emissão de passagens, hospedagem, locação de veículos e seguros</t>
  </si>
  <si>
    <t xml:space="preserve">Até 5 milhões </t>
  </si>
  <si>
    <t xml:space="preserve">Consultoria PJ - Árvore de decisão e protocolo de monitoramento para restauração na Caatinga </t>
  </si>
  <si>
    <t xml:space="preserve">Consultoria PJ - Árvore de decisão e protocolo de monitoramento para restauração no Pantanal/Cerrado </t>
  </si>
  <si>
    <t xml:space="preserve">Consultoria PJ - Árvore de decisão e protocolo de monitoramento para restauração no Pampa </t>
  </si>
  <si>
    <t>Árvore de decisão para restauração no Pantanal/Cerrado elaborada</t>
  </si>
  <si>
    <t>Árvore de decisão para restauração no Pampa elaborada</t>
  </si>
  <si>
    <t>Fundação de Apoio a Projetos de Pesquisa</t>
  </si>
  <si>
    <t>Contratação de uma Fundação de Apoio para gestão de bolsas de auxílio e fomento à pesquisa e ao desenvolvimento tecnológico para apoiar o ICMBio e MMA no desenvolvimento das atividades de seus projetos de pesquisa</t>
  </si>
  <si>
    <t>Total Monitoramento &amp; Avaliação</t>
  </si>
  <si>
    <t>7.1</t>
  </si>
  <si>
    <t>Avaliação</t>
  </si>
  <si>
    <t>Monitoramento &amp; Avaliação</t>
  </si>
  <si>
    <t>Consultoria PF para avaliação intermediária do projeto</t>
  </si>
  <si>
    <t>Árvore de decisão e protocolo de monitoramento para restauração elaborados</t>
  </si>
  <si>
    <t>Diagramação e impressão de publicações</t>
  </si>
  <si>
    <t>Contratação de Serviço PJ para diagramação e impressão de publicações relacionadas a restauração</t>
  </si>
  <si>
    <t>Contratação de Consultoria para estudos complementares às análises socioculturais ou regularização fundiária</t>
  </si>
  <si>
    <t>2021/2022</t>
  </si>
  <si>
    <t>Elaborção de estudo diagnóstico da situação atual das Ucs, avaliação de potencial de desenvolvimento e viabilidade economica.</t>
  </si>
  <si>
    <t>Contratação de Consultoria para elaboração dos Planos de Uso Público das UCs</t>
  </si>
  <si>
    <t>Contratação de Consultoria para elaboração dos Planos de Manejo das UCs</t>
  </si>
  <si>
    <t>Contratação de Consultoria para elaboraç;ao da estratégia de comunicação para promoção do ecoturismo e serviços de apoio a visitação</t>
  </si>
  <si>
    <t>Consultoria PF para apoio à implementação do Plano de Gestão Ambiental e Social</t>
  </si>
  <si>
    <t>Notebook</t>
  </si>
  <si>
    <t>Georreferenciamento das UCs</t>
  </si>
  <si>
    <t xml:space="preserve">Realizar o georreferenciamento de Ucs dos biomas alvo do Projeto visando aprimoramento da área computada no CNUC </t>
  </si>
  <si>
    <t>Material informativo para divulgar e promover o turismo nas UCs da Caatinga, Pampa e Pantanal</t>
  </si>
  <si>
    <t>Produção audiovisual</t>
  </si>
  <si>
    <t>2022/2023</t>
  </si>
  <si>
    <t>3 - DECO/MMA</t>
  </si>
  <si>
    <t>Avaliação do potencial de desenvolvimento e viabilidade econômico financeira das Ucs</t>
  </si>
  <si>
    <t>1.1</t>
  </si>
  <si>
    <t>Cursos/Capacitações especializadas</t>
  </si>
  <si>
    <t>Capacitação para o desenvolvimento do Turismo local no NGI Juazeiro. Contratação de consultoria para realizar treinamentos e oportunidades para negócios associados ao turismo na região do NGI Juazeiro, incluindo apoio a startups, em parceria com o SEBRAE.</t>
  </si>
  <si>
    <t xml:space="preserve">Consultoria </t>
  </si>
  <si>
    <t>Processos de ampliação</t>
  </si>
  <si>
    <t>Divulgação</t>
  </si>
  <si>
    <t>2.7</t>
  </si>
  <si>
    <t>Diagnósticos socioeconômicos PF</t>
  </si>
  <si>
    <t>Cadastramento e diagnóstico famílias extrativistas</t>
  </si>
  <si>
    <t xml:space="preserve">Monitoramento e fortalecimento de sistemas produtivos </t>
  </si>
  <si>
    <t>Implantar exploração de produtos não madeireiros</t>
  </si>
  <si>
    <t>Comp. 2 - APA e RVS Ararinha Azul/ICMBio</t>
  </si>
  <si>
    <t>Estudos sobre produtos da sociobiodiversidade</t>
  </si>
  <si>
    <t>Plano de Comunicação</t>
  </si>
  <si>
    <t>Material de comunicação</t>
  </si>
  <si>
    <t>Elaborar material pedagógico: cartilhas, folders, incluindo Planejamento e textos, Revisão, Fotografia, Diagramação, Impressão e Distribuição</t>
  </si>
  <si>
    <t>2.5</t>
  </si>
  <si>
    <t>Diagnósticos ambientais PF</t>
  </si>
  <si>
    <t xml:space="preserve">Contratação de Consultoria PF para desenvolver relatórioo anual das ações, material científico, artigos científicos e resumos de congressos. Organização de livro edital com artigos científicos dos resultados das ações dos projetos </t>
  </si>
  <si>
    <t>Editoração da Versão final do Plano de Manejo</t>
  </si>
  <si>
    <t>2.1</t>
  </si>
  <si>
    <t>2.1 Planos de Manejo atualizados</t>
  </si>
  <si>
    <t>Evento (Hospedagem/Alimentação/Locação de espaço</t>
  </si>
  <si>
    <t>Aluguel de veículos</t>
  </si>
  <si>
    <t>Manutenção de máquinas e equipamentos</t>
  </si>
  <si>
    <t>Implantar o Plano de Visitação</t>
  </si>
  <si>
    <t>Construção (Imóveis)</t>
  </si>
  <si>
    <t>Projeto e fiscalização da obra</t>
  </si>
  <si>
    <t>Evento (Hospedagem/Alimentação/Locação de espaço)</t>
  </si>
  <si>
    <t>Caracterização da UC, organização de reuniões prévias e oficina final do Plano de Manejo e relatoria e revisão.</t>
  </si>
  <si>
    <t xml:space="preserve">Relatoria </t>
  </si>
  <si>
    <t>Editoração e Impressão do Plano de Manejo</t>
  </si>
  <si>
    <t>20 Placas de sinalização de limites</t>
  </si>
  <si>
    <t xml:space="preserve">Evento (Locação de espaço) </t>
  </si>
  <si>
    <t>Elaborar/Revisar Plano de Uso Público</t>
  </si>
  <si>
    <t>Evento (Relatoria)</t>
  </si>
  <si>
    <t>Relatoria da Oficina do Plano de Uso Público</t>
  </si>
  <si>
    <t>Plano de Uso Público (Unidade de Conservação)</t>
  </si>
  <si>
    <t>Estudo de demanda da visitação</t>
  </si>
  <si>
    <t>Manutenção e reforma (Imóveis)</t>
  </si>
  <si>
    <t>Elaboração de Projeto de Estudo de Prospecção para Sistema de Rádio</t>
  </si>
  <si>
    <t>Projeto e fiscalização da obra (Imóveis)</t>
  </si>
  <si>
    <t>Confecção de placas de sinalização</t>
  </si>
  <si>
    <t>2.6</t>
  </si>
  <si>
    <t>Manutenção de veículos</t>
  </si>
  <si>
    <t>Implementar o Manejo Integrado do Fogo ou de outras práticas que evitem a emissão de carbono no Pampa</t>
  </si>
  <si>
    <t>Elaboração de projeto de Radiocomunicação</t>
  </si>
  <si>
    <t>Instalação do sistema de radiocomunicação</t>
  </si>
  <si>
    <t>Central de denúncias de incêndios</t>
  </si>
  <si>
    <t>2.7. Áreas com acordo de gestão/Boas práticas em áreas produtivas</t>
  </si>
  <si>
    <t>Estudo de caracterização de tradicionalidade</t>
  </si>
  <si>
    <t>Elaborar estudo de caracterização de tradicionalidade, definição do território e protocolo de consulta para a comunidade do Pati</t>
  </si>
  <si>
    <t xml:space="preserve">Facilitador </t>
  </si>
  <si>
    <t>Confecção de bandanas para condutores de visitantes</t>
  </si>
  <si>
    <t>Confecção de bonés</t>
  </si>
  <si>
    <t>Confecção de crachás para condutores de visitantes</t>
  </si>
  <si>
    <t>Desenvolvimento de sistema web e mobile</t>
  </si>
  <si>
    <t>Design gráfico</t>
  </si>
  <si>
    <t>Elaboração de projeto pedagógico de curso para os condutores e realização dos cursos</t>
  </si>
  <si>
    <t xml:space="preserve">Impressões </t>
  </si>
  <si>
    <t>Mapeamento, arquitetura e supervisão do desenvolvimento de sistema web e mobile</t>
  </si>
  <si>
    <t>Manutenção de veículo</t>
  </si>
  <si>
    <t>Elaboração de Sistema de Gestão de Segurança</t>
  </si>
  <si>
    <t>Contratação de consultoria para elaboração do estudo de demanda da visitação, de acordo com o TDR elaborado em parceria com a CGUP</t>
  </si>
  <si>
    <t>Evento (Locação de espaço)</t>
  </si>
  <si>
    <t>O projeto arquitetônico para a instalação de equipamentos turístico (guarda-corpo, escadas, plataforma etc.) na caverna Furna Feia foi elaborado. Este Projeto foi adquirido via parceria com a VALE  e CECAV/ICMBio, ele está sendo avaliado pela equipe técnica do CECAV/ICMBio e do NGI ICMBio Mossoró. Falta o serviço PJ -para elaborar o projeto Estrutural e orçamentário e fiscalização valor de 70.000.0</t>
  </si>
  <si>
    <t>Capacitações para Turismo de Base Comunitária - TBC</t>
  </si>
  <si>
    <t>Capacitações para fortalecer a atividade de Turismo de Base Comunitária - TBC, nas comunidades do entorno</t>
  </si>
  <si>
    <t>Confecção de camisas</t>
  </si>
  <si>
    <t>Confecção de camisas de uniforme, gola polo, no padrão do Manual de Uniformes do ICMBio, com a logomarca do PARNA Furna Feia e do GEF Terrestre. A especificação técnica seguirá o manual de uniforme do ICMBio e o Manual de Identidade Visiaul do PARNA Furna Feia</t>
  </si>
  <si>
    <t>Instalação de sistema fotovoltaico</t>
  </si>
  <si>
    <t>Instalação energia solar na base do Centro Integrado da Caatinga</t>
  </si>
  <si>
    <t>Reforma</t>
  </si>
  <si>
    <t>Elaboração de material de comunicação</t>
  </si>
  <si>
    <t>Elaboração, revisão e tiragem de cinco mil livretos informativo e interpretativo sobre Uso Público</t>
  </si>
  <si>
    <t>Plano de Manejo (Unidade de Conservação)</t>
  </si>
  <si>
    <t>Editoração, revisão e impressão do Plano de Manejo (documentos e mapas)</t>
  </si>
  <si>
    <t>Serviços de Comunicação</t>
  </si>
  <si>
    <t>Produção de relatórios (cópias e encadernação), comunicação e depreciação dos equipamentos do consultor, bem como produção dos CD com arquivos eletrônicos</t>
  </si>
  <si>
    <t>Elaborar o projeto de reforma de todas as estruturas de físicas da unidade, juntamente com o projeto de energia fotovoltaica da área administrativa e do centro de visitantes</t>
  </si>
  <si>
    <t>Capacitação para manuseio de drones</t>
  </si>
  <si>
    <t>Instalação de placas de sinalização</t>
  </si>
  <si>
    <t>Elaborar Plano de Manejo</t>
  </si>
  <si>
    <t xml:space="preserve">Alimentação </t>
  </si>
  <si>
    <t>Demarcação de Unidade de Conservação</t>
  </si>
  <si>
    <t>Realizar georreferenciamento de precisão (demarcação)</t>
  </si>
  <si>
    <t xml:space="preserve">Projeto e fiscalização da obra (Imóveis) </t>
  </si>
  <si>
    <t>2.4. UC com protocolos monitoramento testado</t>
  </si>
  <si>
    <t>2.4</t>
  </si>
  <si>
    <t>Implantar protocolo de monitoramento da biodiversidade</t>
  </si>
  <si>
    <t>Evento (Moderação/Facilitação)</t>
  </si>
  <si>
    <t>4.3</t>
  </si>
  <si>
    <t>Definição de ações a serem implementadas em cada Bioma e integração dos PANs em outras políticas públicas</t>
  </si>
  <si>
    <t>Mediação para apoio na  implementação de ações estratégicas dos PANS</t>
  </si>
  <si>
    <t>Consolidação e sistematização dos produtors e entregas finais do Projet</t>
  </si>
  <si>
    <t>Consultoria de Assessoramento</t>
  </si>
  <si>
    <t>4.4</t>
  </si>
  <si>
    <t>Adequação do Sistema CNCFLORA para atender demanda de publicalção de dados nos padroes definidos para as sp ameaçadas</t>
  </si>
  <si>
    <t>Adequação do Sistema SALVE e CNCFLORA para atender demanda de publicalção de dados nos padroes definidos para as sp ameaçadas</t>
  </si>
  <si>
    <t>Adequação do Sistema SALVE para atender demanda de publicalção de dados nos padroes definidos para as sp ameaçadas</t>
  </si>
  <si>
    <t>Integração e publicação de dados taxonômicos</t>
  </si>
  <si>
    <t>Catalago da vida</t>
  </si>
  <si>
    <t>Análise de amostra de DNA ambiental - Avaliação do impacto do Fogo</t>
  </si>
  <si>
    <t>4.5</t>
  </si>
  <si>
    <t>Apoio ao projeto "Avaliação do impacto do Fogo sobre a biodiversidade no Pantanal" por meio da contratação de pessoa jurídica para realizar estudo de análise de amostra de DNA ambiental Estação Ecológica Taiamã.</t>
  </si>
  <si>
    <t>Apoio na avaliação do risco de extinção</t>
  </si>
  <si>
    <t>Direcionar e apoiar ações complementares para o conhecimento de espécies avaliadas nos três biomas, incluindo realização de expedições</t>
  </si>
  <si>
    <t>Implementação do Plano de Recuperação do Pintado</t>
  </si>
  <si>
    <t>Apoio a implementação e monitoramento do Plano de Recuperação do Pintado</t>
  </si>
  <si>
    <t>Contratação de empresa especializada em fornecimento de alimentação. COPAN</t>
  </si>
  <si>
    <t>4.1</t>
  </si>
  <si>
    <t>Serviços de terceirização</t>
  </si>
  <si>
    <t>Previsão de contrato guarda-chuva
Aperfeiçoar o SISPAN permitindo integração entre bases de dados sobre a biodiversidade e módulos de geoprocessamento</t>
  </si>
  <si>
    <t>Consultoria especializada para atender oa Centros CEMAVE, CENAP e CPB</t>
  </si>
  <si>
    <t>Moderação de reuniões - Multicêntrico</t>
  </si>
  <si>
    <t>Conduzir oficina e elaborar Plano Estratégico de Conservação para Regiões Prioritárias</t>
  </si>
  <si>
    <t>Contratação Serviço PJ</t>
  </si>
  <si>
    <t>Contratação de Serviços para atender o CENAP, CEMAVE, RAN , CPB e CEPSUL</t>
  </si>
  <si>
    <t>Diagramação e Impressão</t>
  </si>
  <si>
    <t>Confecção de viveiros de aclimatação/Soltura,  construção de brete de captura, moderação em reuniões, serviços de cozinheiros para eventos (CEMAVE, CENAP e CEPSUL)</t>
  </si>
  <si>
    <t xml:space="preserve">Análise Laboratorial </t>
  </si>
  <si>
    <t>Análise laboratorial toxicológica por amostra de tecido - Busca por  ORGANOFOSFORADOS, ORGANOCLORADOS, PIRETRÓIDES, METAIS PESADOS e  CARBAMATOS em amostras de unha (casco); pêlo; sangue; fragmento de pele e/ou músculo;  conteúdo estomacal</t>
  </si>
  <si>
    <t>Aperfeiçoamento dos sistemas e bancos de dados do ICMBio para integração</t>
  </si>
  <si>
    <t>Evento (Hospedagem)</t>
  </si>
  <si>
    <t>4.2</t>
  </si>
  <si>
    <t>Confecção de brindes</t>
  </si>
  <si>
    <t>Editora</t>
  </si>
  <si>
    <t>Empresa de diagramação e editoração e impressão - Tiragem de 200 Sumários - 2 PANS</t>
  </si>
  <si>
    <t>Evento (Alimentação)</t>
  </si>
  <si>
    <t>Frete aéreo</t>
  </si>
  <si>
    <t>Confecção de copos/canecas/garrafas</t>
  </si>
  <si>
    <t>Realizar curso de capacitação técnica  - equipe NuAC/CNCFlora/JBRJ</t>
  </si>
  <si>
    <t>Cursos/Capacitações especializadas PJ</t>
  </si>
  <si>
    <t xml:space="preserve">Evento (Produção e logística) </t>
  </si>
  <si>
    <t>Produção Audiovisual</t>
  </si>
  <si>
    <t>Divulgação/comunicação do Projeto/Evento</t>
  </si>
  <si>
    <t>Aluguel de Veículos</t>
  </si>
  <si>
    <t>Cartão Combustível</t>
  </si>
  <si>
    <t>Manutenção veículo</t>
  </si>
  <si>
    <t>Contratação de serviço para elaboração de material gráfico de apoio ao projeto de incentivo de criação de RPPN</t>
  </si>
  <si>
    <t>Evento (Produção e logística)</t>
  </si>
  <si>
    <t>Elaborar plano de comunicação e divulgaçã</t>
  </si>
  <si>
    <t>Serviço de Gráfica</t>
  </si>
  <si>
    <t>Implantar Protocolo de Monitoramento da Biodiversidade</t>
  </si>
  <si>
    <t>Produto 2.1 Planos de Manejo atualizados</t>
  </si>
  <si>
    <t>Atividade: Elaborar o Plano de Manejo</t>
  </si>
  <si>
    <t xml:space="preserve">2.1 Planos de manejo atualizados </t>
  </si>
  <si>
    <t>Garantir transporte para realização das atividades</t>
  </si>
  <si>
    <t xml:space="preserve">2.3 UC com ações de implementação do manejo </t>
  </si>
  <si>
    <t xml:space="preserve">Confecção de placas de sinalização </t>
  </si>
  <si>
    <t>Coleta e análise de água</t>
  </si>
  <si>
    <t>controle de agrotóxicos na água, peixes e no sedimento do rio Ibirapuitã</t>
  </si>
  <si>
    <t>Instalação de sistema de vigilância</t>
  </si>
  <si>
    <t xml:space="preserve">Manutenção de veículo </t>
  </si>
  <si>
    <t>Implementar Plano de Visitação</t>
  </si>
  <si>
    <t>Instalação de estruturas</t>
  </si>
  <si>
    <t>Projeto executivo (Imóveis)</t>
  </si>
  <si>
    <t>Construção e revisão dos cursos EAD</t>
  </si>
  <si>
    <t>Moderação de Oficinas</t>
  </si>
  <si>
    <t>Confecção de Plaquetas</t>
  </si>
  <si>
    <t>Diagramação</t>
  </si>
  <si>
    <t>Diagramação, impressão e gravação em pen drive de material didático e de apoio à implementação em campo (SERVIÇOS GRÁFICOS)</t>
  </si>
  <si>
    <t>Construção e consolidação do Planejamento Estratégico do Programa Monitora</t>
  </si>
  <si>
    <t>Produção audiovisua</t>
  </si>
  <si>
    <t xml:space="preserve">Implementar o Manejo Integrado do Fogo ou de outras práticas que evitem a emissão de carbono na Caatinga </t>
  </si>
  <si>
    <t>Diagnósticos ambientais</t>
  </si>
  <si>
    <t>Diagnóstico e elaboração de propostas para novos recortes, integrações e melhoria da ferramenta PAN - COPAN</t>
  </si>
  <si>
    <t xml:space="preserve">Confecção ou Instalação de poitas/pier </t>
  </si>
  <si>
    <t>Píer flutuante</t>
  </si>
  <si>
    <t>Elaboração de projeto executivo e a fiscalização de obras de reformas e adequações em estrutura física na sede do PARNA Pantanal Matogrossense, constituída de 01 alojamento, 02 casas, casa de máquinas, passarelas de concreto (calçadas), sistema elétrico e hidráulico</t>
  </si>
  <si>
    <t xml:space="preserve"> Garantir transporte para realização das atividades</t>
  </si>
  <si>
    <t>Contratar serviço de PJ para confecção de 30 placas de sinalização de limites</t>
  </si>
  <si>
    <t>Execução de obras de estrutura de visitação e proteção em sítio arqueológico e estrutura de torre mirante</t>
  </si>
  <si>
    <t>Elaboração de projeto executivo e fiscalização de obras de estruturas de visitação, sendo um embarcadouro e passarela de acesso à sítio arqueológico, e um mirante/torre de atrativo turístico. 
ATUALIZAÇÃO: execução de obras de estrutura de visitação e proteção em sítio arqueológico e estrutura de torre mirante</t>
  </si>
  <si>
    <t>Elaboração de projeto de telecomunicação via radiofrequência
Estações rádio repetidora e fixa
Estações radio móvel</t>
  </si>
  <si>
    <t>Acessórios Máquinas e Motores</t>
  </si>
  <si>
    <t>Acessórios e peças para veículos</t>
  </si>
  <si>
    <t>Aerobarco</t>
  </si>
  <si>
    <t>Pneu</t>
  </si>
  <si>
    <t>Trator</t>
  </si>
  <si>
    <t>Consultoria PF para elaboração e publicação de Newsletter</t>
  </si>
  <si>
    <t>Árvore de decisão e protocolos de monitoramento para restauração na Caatinga, Pantanal e Pampa elaborados</t>
  </si>
  <si>
    <t>3.1. Árvores de decisão, protocolos de monitoramento e mapas de áreas prioritárias para a restauração</t>
  </si>
  <si>
    <t>3.1</t>
  </si>
  <si>
    <t>Pesquisa, mapeamento, tendências e diagnóstico para comunicação em assuntos ligados à conservação PF</t>
  </si>
  <si>
    <t>5.3. Estratégias de comunicação para engajamento de comunidades locais</t>
  </si>
  <si>
    <t>Manutenção e reforma (embarcações)</t>
  </si>
  <si>
    <t>Barco</t>
  </si>
  <si>
    <t>Motores para embarcação</t>
  </si>
  <si>
    <t>Acessórios e peças náuticas</t>
  </si>
  <si>
    <t>Antena para TV</t>
  </si>
  <si>
    <t>Gerador</t>
  </si>
  <si>
    <t>Receptor digital para parabólica</t>
  </si>
  <si>
    <t>Sistema de Rádio VHS analógico</t>
  </si>
  <si>
    <t>Transformador</t>
  </si>
  <si>
    <t>Produtos químicos para laboratório</t>
  </si>
  <si>
    <t>Frete (custos associados)</t>
  </si>
  <si>
    <t>Instalação de sistema de vigilância PJ</t>
  </si>
  <si>
    <t>Manutenção de motores de embarcações PJ</t>
  </si>
  <si>
    <t>Manutenção de veículo PJ</t>
  </si>
  <si>
    <t>Projeto e fiscalização (imóveis) PJ</t>
  </si>
  <si>
    <t>Projeto executivo (imóveis) PJ</t>
  </si>
  <si>
    <t>Manutenção e reforma (Embarcações)</t>
  </si>
  <si>
    <t>Mangueira de combate à incêndio florestal</t>
  </si>
  <si>
    <t>Versão 7</t>
  </si>
  <si>
    <t>Evento (Hospedagem/Alimentação/Locação de espaço) PJ</t>
  </si>
  <si>
    <t>Acessórios e peças veículos</t>
  </si>
  <si>
    <t>Microfone</t>
  </si>
  <si>
    <t>Tela de projeção</t>
  </si>
  <si>
    <t>Tripé</t>
  </si>
  <si>
    <t>Enxada</t>
  </si>
  <si>
    <t>Facão</t>
  </si>
  <si>
    <t>Foice</t>
  </si>
  <si>
    <t>Luva</t>
  </si>
  <si>
    <t>Soprador</t>
  </si>
  <si>
    <t>Walk talk</t>
  </si>
  <si>
    <t>Óculos de proteção</t>
  </si>
  <si>
    <t>Câmera fotográfica digital</t>
  </si>
  <si>
    <t>Gravador de voz</t>
  </si>
  <si>
    <t>No break/estabilizador</t>
  </si>
  <si>
    <t>Caiaque</t>
  </si>
  <si>
    <t>Câmera filmadora para veículos</t>
  </si>
  <si>
    <t>Câmera portátil</t>
  </si>
  <si>
    <t>Estação Meteorológica</t>
  </si>
  <si>
    <t>Monóculo filmador</t>
  </si>
  <si>
    <t>Acessórios eletrônicos</t>
  </si>
  <si>
    <t>Armadilhas de borboletas</t>
  </si>
  <si>
    <t>Gravador acústico autônomo</t>
  </si>
  <si>
    <t>Pacote office</t>
  </si>
  <si>
    <t>Liquidificador</t>
  </si>
  <si>
    <t>Motoserra</t>
  </si>
  <si>
    <t>Pinga-fogo</t>
  </si>
  <si>
    <t>Fogão industrial</t>
  </si>
  <si>
    <t>Voadeira</t>
  </si>
  <si>
    <t>Cadeira</t>
  </si>
  <si>
    <t>Câmera fotofráfica subaquática</t>
  </si>
  <si>
    <t>Máquina de lavar roupa</t>
  </si>
  <si>
    <t>Bateria estacionária</t>
  </si>
  <si>
    <t>Bomba d'água</t>
  </si>
  <si>
    <t>Colchão</t>
  </si>
  <si>
    <t>Equipamento de rádio digital</t>
  </si>
  <si>
    <t>Estante</t>
  </si>
  <si>
    <t>Máquina de secar roupa 11 kg</t>
  </si>
  <si>
    <t>Bateria para Drone</t>
  </si>
  <si>
    <t>Bases Fixas (radiocomunicação)</t>
  </si>
  <si>
    <t>Bases Móveis (radiocomunicação)</t>
  </si>
  <si>
    <t>Bateria para HT DEP450</t>
  </si>
  <si>
    <t>Mobiliário para Base da Brigada em Mucugê (conjunto)</t>
  </si>
  <si>
    <t>Radio aeronáutico VHF (terra-ar)</t>
  </si>
  <si>
    <t>Radio comunicador ponto-a-ponto (par)</t>
  </si>
  <si>
    <t>Repetidora</t>
  </si>
  <si>
    <t>Van</t>
  </si>
  <si>
    <t>Celular</t>
  </si>
  <si>
    <t>Gerador solar</t>
  </si>
  <si>
    <t>Insumos para sistema de abastecimento de água e tratamento de esgoto</t>
  </si>
  <si>
    <t>Mobiliário Base Pati</t>
  </si>
  <si>
    <t>Ar condicionado de janela 10.000 BTUs</t>
  </si>
  <si>
    <t>Armário aéreo 2 portas</t>
  </si>
  <si>
    <t>Bebedouro Inox</t>
  </si>
  <si>
    <t>Kit Bomba d'água solar</t>
  </si>
  <si>
    <t>Máquina de Gelo - 45 kg</t>
  </si>
  <si>
    <t>Sistema de Tratamento de Água</t>
  </si>
  <si>
    <t>Furadeira recarregável</t>
  </si>
  <si>
    <t>Guincho hidráulico 1.000 kg</t>
  </si>
  <si>
    <t>Máquina de solda</t>
  </si>
  <si>
    <t>Roçadeira para quadriculo</t>
  </si>
  <si>
    <t>Serviços de Comunicação PJ</t>
  </si>
  <si>
    <t>Talha Elétrica</t>
  </si>
  <si>
    <t>Colete salva vidas</t>
  </si>
  <si>
    <t>Materiais de uso e consumo</t>
  </si>
  <si>
    <t>Equipamento de salvatagem</t>
  </si>
  <si>
    <t>Caixa térmica</t>
  </si>
  <si>
    <t>Colchão inflável</t>
  </si>
  <si>
    <t>Fogareiro</t>
  </si>
  <si>
    <t>Furadeira</t>
  </si>
  <si>
    <t>Saco de dormir</t>
  </si>
  <si>
    <t>Compressor de ar</t>
  </si>
  <si>
    <t>Ferramentas de marcenaria</t>
  </si>
  <si>
    <t>Frete terrestre</t>
  </si>
  <si>
    <t>Macaco jacaré longo 2 toneladas</t>
  </si>
  <si>
    <t>Materiais diversos para manutenção de instalações</t>
  </si>
  <si>
    <t>Plaina Madeira</t>
  </si>
  <si>
    <t>Quadro branco</t>
  </si>
  <si>
    <t>Serra circular</t>
  </si>
  <si>
    <t>Lixadeira</t>
  </si>
  <si>
    <t>Plana elétrica</t>
  </si>
  <si>
    <t>Camera fotografica</t>
  </si>
  <si>
    <t>No Break</t>
  </si>
  <si>
    <t>Pacote Office</t>
  </si>
  <si>
    <t>Saco estanque</t>
  </si>
  <si>
    <t>Data-logger</t>
  </si>
  <si>
    <t>Despolpadeira de frutas</t>
  </si>
  <si>
    <t>Extintor</t>
  </si>
  <si>
    <t>Fone de ouvido</t>
  </si>
  <si>
    <t>Lente camera fotografica</t>
  </si>
  <si>
    <t>Monitor</t>
  </si>
  <si>
    <t>Motocicleta off-road</t>
  </si>
  <si>
    <t>Motocultivador tratorito</t>
  </si>
  <si>
    <t>Motopoda</t>
  </si>
  <si>
    <t>Chapa aquecedora digital</t>
  </si>
  <si>
    <t>ArcGIS</t>
  </si>
  <si>
    <t>Acessórios informática</t>
  </si>
  <si>
    <t xml:space="preserve">Foxlights e niteguards </t>
  </si>
  <si>
    <t>Webcam</t>
  </si>
  <si>
    <t>Multicomponente</t>
  </si>
  <si>
    <t>Total Multicomponente</t>
  </si>
  <si>
    <t xml:space="preserve">Construção do mirante e melhorias no acesso do mesmo. Estrutura para implementar o plano de visitação e uso público da Unidade de Conversação. </t>
  </si>
  <si>
    <t xml:space="preserve">Construção das estruturas da sede administrativa com muro e da casa de apoio à pesquisa e a gestão,com aproximadamente 200m² e 90m², respectivamente. </t>
  </si>
  <si>
    <t>Reformas e ampliação de três casas utilizadas em rotinas operacionais da Unidade de Conservação e construção de galpão/garagem.</t>
  </si>
  <si>
    <t>Construção da Base da Brigada de Incêndios Florestais do Parque Nacional da Chapada Diamantina.</t>
  </si>
  <si>
    <t xml:space="preserve">Obras de instalação das estruturas (guarda-corpo, passarelas, escadas, etc) necessárias à visitação em duas cavernas do Parque Nacional de Furna Feia. </t>
  </si>
  <si>
    <t>Reforma do Centro Integrado da Caatinga no Parque Nacional Serra da Capivara, imóvel que funciona como base de apoio para pesquisadores</t>
  </si>
  <si>
    <t>Reforma da sede administrativa e do centro de visitantes do Parque Nacional de Ubajara</t>
  </si>
  <si>
    <t>Obras de reformas e adequação em estrutura física na sede do Parque Nacional do Pantanal Matogrossense, constituída de 01 alojamento, 02 casas, casa de máquinas, passarelas de concreto (calçadas), sistema elétrico e hidráulico</t>
  </si>
  <si>
    <t xml:space="preserve">Reforma e adequação de dependências do Centro de Visitantes </t>
  </si>
  <si>
    <t xml:space="preserve">Reforma para garnatir melhoria nas estruturas na sede da Unidade de Conservação. </t>
  </si>
  <si>
    <t xml:space="preserve">Construção de ponte pênsil para pedestres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</si>
</sst>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_-[$R$-416]\ * #,##0.00_-;\-[$R$-416]\ * #,##0.00_-;_-[$R$-416]\ * &quot;-&quot;??_-;_-@_-"/>
    <numFmt numFmtId="166" formatCode="[$USD]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79">
    <xf numFmtId="0" fontId="0" fillId="0" borderId="0" xfId="0"/>
    <xf numFmtId="0" fontId="3" fillId="0" borderId="1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2" fillId="0" borderId="0" xfId="3"/>
    <xf numFmtId="0" fontId="3" fillId="0" borderId="0" xfId="3" applyFont="1" applyAlignment="1">
      <alignment vertical="center"/>
    </xf>
    <xf numFmtId="0" fontId="4" fillId="2" borderId="5" xfId="3" applyFont="1" applyFill="1" applyBorder="1" applyAlignment="1">
      <alignment horizontal="center" vertical="center"/>
    </xf>
    <xf numFmtId="0" fontId="3" fillId="0" borderId="6" xfId="3" applyFont="1" applyBorder="1" applyAlignment="1">
      <alignment vertical="center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/>
    </xf>
    <xf numFmtId="0" fontId="5" fillId="2" borderId="12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vertical="center" wrapText="1"/>
    </xf>
    <xf numFmtId="0" fontId="3" fillId="0" borderId="0" xfId="3" applyFont="1" applyFill="1" applyBorder="1" applyAlignment="1">
      <alignment vertical="center" wrapText="1"/>
    </xf>
    <xf numFmtId="0" fontId="9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12" fillId="2" borderId="2" xfId="3" applyFont="1" applyFill="1" applyBorder="1" applyAlignment="1">
      <alignment horizontal="center" vertical="center" wrapText="1"/>
    </xf>
    <xf numFmtId="0" fontId="3" fillId="0" borderId="4" xfId="3" applyFont="1" applyBorder="1" applyAlignment="1" applyProtection="1"/>
    <xf numFmtId="0" fontId="12" fillId="2" borderId="3" xfId="3" applyFont="1" applyFill="1" applyBorder="1" applyAlignment="1">
      <alignment horizontal="center" vertical="center" wrapText="1"/>
    </xf>
    <xf numFmtId="0" fontId="12" fillId="2" borderId="6" xfId="3" applyFont="1" applyFill="1" applyBorder="1" applyAlignment="1">
      <alignment horizontal="center" vertical="center" wrapText="1"/>
    </xf>
    <xf numFmtId="0" fontId="12" fillId="2" borderId="4" xfId="3" applyFont="1" applyFill="1" applyBorder="1" applyAlignment="1">
      <alignment horizontal="center" vertical="center" wrapText="1"/>
    </xf>
    <xf numFmtId="0" fontId="3" fillId="0" borderId="4" xfId="3" quotePrefix="1" applyFont="1" applyBorder="1" applyAlignment="1" applyProtection="1"/>
    <xf numFmtId="0" fontId="8" fillId="0" borderId="2" xfId="3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4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3" fillId="0" borderId="6" xfId="0" applyFont="1" applyBorder="1"/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/>
    <xf numFmtId="0" fontId="9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" fontId="3" fillId="0" borderId="13" xfId="3" applyNumberFormat="1" applyFont="1" applyFill="1" applyBorder="1" applyAlignment="1">
      <alignment horizontal="left" vertical="center" wrapText="1"/>
    </xf>
    <xf numFmtId="17" fontId="3" fillId="0" borderId="1" xfId="3" applyNumberFormat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164" fontId="17" fillId="0" borderId="0" xfId="1" applyNumberFormat="1" applyFont="1" applyBorder="1"/>
    <xf numFmtId="164" fontId="15" fillId="5" borderId="0" xfId="1" applyNumberFormat="1" applyFont="1" applyFill="1" applyBorder="1" applyAlignment="1">
      <alignment horizontal="center" vertical="center" wrapText="1"/>
    </xf>
    <xf numFmtId="10" fontId="14" fillId="5" borderId="0" xfId="2" applyNumberFormat="1" applyFont="1" applyFill="1" applyBorder="1" applyAlignment="1">
      <alignment horizontal="center" vertical="center" wrapText="1"/>
    </xf>
    <xf numFmtId="0" fontId="14" fillId="5" borderId="0" xfId="2" applyFont="1" applyFill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0" fontId="18" fillId="7" borderId="0" xfId="0" applyFont="1" applyFill="1" applyBorder="1"/>
    <xf numFmtId="0" fontId="18" fillId="7" borderId="0" xfId="0" applyFont="1" applyFill="1" applyBorder="1" applyAlignment="1">
      <alignment horizontal="center"/>
    </xf>
    <xf numFmtId="164" fontId="18" fillId="7" borderId="0" xfId="1" applyNumberFormat="1" applyFont="1" applyFill="1" applyBorder="1"/>
    <xf numFmtId="9" fontId="18" fillId="7" borderId="0" xfId="0" applyNumberFormat="1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4" fillId="6" borderId="15" xfId="2" applyFont="1" applyFill="1" applyBorder="1" applyAlignment="1">
      <alignment horizontal="left" vertical="center" wrapText="1"/>
    </xf>
    <xf numFmtId="0" fontId="4" fillId="6" borderId="16" xfId="2" applyFont="1" applyFill="1" applyBorder="1" applyAlignment="1">
      <alignment horizontal="left" vertical="center" wrapText="1"/>
    </xf>
    <xf numFmtId="0" fontId="18" fillId="7" borderId="17" xfId="0" applyFont="1" applyFill="1" applyBorder="1"/>
    <xf numFmtId="0" fontId="18" fillId="7" borderId="18" xfId="0" applyFont="1" applyFill="1" applyBorder="1" applyAlignment="1">
      <alignment horizontal="center"/>
    </xf>
    <xf numFmtId="0" fontId="18" fillId="8" borderId="19" xfId="0" applyFont="1" applyFill="1" applyBorder="1"/>
    <xf numFmtId="0" fontId="17" fillId="8" borderId="20" xfId="0" applyFont="1" applyFill="1" applyBorder="1" applyAlignment="1">
      <alignment horizontal="center"/>
    </xf>
    <xf numFmtId="0" fontId="17" fillId="8" borderId="20" xfId="0" applyFont="1" applyFill="1" applyBorder="1"/>
    <xf numFmtId="164" fontId="18" fillId="8" borderId="20" xfId="1" applyNumberFormat="1" applyFont="1" applyFill="1" applyBorder="1"/>
    <xf numFmtId="9" fontId="17" fillId="8" borderId="20" xfId="0" applyNumberFormat="1" applyFont="1" applyFill="1" applyBorder="1" applyAlignment="1">
      <alignment horizontal="center"/>
    </xf>
    <xf numFmtId="0" fontId="17" fillId="8" borderId="21" xfId="0" applyFont="1" applyFill="1" applyBorder="1" applyAlignment="1">
      <alignment horizontal="center"/>
    </xf>
    <xf numFmtId="0" fontId="18" fillId="9" borderId="19" xfId="0" applyFont="1" applyFill="1" applyBorder="1" applyAlignment="1">
      <alignment horizontal="left" vertical="center"/>
    </xf>
    <xf numFmtId="0" fontId="17" fillId="9" borderId="20" xfId="0" applyFont="1" applyFill="1" applyBorder="1" applyAlignment="1">
      <alignment horizontal="center" vertical="center"/>
    </xf>
    <xf numFmtId="0" fontId="17" fillId="9" borderId="20" xfId="0" applyFont="1" applyFill="1" applyBorder="1" applyAlignment="1">
      <alignment vertical="center"/>
    </xf>
    <xf numFmtId="165" fontId="18" fillId="9" borderId="20" xfId="1" applyNumberFormat="1" applyFont="1" applyFill="1" applyBorder="1" applyAlignment="1">
      <alignment vertical="center"/>
    </xf>
    <xf numFmtId="0" fontId="17" fillId="9" borderId="21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4" fillId="6" borderId="15" xfId="2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164" fontId="4" fillId="6" borderId="15" xfId="2" applyNumberFormat="1" applyFont="1" applyFill="1" applyBorder="1" applyAlignment="1">
      <alignment horizontal="left" vertical="center" wrapText="1"/>
    </xf>
    <xf numFmtId="166" fontId="12" fillId="2" borderId="13" xfId="3" applyNumberFormat="1" applyFont="1" applyFill="1" applyBorder="1" applyAlignment="1">
      <alignment horizontal="right" vertical="center" wrapText="1"/>
    </xf>
    <xf numFmtId="166" fontId="12" fillId="2" borderId="1" xfId="3" applyNumberFormat="1" applyFont="1" applyFill="1" applyBorder="1" applyAlignment="1">
      <alignment horizontal="right" vertical="center" wrapText="1"/>
    </xf>
    <xf numFmtId="0" fontId="14" fillId="5" borderId="0" xfId="2" applyFont="1" applyFill="1" applyBorder="1" applyAlignment="1">
      <alignment horizontal="center" vertical="center" wrapText="1"/>
    </xf>
    <xf numFmtId="0" fontId="3" fillId="0" borderId="4" xfId="3" applyFont="1" applyBorder="1" applyAlignment="1">
      <alignment vertical="center"/>
    </xf>
    <xf numFmtId="0" fontId="19" fillId="6" borderId="15" xfId="2" applyFont="1" applyFill="1" applyBorder="1" applyAlignment="1">
      <alignment horizontal="left" vertical="center" wrapText="1"/>
    </xf>
    <xf numFmtId="0" fontId="14" fillId="5" borderId="0" xfId="2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vertical="center" wrapText="1"/>
    </xf>
    <xf numFmtId="166" fontId="0" fillId="0" borderId="0" xfId="0" applyNumberFormat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164" fontId="20" fillId="0" borderId="0" xfId="1" applyNumberFormat="1" applyFont="1" applyBorder="1"/>
    <xf numFmtId="9" fontId="20" fillId="0" borderId="0" xfId="0" applyNumberFormat="1" applyFont="1" applyBorder="1" applyAlignment="1">
      <alignment horizontal="center"/>
    </xf>
    <xf numFmtId="0" fontId="21" fillId="0" borderId="17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164" fontId="21" fillId="0" borderId="0" xfId="1" applyNumberFormat="1" applyFont="1" applyBorder="1"/>
    <xf numFmtId="9" fontId="21" fillId="0" borderId="0" xfId="0" applyNumberFormat="1" applyFont="1" applyBorder="1" applyAlignment="1">
      <alignment horizontal="center"/>
    </xf>
    <xf numFmtId="17" fontId="21" fillId="0" borderId="0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2" fillId="7" borderId="17" xfId="0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164" fontId="22" fillId="7" borderId="0" xfId="1" applyNumberFormat="1" applyFont="1" applyFill="1" applyBorder="1"/>
    <xf numFmtId="9" fontId="22" fillId="7" borderId="0" xfId="0" applyNumberFormat="1" applyFont="1" applyFill="1" applyBorder="1" applyAlignment="1">
      <alignment horizontal="center"/>
    </xf>
    <xf numFmtId="0" fontId="22" fillId="7" borderId="18" xfId="0" applyFont="1" applyFill="1" applyBorder="1" applyAlignment="1">
      <alignment horizontal="center"/>
    </xf>
    <xf numFmtId="0" fontId="21" fillId="0" borderId="0" xfId="0" applyFont="1" applyFill="1" applyBorder="1"/>
    <xf numFmtId="0" fontId="17" fillId="0" borderId="17" xfId="0" applyNumberFormat="1" applyFont="1" applyBorder="1" applyAlignment="1">
      <alignment horizontal="center"/>
    </xf>
    <xf numFmtId="9" fontId="17" fillId="0" borderId="0" xfId="0" applyNumberFormat="1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11" borderId="17" xfId="0" applyNumberFormat="1" applyFont="1" applyFill="1" applyBorder="1" applyAlignment="1">
      <alignment horizontal="center"/>
    </xf>
    <xf numFmtId="0" fontId="17" fillId="11" borderId="0" xfId="0" applyFont="1" applyFill="1" applyBorder="1" applyAlignment="1">
      <alignment horizontal="center"/>
    </xf>
    <xf numFmtId="0" fontId="17" fillId="11" borderId="0" xfId="0" applyFont="1" applyFill="1" applyBorder="1"/>
    <xf numFmtId="0" fontId="18" fillId="11" borderId="0" xfId="0" applyFont="1" applyFill="1" applyBorder="1"/>
    <xf numFmtId="164" fontId="17" fillId="11" borderId="0" xfId="1" applyNumberFormat="1" applyFont="1" applyFill="1" applyBorder="1"/>
    <xf numFmtId="9" fontId="17" fillId="11" borderId="0" xfId="0" applyNumberFormat="1" applyFont="1" applyFill="1" applyBorder="1" applyAlignment="1">
      <alignment horizontal="center"/>
    </xf>
    <xf numFmtId="0" fontId="18" fillId="11" borderId="0" xfId="0" applyFont="1" applyFill="1" applyBorder="1" applyAlignment="1">
      <alignment horizontal="center"/>
    </xf>
    <xf numFmtId="0" fontId="17" fillId="10" borderId="17" xfId="0" applyNumberFormat="1" applyFont="1" applyFill="1" applyBorder="1" applyAlignment="1">
      <alignment horizontal="center"/>
    </xf>
    <xf numFmtId="0" fontId="17" fillId="10" borderId="0" xfId="0" applyFont="1" applyFill="1" applyBorder="1" applyAlignment="1">
      <alignment horizontal="center"/>
    </xf>
    <xf numFmtId="0" fontId="17" fillId="10" borderId="0" xfId="0" applyFont="1" applyFill="1" applyBorder="1"/>
    <xf numFmtId="164" fontId="17" fillId="10" borderId="0" xfId="1" applyNumberFormat="1" applyFont="1" applyFill="1" applyBorder="1"/>
    <xf numFmtId="9" fontId="17" fillId="10" borderId="0" xfId="0" applyNumberFormat="1" applyFont="1" applyFill="1" applyBorder="1" applyAlignment="1">
      <alignment horizontal="center"/>
    </xf>
    <xf numFmtId="17" fontId="17" fillId="10" borderId="0" xfId="0" applyNumberFormat="1" applyFont="1" applyFill="1" applyBorder="1" applyAlignment="1">
      <alignment horizontal="center"/>
    </xf>
    <xf numFmtId="0" fontId="17" fillId="10" borderId="18" xfId="0" applyFont="1" applyFill="1" applyBorder="1" applyAlignment="1">
      <alignment horizontal="center"/>
    </xf>
    <xf numFmtId="0" fontId="17" fillId="0" borderId="0" xfId="0" applyFont="1" applyFill="1" applyBorder="1"/>
    <xf numFmtId="164" fontId="17" fillId="0" borderId="0" xfId="1" applyNumberFormat="1" applyFont="1" applyFill="1" applyBorder="1"/>
    <xf numFmtId="17" fontId="17" fillId="0" borderId="0" xfId="0" applyNumberFormat="1" applyFont="1" applyFill="1" applyBorder="1" applyAlignment="1">
      <alignment horizontal="center"/>
    </xf>
    <xf numFmtId="17" fontId="17" fillId="0" borderId="0" xfId="0" applyNumberFormat="1" applyFont="1" applyBorder="1" applyAlignment="1">
      <alignment horizontal="center"/>
    </xf>
    <xf numFmtId="0" fontId="17" fillId="10" borderId="17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4" fillId="5" borderId="0" xfId="2" applyFont="1" applyFill="1" applyBorder="1" applyAlignment="1">
      <alignment horizontal="center" vertical="center" wrapText="1"/>
    </xf>
    <xf numFmtId="0" fontId="21" fillId="10" borderId="17" xfId="0" applyNumberFormat="1" applyFont="1" applyFill="1" applyBorder="1" applyAlignment="1">
      <alignment horizontal="center"/>
    </xf>
    <xf numFmtId="0" fontId="21" fillId="10" borderId="0" xfId="0" applyFont="1" applyFill="1" applyBorder="1" applyAlignment="1">
      <alignment horizontal="center"/>
    </xf>
    <xf numFmtId="0" fontId="21" fillId="10" borderId="0" xfId="0" applyFont="1" applyFill="1" applyBorder="1"/>
    <xf numFmtId="164" fontId="21" fillId="10" borderId="0" xfId="1" applyNumberFormat="1" applyFont="1" applyFill="1" applyBorder="1"/>
    <xf numFmtId="9" fontId="21" fillId="10" borderId="0" xfId="0" applyNumberFormat="1" applyFont="1" applyFill="1" applyBorder="1" applyAlignment="1">
      <alignment horizontal="center"/>
    </xf>
    <xf numFmtId="17" fontId="21" fillId="10" borderId="0" xfId="0" applyNumberFormat="1" applyFont="1" applyFill="1" applyBorder="1" applyAlignment="1">
      <alignment horizontal="center"/>
    </xf>
    <xf numFmtId="0" fontId="21" fillId="10" borderId="18" xfId="0" applyFont="1" applyFill="1" applyBorder="1" applyAlignment="1">
      <alignment horizontal="center"/>
    </xf>
    <xf numFmtId="0" fontId="22" fillId="8" borderId="19" xfId="0" applyFont="1" applyFill="1" applyBorder="1"/>
    <xf numFmtId="0" fontId="21" fillId="8" borderId="20" xfId="0" applyFont="1" applyFill="1" applyBorder="1" applyAlignment="1">
      <alignment horizontal="center"/>
    </xf>
    <xf numFmtId="0" fontId="21" fillId="8" borderId="20" xfId="0" applyFont="1" applyFill="1" applyBorder="1"/>
    <xf numFmtId="164" fontId="22" fillId="8" borderId="20" xfId="1" applyNumberFormat="1" applyFont="1" applyFill="1" applyBorder="1"/>
    <xf numFmtId="9" fontId="21" fillId="8" borderId="20" xfId="0" applyNumberFormat="1" applyFont="1" applyFill="1" applyBorder="1" applyAlignment="1">
      <alignment horizontal="center"/>
    </xf>
    <xf numFmtId="0" fontId="21" fillId="8" borderId="21" xfId="0" applyFont="1" applyFill="1" applyBorder="1" applyAlignment="1">
      <alignment horizontal="center"/>
    </xf>
    <xf numFmtId="0" fontId="22" fillId="0" borderId="0" xfId="0" applyFont="1" applyBorder="1"/>
    <xf numFmtId="0" fontId="21" fillId="0" borderId="0" xfId="0" applyNumberFormat="1" applyFont="1" applyBorder="1" applyAlignment="1">
      <alignment horizontal="center"/>
    </xf>
    <xf numFmtId="0" fontId="21" fillId="10" borderId="0" xfId="0" applyNumberFormat="1" applyFont="1" applyFill="1" applyBorder="1" applyAlignment="1">
      <alignment horizontal="center"/>
    </xf>
    <xf numFmtId="164" fontId="21" fillId="0" borderId="0" xfId="1" applyNumberFormat="1" applyFont="1" applyFill="1" applyBorder="1"/>
    <xf numFmtId="0" fontId="17" fillId="0" borderId="0" xfId="0" applyFont="1" applyBorder="1" applyAlignment="1"/>
    <xf numFmtId="3" fontId="17" fillId="0" borderId="0" xfId="4" applyNumberFormat="1" applyFont="1" applyFill="1"/>
    <xf numFmtId="3" fontId="17" fillId="0" borderId="0" xfId="4" applyNumberFormat="1" applyFont="1"/>
    <xf numFmtId="0" fontId="22" fillId="8" borderId="17" xfId="0" applyFont="1" applyFill="1" applyBorder="1"/>
    <xf numFmtId="0" fontId="21" fillId="8" borderId="0" xfId="0" applyFont="1" applyFill="1" applyBorder="1" applyAlignment="1">
      <alignment horizontal="center"/>
    </xf>
    <xf numFmtId="0" fontId="21" fillId="8" borderId="0" xfId="0" applyFont="1" applyFill="1" applyBorder="1"/>
    <xf numFmtId="164" fontId="22" fillId="8" borderId="0" xfId="1" applyNumberFormat="1" applyFont="1" applyFill="1" applyBorder="1"/>
    <xf numFmtId="9" fontId="21" fillId="8" borderId="0" xfId="0" applyNumberFormat="1" applyFont="1" applyFill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166" fontId="3" fillId="11" borderId="6" xfId="3" applyNumberFormat="1" applyFont="1" applyFill="1" applyBorder="1" applyAlignment="1">
      <alignment horizontal="right" vertical="center" wrapText="1"/>
    </xf>
    <xf numFmtId="166" fontId="3" fillId="11" borderId="3" xfId="3" applyNumberFormat="1" applyFont="1" applyFill="1" applyBorder="1" applyAlignment="1">
      <alignment horizontal="right" vertical="center" wrapText="1"/>
    </xf>
    <xf numFmtId="0" fontId="3" fillId="11" borderId="4" xfId="3" applyFont="1" applyFill="1" applyBorder="1" applyAlignment="1">
      <alignment vertical="center"/>
    </xf>
    <xf numFmtId="0" fontId="0" fillId="11" borderId="0" xfId="0" applyFill="1"/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center" vertical="center" wrapText="1"/>
    </xf>
    <xf numFmtId="0" fontId="12" fillId="2" borderId="10" xfId="3" applyFont="1" applyFill="1" applyBorder="1" applyAlignment="1">
      <alignment horizontal="center" vertical="center" wrapText="1"/>
    </xf>
    <xf numFmtId="0" fontId="13" fillId="0" borderId="9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14" fillId="5" borderId="0" xfId="2" applyFont="1" applyFill="1" applyBorder="1" applyAlignment="1">
      <alignment horizontal="center" vertical="center" wrapText="1"/>
    </xf>
    <xf numFmtId="0" fontId="14" fillId="5" borderId="0" xfId="2" applyFont="1" applyFill="1" applyBorder="1" applyAlignment="1" applyProtection="1">
      <alignment horizontal="center" vertical="center" wrapText="1"/>
    </xf>
    <xf numFmtId="0" fontId="14" fillId="5" borderId="18" xfId="2" applyFont="1" applyFill="1" applyBorder="1" applyAlignment="1">
      <alignment horizontal="center" vertical="center" wrapText="1"/>
    </xf>
    <xf numFmtId="0" fontId="14" fillId="5" borderId="0" xfId="2" applyFont="1" applyFill="1" applyBorder="1" applyAlignment="1">
      <alignment horizontal="center" vertical="center"/>
    </xf>
    <xf numFmtId="0" fontId="14" fillId="5" borderId="17" xfId="2" applyFont="1" applyFill="1" applyBorder="1" applyAlignment="1">
      <alignment horizontal="center" vertical="center"/>
    </xf>
  </cellXfs>
  <cellStyles count="5">
    <cellStyle name="Comma" xfId="1" builtinId="3"/>
    <cellStyle name="Currency" xfId="4" builtinId="4"/>
    <cellStyle name="Normal" xfId="0" builtinId="0"/>
    <cellStyle name="Normal 2 2" xfId="2" xr:uid="{00000000-0005-0000-0000-000001000000}"/>
    <cellStyle name="Normal 3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cerebro.org.br/CadastroInsumo.aspx?IdPOAItem=Td1OAq9HUKXLhu7SZugzjw%3d%3d&amp;acao=Ysyr9i%2fKJOY%3d&amp;idInsumo=AyTwqExLkLR6MHPebfhd3Q%3d%3d" TargetMode="External"/><Relationship Id="rId1" Type="http://schemas.openxmlformats.org/officeDocument/2006/relationships/hyperlink" Target="https://cerebro.org.br/CadastroInsumo.aspx?IdPOAItem=Z%2bt4f7BAbtEI7Yr%2fxidh7w%3d%3d&amp;acao=Ysyr9i%2fKJOY%3d&amp;idInsumo=UjVut3H5v4TQ9l102SKq8A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43"/>
  <sheetViews>
    <sheetView tabSelected="1" zoomScaleNormal="100" workbookViewId="0">
      <selection activeCell="B19" sqref="B19"/>
    </sheetView>
  </sheetViews>
  <sheetFormatPr defaultRowHeight="14.5" x14ac:dyDescent="0.35"/>
  <cols>
    <col min="1" max="1" width="20.90625" style="25" bestFit="1" customWidth="1"/>
    <col min="2" max="2" width="68.90625" customWidth="1"/>
    <col min="3" max="3" width="25.36328125" customWidth="1"/>
    <col min="4" max="4" width="24.6328125" style="25" bestFit="1" customWidth="1"/>
    <col min="5" max="5" width="16" customWidth="1"/>
    <col min="6" max="6" width="14.08984375" customWidth="1"/>
    <col min="7" max="7" width="18" customWidth="1"/>
    <col min="8" max="8" width="78.54296875" customWidth="1"/>
  </cols>
  <sheetData>
    <row r="4" spans="1:4" ht="67.5" customHeight="1" x14ac:dyDescent="0.35">
      <c r="A4" s="160" t="s">
        <v>332</v>
      </c>
      <c r="B4" s="160"/>
      <c r="C4" s="160"/>
      <c r="D4" s="160"/>
    </row>
    <row r="5" spans="1:4" x14ac:dyDescent="0.35">
      <c r="A5" s="23"/>
      <c r="B5" s="14"/>
      <c r="C5" s="14"/>
      <c r="D5" s="24"/>
    </row>
    <row r="6" spans="1:4" s="15" customFormat="1" x14ac:dyDescent="0.35">
      <c r="A6" s="24"/>
      <c r="B6" s="26" t="s">
        <v>50</v>
      </c>
      <c r="C6" s="37"/>
      <c r="D6" s="34"/>
    </row>
    <row r="7" spans="1:4" x14ac:dyDescent="0.35">
      <c r="A7" s="30" t="s">
        <v>49</v>
      </c>
      <c r="B7" s="28" t="s">
        <v>100</v>
      </c>
      <c r="C7" s="32"/>
      <c r="D7" s="24"/>
    </row>
    <row r="8" spans="1:4" x14ac:dyDescent="0.35">
      <c r="A8" s="30" t="s">
        <v>48</v>
      </c>
      <c r="B8" s="29" t="s">
        <v>333</v>
      </c>
      <c r="C8" s="14"/>
      <c r="D8" s="24"/>
    </row>
    <row r="9" spans="1:4" x14ac:dyDescent="0.35">
      <c r="A9" s="30" t="s">
        <v>47</v>
      </c>
      <c r="B9" s="29" t="s">
        <v>46</v>
      </c>
      <c r="C9" s="14"/>
      <c r="D9" s="24"/>
    </row>
    <row r="10" spans="1:4" x14ac:dyDescent="0.35">
      <c r="A10" s="24"/>
      <c r="B10" s="12"/>
      <c r="C10" s="12"/>
      <c r="D10" s="24"/>
    </row>
    <row r="11" spans="1:4" x14ac:dyDescent="0.35">
      <c r="A11" s="24"/>
      <c r="B11" s="26" t="s">
        <v>36</v>
      </c>
      <c r="C11" s="37"/>
      <c r="D11" s="24"/>
    </row>
    <row r="12" spans="1:4" ht="15.75" customHeight="1" x14ac:dyDescent="0.35">
      <c r="A12" s="161" t="s">
        <v>79</v>
      </c>
      <c r="B12" s="10" t="s">
        <v>45</v>
      </c>
      <c r="C12" s="11"/>
      <c r="D12" s="24"/>
    </row>
    <row r="13" spans="1:4" x14ac:dyDescent="0.35">
      <c r="A13" s="161"/>
      <c r="B13" s="31" t="s">
        <v>44</v>
      </c>
      <c r="C13" s="33"/>
      <c r="D13" s="24"/>
    </row>
    <row r="14" spans="1:4" x14ac:dyDescent="0.35">
      <c r="A14" s="24"/>
      <c r="B14" s="12"/>
      <c r="C14" s="12"/>
      <c r="D14" s="24"/>
    </row>
    <row r="15" spans="1:4" x14ac:dyDescent="0.35">
      <c r="A15" s="13"/>
      <c r="B15" s="26" t="s">
        <v>36</v>
      </c>
      <c r="C15" s="37"/>
      <c r="D15" s="24"/>
    </row>
    <row r="16" spans="1:4" x14ac:dyDescent="0.35">
      <c r="A16" s="162" t="s">
        <v>43</v>
      </c>
      <c r="B16" s="10" t="s">
        <v>42</v>
      </c>
      <c r="C16" s="11"/>
      <c r="D16" s="24"/>
    </row>
    <row r="17" spans="1:5" x14ac:dyDescent="0.35">
      <c r="A17" s="162"/>
      <c r="B17" s="10" t="s">
        <v>41</v>
      </c>
      <c r="C17" s="11"/>
      <c r="D17" s="24"/>
    </row>
    <row r="18" spans="1:5" x14ac:dyDescent="0.35">
      <c r="A18" s="162"/>
      <c r="B18" s="10" t="s">
        <v>40</v>
      </c>
      <c r="C18" s="11"/>
      <c r="D18" s="24"/>
    </row>
    <row r="19" spans="1:5" ht="15" customHeight="1" x14ac:dyDescent="0.35">
      <c r="A19" s="162"/>
      <c r="B19" s="10" t="s">
        <v>39</v>
      </c>
      <c r="C19" s="11"/>
      <c r="D19" s="24"/>
    </row>
    <row r="20" spans="1:5" x14ac:dyDescent="0.35">
      <c r="A20" s="162"/>
      <c r="B20" s="10" t="s">
        <v>38</v>
      </c>
      <c r="C20" s="11"/>
      <c r="D20" s="24"/>
    </row>
    <row r="21" spans="1:5" x14ac:dyDescent="0.35">
      <c r="A21" s="24"/>
      <c r="B21" s="12"/>
      <c r="C21" s="12"/>
      <c r="D21" s="35"/>
    </row>
    <row r="22" spans="1:5" x14ac:dyDescent="0.35">
      <c r="A22" s="27"/>
      <c r="B22" s="26" t="s">
        <v>37</v>
      </c>
      <c r="C22" s="26" t="s">
        <v>273</v>
      </c>
      <c r="D22" s="26" t="s">
        <v>274</v>
      </c>
      <c r="E22" s="26" t="s">
        <v>86</v>
      </c>
    </row>
    <row r="23" spans="1:5" ht="26" x14ac:dyDescent="0.35">
      <c r="A23" s="157" t="s">
        <v>99</v>
      </c>
      <c r="B23" s="163" t="s">
        <v>76</v>
      </c>
      <c r="C23" s="10" t="s">
        <v>35</v>
      </c>
      <c r="D23" s="36" t="s">
        <v>266</v>
      </c>
      <c r="E23" s="10" t="s">
        <v>84</v>
      </c>
    </row>
    <row r="24" spans="1:5" ht="26" x14ac:dyDescent="0.35">
      <c r="A24" s="158"/>
      <c r="B24" s="163"/>
      <c r="C24" s="10" t="s">
        <v>81</v>
      </c>
      <c r="D24" s="36" t="s">
        <v>267</v>
      </c>
      <c r="E24" s="10" t="s">
        <v>82</v>
      </c>
    </row>
    <row r="25" spans="1:5" ht="26" x14ac:dyDescent="0.35">
      <c r="A25" s="158"/>
      <c r="B25" s="163"/>
      <c r="C25" s="10" t="s">
        <v>83</v>
      </c>
      <c r="D25" s="36" t="s">
        <v>268</v>
      </c>
      <c r="E25" s="10" t="s">
        <v>85</v>
      </c>
    </row>
    <row r="26" spans="1:5" ht="26" x14ac:dyDescent="0.35">
      <c r="A26" s="158"/>
      <c r="B26" s="163" t="s">
        <v>77</v>
      </c>
      <c r="C26" s="10" t="s">
        <v>34</v>
      </c>
      <c r="D26" s="36" t="s">
        <v>269</v>
      </c>
      <c r="E26" s="10" t="s">
        <v>87</v>
      </c>
    </row>
    <row r="27" spans="1:5" ht="26" x14ac:dyDescent="0.35">
      <c r="A27" s="158"/>
      <c r="B27" s="163"/>
      <c r="C27" s="10" t="s">
        <v>94</v>
      </c>
      <c r="D27" s="36" t="s">
        <v>270</v>
      </c>
      <c r="E27" s="10" t="s">
        <v>88</v>
      </c>
    </row>
    <row r="28" spans="1:5" x14ac:dyDescent="0.35">
      <c r="A28" s="158"/>
      <c r="B28" s="159" t="s">
        <v>93</v>
      </c>
      <c r="C28" s="10" t="s">
        <v>89</v>
      </c>
      <c r="D28" s="36" t="s">
        <v>271</v>
      </c>
      <c r="E28" s="10" t="s">
        <v>91</v>
      </c>
    </row>
    <row r="29" spans="1:5" ht="26" x14ac:dyDescent="0.35">
      <c r="A29" s="158"/>
      <c r="B29" s="159"/>
      <c r="C29" s="10" t="s">
        <v>94</v>
      </c>
      <c r="D29" s="36" t="s">
        <v>270</v>
      </c>
      <c r="E29" s="10" t="s">
        <v>90</v>
      </c>
    </row>
    <row r="30" spans="1:5" ht="26" x14ac:dyDescent="0.35">
      <c r="A30" s="158"/>
      <c r="B30" s="159"/>
      <c r="C30" s="10" t="s">
        <v>80</v>
      </c>
      <c r="D30" s="36" t="s">
        <v>272</v>
      </c>
      <c r="E30" s="10" t="s">
        <v>92</v>
      </c>
    </row>
    <row r="31" spans="1:5" ht="26" x14ac:dyDescent="0.35">
      <c r="A31" s="158"/>
      <c r="B31" s="159"/>
      <c r="C31" s="10" t="s">
        <v>81</v>
      </c>
      <c r="D31" s="36" t="s">
        <v>267</v>
      </c>
      <c r="E31" s="10" t="s">
        <v>82</v>
      </c>
    </row>
    <row r="32" spans="1:5" ht="26" x14ac:dyDescent="0.35">
      <c r="A32" s="158"/>
      <c r="B32" s="159"/>
      <c r="C32" s="10" t="s">
        <v>83</v>
      </c>
      <c r="D32" s="36" t="s">
        <v>268</v>
      </c>
      <c r="E32" s="10" t="s">
        <v>85</v>
      </c>
    </row>
    <row r="33" spans="1:5" ht="26" x14ac:dyDescent="0.35">
      <c r="A33" s="158"/>
      <c r="B33" s="159" t="s">
        <v>57</v>
      </c>
      <c r="C33" s="10" t="s">
        <v>94</v>
      </c>
      <c r="D33" s="36" t="s">
        <v>270</v>
      </c>
      <c r="E33" s="10" t="s">
        <v>88</v>
      </c>
    </row>
    <row r="34" spans="1:5" x14ac:dyDescent="0.35">
      <c r="A34" s="158"/>
      <c r="B34" s="159"/>
      <c r="C34" s="10" t="s">
        <v>89</v>
      </c>
      <c r="D34" s="36" t="s">
        <v>271</v>
      </c>
      <c r="E34" s="10" t="s">
        <v>95</v>
      </c>
    </row>
    <row r="35" spans="1:5" ht="26" x14ac:dyDescent="0.35">
      <c r="A35" s="158"/>
      <c r="B35" s="159"/>
      <c r="C35" s="10" t="s">
        <v>80</v>
      </c>
      <c r="D35" s="36" t="s">
        <v>272</v>
      </c>
      <c r="E35" s="10" t="s">
        <v>96</v>
      </c>
    </row>
    <row r="36" spans="1:5" ht="26" x14ac:dyDescent="0.35">
      <c r="A36" s="158"/>
      <c r="B36" s="159"/>
      <c r="C36" s="10" t="s">
        <v>81</v>
      </c>
      <c r="D36" s="36" t="s">
        <v>267</v>
      </c>
      <c r="E36" s="10" t="s">
        <v>97</v>
      </c>
    </row>
    <row r="37" spans="1:5" ht="26" x14ac:dyDescent="0.35">
      <c r="A37" s="158"/>
      <c r="B37" s="159"/>
      <c r="C37" s="10" t="s">
        <v>83</v>
      </c>
      <c r="D37" s="36" t="s">
        <v>268</v>
      </c>
      <c r="E37" s="10" t="s">
        <v>85</v>
      </c>
    </row>
    <row r="38" spans="1:5" ht="26" x14ac:dyDescent="0.35">
      <c r="A38" s="158"/>
      <c r="B38" s="154" t="s">
        <v>98</v>
      </c>
      <c r="C38" s="10" t="s">
        <v>94</v>
      </c>
      <c r="D38" s="36" t="s">
        <v>270</v>
      </c>
      <c r="E38" s="10" t="s">
        <v>90</v>
      </c>
    </row>
    <row r="39" spans="1:5" x14ac:dyDescent="0.35">
      <c r="A39" s="158"/>
      <c r="B39" s="155"/>
      <c r="C39" s="10" t="s">
        <v>89</v>
      </c>
      <c r="D39" s="36" t="s">
        <v>271</v>
      </c>
      <c r="E39" s="10" t="s">
        <v>91</v>
      </c>
    </row>
    <row r="40" spans="1:5" ht="26" x14ac:dyDescent="0.35">
      <c r="A40" s="158"/>
      <c r="B40" s="155"/>
      <c r="C40" s="10" t="s">
        <v>80</v>
      </c>
      <c r="D40" s="36" t="s">
        <v>272</v>
      </c>
      <c r="E40" s="10" t="s">
        <v>92</v>
      </c>
    </row>
    <row r="41" spans="1:5" ht="26" x14ac:dyDescent="0.35">
      <c r="A41" s="158"/>
      <c r="B41" s="155"/>
      <c r="C41" s="10" t="s">
        <v>81</v>
      </c>
      <c r="D41" s="36" t="s">
        <v>267</v>
      </c>
      <c r="E41" s="10" t="s">
        <v>82</v>
      </c>
    </row>
    <row r="42" spans="1:5" ht="26" x14ac:dyDescent="0.35">
      <c r="A42" s="158"/>
      <c r="B42" s="155"/>
      <c r="C42" s="10" t="s">
        <v>83</v>
      </c>
      <c r="D42" s="36" t="s">
        <v>268</v>
      </c>
      <c r="E42" s="10" t="s">
        <v>85</v>
      </c>
    </row>
    <row r="43" spans="1:5" x14ac:dyDescent="0.35">
      <c r="A43" s="158"/>
      <c r="B43" s="156"/>
      <c r="C43" s="79" t="s">
        <v>336</v>
      </c>
      <c r="D43" s="36" t="s">
        <v>335</v>
      </c>
      <c r="E43" s="10" t="s">
        <v>340</v>
      </c>
    </row>
  </sheetData>
  <mergeCells count="9">
    <mergeCell ref="B38:B43"/>
    <mergeCell ref="A23:A43"/>
    <mergeCell ref="B28:B32"/>
    <mergeCell ref="B33:B37"/>
    <mergeCell ref="A4:D4"/>
    <mergeCell ref="A12:A13"/>
    <mergeCell ref="A16:A20"/>
    <mergeCell ref="B23:B25"/>
    <mergeCell ref="B26:B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3"/>
  <sheetViews>
    <sheetView workbookViewId="0">
      <selection activeCell="B3" sqref="B3:B15"/>
    </sheetView>
  </sheetViews>
  <sheetFormatPr defaultRowHeight="14.5" x14ac:dyDescent="0.35"/>
  <cols>
    <col min="2" max="2" width="55" customWidth="1"/>
    <col min="3" max="3" width="73.54296875" customWidth="1"/>
    <col min="4" max="4" width="30.90625" bestFit="1" customWidth="1"/>
  </cols>
  <sheetData>
    <row r="1" spans="2:4" ht="15" thickBot="1" x14ac:dyDescent="0.4">
      <c r="B1" s="3"/>
      <c r="C1" s="3"/>
      <c r="D1" s="3"/>
    </row>
    <row r="2" spans="2:4" x14ac:dyDescent="0.35">
      <c r="B2" s="9" t="s">
        <v>285</v>
      </c>
      <c r="C2" s="8" t="s">
        <v>283</v>
      </c>
      <c r="D2" s="7" t="s">
        <v>284</v>
      </c>
    </row>
    <row r="3" spans="2:4" x14ac:dyDescent="0.35">
      <c r="B3" s="164" t="s">
        <v>33</v>
      </c>
      <c r="C3" s="6" t="s">
        <v>32</v>
      </c>
      <c r="D3" s="2" t="s">
        <v>31</v>
      </c>
    </row>
    <row r="4" spans="2:4" x14ac:dyDescent="0.35">
      <c r="B4" s="164"/>
      <c r="C4" s="6" t="s">
        <v>30</v>
      </c>
      <c r="D4" s="2" t="s">
        <v>29</v>
      </c>
    </row>
    <row r="5" spans="2:4" x14ac:dyDescent="0.35">
      <c r="B5" s="164"/>
      <c r="C5" s="6" t="s">
        <v>28</v>
      </c>
      <c r="D5" s="2" t="s">
        <v>27</v>
      </c>
    </row>
    <row r="6" spans="2:4" x14ac:dyDescent="0.35">
      <c r="B6" s="164"/>
      <c r="C6" s="6" t="s">
        <v>26</v>
      </c>
      <c r="D6" s="2" t="s">
        <v>25</v>
      </c>
    </row>
    <row r="7" spans="2:4" x14ac:dyDescent="0.35">
      <c r="B7" s="164"/>
      <c r="C7" s="6" t="s">
        <v>24</v>
      </c>
      <c r="D7" s="2" t="s">
        <v>23</v>
      </c>
    </row>
    <row r="8" spans="2:4" x14ac:dyDescent="0.35">
      <c r="B8" s="164"/>
      <c r="C8" s="6" t="s">
        <v>22</v>
      </c>
      <c r="D8" s="2" t="s">
        <v>21</v>
      </c>
    </row>
    <row r="9" spans="2:4" x14ac:dyDescent="0.35">
      <c r="B9" s="164"/>
      <c r="C9" s="6" t="s">
        <v>20</v>
      </c>
      <c r="D9" s="2" t="s">
        <v>19</v>
      </c>
    </row>
    <row r="10" spans="2:4" x14ac:dyDescent="0.35">
      <c r="B10" s="164"/>
      <c r="C10" s="6" t="s">
        <v>18</v>
      </c>
      <c r="D10" s="2" t="s">
        <v>17</v>
      </c>
    </row>
    <row r="11" spans="2:4" x14ac:dyDescent="0.35">
      <c r="B11" s="164"/>
      <c r="C11" s="6" t="s">
        <v>16</v>
      </c>
      <c r="D11" s="2" t="s">
        <v>15</v>
      </c>
    </row>
    <row r="12" spans="2:4" x14ac:dyDescent="0.35">
      <c r="B12" s="164"/>
      <c r="C12" s="6" t="s">
        <v>14</v>
      </c>
      <c r="D12" s="2" t="s">
        <v>13</v>
      </c>
    </row>
    <row r="13" spans="2:4" x14ac:dyDescent="0.35">
      <c r="B13" s="164"/>
      <c r="C13" s="6" t="s">
        <v>12</v>
      </c>
      <c r="D13" s="2" t="s">
        <v>11</v>
      </c>
    </row>
    <row r="14" spans="2:4" x14ac:dyDescent="0.35">
      <c r="B14" s="164"/>
      <c r="C14" s="6" t="s">
        <v>10</v>
      </c>
      <c r="D14" s="2" t="s">
        <v>9</v>
      </c>
    </row>
    <row r="15" spans="2:4" x14ac:dyDescent="0.35">
      <c r="B15" s="164"/>
      <c r="C15" s="6" t="s">
        <v>8</v>
      </c>
      <c r="D15" s="2" t="s">
        <v>7</v>
      </c>
    </row>
    <row r="17" spans="2:4" ht="15" thickBot="1" x14ac:dyDescent="0.4">
      <c r="B17" s="3"/>
      <c r="C17" s="3"/>
      <c r="D17" s="3"/>
    </row>
    <row r="18" spans="2:4" x14ac:dyDescent="0.35">
      <c r="B18" s="5" t="s">
        <v>6</v>
      </c>
      <c r="C18" s="8" t="s">
        <v>286</v>
      </c>
      <c r="D18" s="4"/>
    </row>
    <row r="19" spans="2:4" x14ac:dyDescent="0.35">
      <c r="B19" s="165" t="s">
        <v>5</v>
      </c>
      <c r="C19" s="2" t="s">
        <v>4</v>
      </c>
      <c r="D19" s="4"/>
    </row>
    <row r="20" spans="2:4" x14ac:dyDescent="0.35">
      <c r="B20" s="165"/>
      <c r="C20" s="2" t="s">
        <v>3</v>
      </c>
      <c r="D20" s="3"/>
    </row>
    <row r="21" spans="2:4" x14ac:dyDescent="0.35">
      <c r="B21" s="165"/>
      <c r="C21" s="2" t="s">
        <v>2</v>
      </c>
      <c r="D21" s="3"/>
    </row>
    <row r="22" spans="2:4" x14ac:dyDescent="0.35">
      <c r="B22" s="165"/>
      <c r="C22" s="2" t="s">
        <v>1</v>
      </c>
    </row>
    <row r="23" spans="2:4" ht="15" thickBot="1" x14ac:dyDescent="0.4">
      <c r="B23" s="166"/>
      <c r="C23" s="1" t="s">
        <v>0</v>
      </c>
    </row>
  </sheetData>
  <mergeCells count="2">
    <mergeCell ref="B3:B15"/>
    <mergeCell ref="B19:B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topLeftCell="A4" workbookViewId="0">
      <selection activeCell="B13" sqref="B13"/>
    </sheetView>
  </sheetViews>
  <sheetFormatPr defaultRowHeight="14.5" x14ac:dyDescent="0.35"/>
  <cols>
    <col min="1" max="1" width="42.36328125" customWidth="1"/>
    <col min="2" max="2" width="35.08984375" customWidth="1"/>
    <col min="3" max="3" width="33.453125" customWidth="1"/>
    <col min="5" max="5" width="9.453125" bestFit="1" customWidth="1"/>
  </cols>
  <sheetData>
    <row r="1" spans="1:3" ht="15" thickBot="1" x14ac:dyDescent="0.4">
      <c r="A1" s="170" t="s">
        <v>287</v>
      </c>
      <c r="B1" s="170"/>
      <c r="C1" s="170"/>
    </row>
    <row r="2" spans="1:3" ht="15.5" x14ac:dyDescent="0.35">
      <c r="A2" s="167" t="s">
        <v>288</v>
      </c>
      <c r="B2" s="168"/>
      <c r="C2" s="169"/>
    </row>
    <row r="3" spans="1:3" ht="15.5" x14ac:dyDescent="0.35">
      <c r="A3" s="20" t="s">
        <v>56</v>
      </c>
      <c r="B3" s="19" t="s">
        <v>55</v>
      </c>
      <c r="C3" s="18" t="s">
        <v>54</v>
      </c>
    </row>
    <row r="4" spans="1:3" ht="15" thickBot="1" x14ac:dyDescent="0.4">
      <c r="A4" s="22" t="s">
        <v>290</v>
      </c>
      <c r="B4" s="38">
        <v>44896</v>
      </c>
      <c r="C4" s="39">
        <v>45261</v>
      </c>
    </row>
    <row r="5" spans="1:3" ht="15" thickBot="1" x14ac:dyDescent="0.4">
      <c r="A5" s="171"/>
      <c r="B5" s="171"/>
      <c r="C5" s="171"/>
    </row>
    <row r="6" spans="1:3" ht="15.5" x14ac:dyDescent="0.35">
      <c r="A6" s="167" t="s">
        <v>289</v>
      </c>
      <c r="B6" s="168"/>
      <c r="C6" s="169"/>
    </row>
    <row r="7" spans="1:3" ht="15" thickBot="1" x14ac:dyDescent="0.4">
      <c r="A7" s="22" t="s">
        <v>53</v>
      </c>
      <c r="B7" s="172" t="s">
        <v>575</v>
      </c>
      <c r="C7" s="173"/>
    </row>
    <row r="8" spans="1:3" ht="15" thickBot="1" x14ac:dyDescent="0.4">
      <c r="A8" s="171"/>
      <c r="B8" s="171"/>
      <c r="C8" s="171"/>
    </row>
    <row r="9" spans="1:3" ht="15.5" x14ac:dyDescent="0.35">
      <c r="A9" s="167" t="s">
        <v>291</v>
      </c>
      <c r="B9" s="168"/>
      <c r="C9" s="169"/>
    </row>
    <row r="10" spans="1:3" ht="31" x14ac:dyDescent="0.35">
      <c r="A10" s="20" t="s">
        <v>292</v>
      </c>
      <c r="B10" s="19" t="s">
        <v>297</v>
      </c>
      <c r="C10" s="18" t="s">
        <v>298</v>
      </c>
    </row>
    <row r="11" spans="1:3" x14ac:dyDescent="0.35">
      <c r="A11" s="21" t="s">
        <v>57</v>
      </c>
      <c r="B11" s="150">
        <f>'Plano Aquisições_ DETALHADO'!M18</f>
        <v>1227888.9743589745</v>
      </c>
      <c r="C11" s="151">
        <f>B11</f>
        <v>1227888.9743589745</v>
      </c>
    </row>
    <row r="12" spans="1:3" x14ac:dyDescent="0.35">
      <c r="A12" s="17" t="s">
        <v>296</v>
      </c>
      <c r="B12" s="150">
        <f>'Plano Aquisições_ DETALHADO'!M48</f>
        <v>1625101.8282051284</v>
      </c>
      <c r="C12" s="151">
        <f>B12</f>
        <v>1625101.8282051284</v>
      </c>
    </row>
    <row r="13" spans="1:3" x14ac:dyDescent="0.35">
      <c r="A13" s="21" t="s">
        <v>295</v>
      </c>
      <c r="B13" s="150">
        <f>'Plano Aquisições_ DETALHADO'!M86</f>
        <v>574107.38461538462</v>
      </c>
      <c r="C13" s="151">
        <f>B13</f>
        <v>574107.38461538462</v>
      </c>
    </row>
    <row r="14" spans="1:3" x14ac:dyDescent="0.35">
      <c r="A14" s="21" t="s">
        <v>294</v>
      </c>
      <c r="B14" s="150">
        <f>'Plano Aquisições_ DETALHADO'!M292</f>
        <v>5817606.2589743603</v>
      </c>
      <c r="C14" s="151">
        <f>B14</f>
        <v>5817606.2589743603</v>
      </c>
    </row>
    <row r="15" spans="1:3" x14ac:dyDescent="0.35">
      <c r="A15" s="21" t="s">
        <v>293</v>
      </c>
      <c r="B15" s="150">
        <f>'Plano Aquisições_ DETALHADO'!M469</f>
        <v>3075680.1435897448</v>
      </c>
      <c r="C15" s="151">
        <f>B15</f>
        <v>3075680.1435897448</v>
      </c>
    </row>
    <row r="16" spans="1:3" ht="16" thickBot="1" x14ac:dyDescent="0.4">
      <c r="A16" s="16" t="s">
        <v>51</v>
      </c>
      <c r="B16" s="73">
        <f>SUM(B11:B15)</f>
        <v>12320384.589743592</v>
      </c>
      <c r="C16" s="73">
        <f>SUM(C11:C15)</f>
        <v>12320384.589743592</v>
      </c>
    </row>
    <row r="17" spans="1:5" ht="15" thickBot="1" x14ac:dyDescent="0.4"/>
    <row r="18" spans="1:5" ht="15.5" x14ac:dyDescent="0.35">
      <c r="A18" s="167" t="s">
        <v>52</v>
      </c>
      <c r="B18" s="168"/>
      <c r="C18" s="169"/>
    </row>
    <row r="19" spans="1:5" ht="31" x14ac:dyDescent="0.35">
      <c r="A19" s="20" t="s">
        <v>299</v>
      </c>
      <c r="B19" s="19" t="s">
        <v>297</v>
      </c>
      <c r="C19" s="18" t="s">
        <v>298</v>
      </c>
    </row>
    <row r="20" spans="1:5" x14ac:dyDescent="0.35">
      <c r="A20" s="76" t="s">
        <v>4</v>
      </c>
      <c r="B20" s="150">
        <f>'Plano Aquisições_ DETALHADO'!M25+'Plano Aquisições_ DETALHADO'!M54+'Plano Aquisições_ DETALHADO'!M106+'Plano Aquisições_ DETALHADO'!M302</f>
        <v>467094.97435897437</v>
      </c>
      <c r="C20" s="150">
        <f>B20</f>
        <v>467094.97435897437</v>
      </c>
    </row>
    <row r="21" spans="1:5" x14ac:dyDescent="0.35">
      <c r="A21" s="76" t="s">
        <v>3</v>
      </c>
      <c r="B21" s="150">
        <f>'Plano Aquisições_ DETALHADO'!M17+'Plano Aquisições_ DETALHADO'!M32+'Plano Aquisições_ DETALHADO'!M71+'Plano Aquisições_ DETALHADO'!M244+'Plano Aquisições_ DETALHADO'!M436</f>
        <v>6167518.9717948735</v>
      </c>
      <c r="C21" s="150">
        <f t="shared" ref="C21:C27" si="0">B21</f>
        <v>6167518.9717948735</v>
      </c>
      <c r="E21" s="80"/>
    </row>
    <row r="22" spans="1:5" s="153" customFormat="1" x14ac:dyDescent="0.35">
      <c r="A22" s="152" t="s">
        <v>2</v>
      </c>
      <c r="B22" s="150">
        <f>'Plano Aquisições_ DETALHADO'!M37+'Plano Aquisições_ DETALHADO'!M73+'Plano Aquisições_ DETALHADO'!M250</f>
        <v>602646.92307692301</v>
      </c>
      <c r="C22" s="150">
        <f t="shared" si="0"/>
        <v>602646.92307692301</v>
      </c>
    </row>
    <row r="23" spans="1:5" x14ac:dyDescent="0.35">
      <c r="A23" s="76" t="s">
        <v>1</v>
      </c>
      <c r="B23" s="150">
        <f>'Plano Aquisições_ DETALHADO'!M45+'Plano Aquisições_ DETALHADO'!M78+'Plano Aquisições_ DETALHADO'!M278+'Plano Aquisições_ DETALHADO'!M466</f>
        <v>1390944.2333333334</v>
      </c>
      <c r="C23" s="150">
        <f t="shared" si="0"/>
        <v>1390944.2333333334</v>
      </c>
    </row>
    <row r="24" spans="1:5" x14ac:dyDescent="0.35">
      <c r="A24" s="76" t="s">
        <v>0</v>
      </c>
      <c r="B24" s="150">
        <f>'Plano Aquisições_ DETALHADO'!M82+'Plano Aquisições_ DETALHADO'!M283</f>
        <v>120769.23076923078</v>
      </c>
      <c r="C24" s="150">
        <f t="shared" si="0"/>
        <v>120769.23076923078</v>
      </c>
    </row>
    <row r="25" spans="1:5" x14ac:dyDescent="0.35">
      <c r="A25" s="76" t="s">
        <v>307</v>
      </c>
      <c r="B25" s="150">
        <f>'Plano Aquisições_ DETALHADO'!M285</f>
        <v>2307.6923076923076</v>
      </c>
      <c r="C25" s="150">
        <f>B25</f>
        <v>2307.6923076923076</v>
      </c>
    </row>
    <row r="26" spans="1:5" x14ac:dyDescent="0.35">
      <c r="A26" s="76" t="s">
        <v>306</v>
      </c>
      <c r="B26" s="150">
        <f>'Plano Aquisições_ DETALHADO'!M47+'Plano Aquisições_ DETALHADO'!M85+'Plano Aquisições_ DETALHADO'!M287+'Plano Aquisições_ DETALHADO'!M468</f>
        <v>96410.256410256407</v>
      </c>
      <c r="C26" s="150">
        <f t="shared" si="0"/>
        <v>96410.256410256407</v>
      </c>
    </row>
    <row r="27" spans="1:5" x14ac:dyDescent="0.35">
      <c r="A27" s="76" t="s">
        <v>675</v>
      </c>
      <c r="B27" s="150">
        <f>'Plano Aquisições_ DETALHADO'!M291</f>
        <v>3472692.307692308</v>
      </c>
      <c r="C27" s="150">
        <f t="shared" si="0"/>
        <v>3472692.307692308</v>
      </c>
    </row>
    <row r="28" spans="1:5" ht="16" thickBot="1" x14ac:dyDescent="0.4">
      <c r="A28" s="16" t="s">
        <v>51</v>
      </c>
      <c r="B28" s="73">
        <f>SUM(B20:B27)</f>
        <v>12320384.58974359</v>
      </c>
      <c r="C28" s="74">
        <f>SUM(C20:C27)</f>
        <v>12320384.58974359</v>
      </c>
    </row>
    <row r="29" spans="1:5" x14ac:dyDescent="0.35">
      <c r="B29" s="80">
        <f>B16-B28</f>
        <v>0</v>
      </c>
    </row>
  </sheetData>
  <mergeCells count="8">
    <mergeCell ref="A9:C9"/>
    <mergeCell ref="A18:C18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472"/>
  <sheetViews>
    <sheetView showGridLines="0" zoomScale="90" zoomScaleNormal="90" workbookViewId="0">
      <selection activeCell="I11" sqref="I11"/>
    </sheetView>
  </sheetViews>
  <sheetFormatPr defaultColWidth="9.08984375" defaultRowHeight="10.5" x14ac:dyDescent="0.25"/>
  <cols>
    <col min="1" max="1" width="14" style="40" customWidth="1"/>
    <col min="2" max="2" width="5.81640625" style="40" bestFit="1" customWidth="1"/>
    <col min="3" max="3" width="28.1796875" style="41" customWidth="1"/>
    <col min="4" max="4" width="5.7265625" style="40" customWidth="1"/>
    <col min="5" max="5" width="26.6328125" style="41" customWidth="1"/>
    <col min="6" max="6" width="20.36328125" style="41" customWidth="1"/>
    <col min="7" max="7" width="14" style="41" customWidth="1"/>
    <col min="8" max="8" width="16.36328125" style="41" customWidth="1"/>
    <col min="9" max="9" width="7.36328125" style="40" customWidth="1"/>
    <col min="10" max="10" width="8.453125" style="41" customWidth="1"/>
    <col min="11" max="11" width="16.54296875" style="40" bestFit="1" customWidth="1"/>
    <col min="12" max="12" width="18.08984375" style="42" bestFit="1" customWidth="1"/>
    <col min="13" max="13" width="20.7265625" style="42" bestFit="1" customWidth="1"/>
    <col min="14" max="14" width="9.453125" style="40" customWidth="1"/>
    <col min="15" max="15" width="11.6328125" style="40" customWidth="1"/>
    <col min="16" max="16" width="12.81640625" style="41" customWidth="1"/>
    <col min="17" max="17" width="9.08984375" style="40"/>
    <col min="18" max="18" width="13.36328125" style="41" bestFit="1" customWidth="1"/>
    <col min="19" max="19" width="17.90625" style="40" bestFit="1" customWidth="1"/>
    <col min="20" max="16384" width="9.08984375" style="41"/>
  </cols>
  <sheetData>
    <row r="2" spans="1:19" ht="15" customHeight="1" x14ac:dyDescent="0.25">
      <c r="A2" s="52">
        <v>1</v>
      </c>
      <c r="B2" s="53"/>
      <c r="C2" s="54" t="s">
        <v>311</v>
      </c>
      <c r="D2" s="70"/>
      <c r="E2" s="54"/>
      <c r="F2" s="54"/>
      <c r="G2" s="54"/>
      <c r="H2" s="54"/>
      <c r="I2" s="54"/>
      <c r="J2" s="54"/>
      <c r="K2" s="54"/>
      <c r="L2" s="54"/>
      <c r="M2" s="72"/>
      <c r="N2" s="54"/>
      <c r="O2" s="54"/>
      <c r="P2" s="77"/>
      <c r="Q2" s="70"/>
      <c r="R2" s="54"/>
      <c r="S2" s="55"/>
    </row>
    <row r="3" spans="1:19" ht="15" customHeight="1" x14ac:dyDescent="0.25">
      <c r="A3" s="178" t="s">
        <v>58</v>
      </c>
      <c r="B3" s="174" t="s">
        <v>74</v>
      </c>
      <c r="C3" s="174" t="s">
        <v>59</v>
      </c>
      <c r="D3" s="45"/>
      <c r="E3" s="174" t="s">
        <v>60</v>
      </c>
      <c r="F3" s="174" t="s">
        <v>321</v>
      </c>
      <c r="G3" s="174" t="s">
        <v>61</v>
      </c>
      <c r="H3" s="174" t="s">
        <v>75</v>
      </c>
      <c r="I3" s="174" t="s">
        <v>62</v>
      </c>
      <c r="J3" s="174" t="s">
        <v>63</v>
      </c>
      <c r="K3" s="174" t="s">
        <v>64</v>
      </c>
      <c r="L3" s="177" t="s">
        <v>65</v>
      </c>
      <c r="M3" s="177"/>
      <c r="N3" s="177"/>
      <c r="O3" s="174" t="s">
        <v>66</v>
      </c>
      <c r="P3" s="175" t="s">
        <v>67</v>
      </c>
      <c r="Q3" s="175"/>
      <c r="R3" s="174" t="s">
        <v>68</v>
      </c>
      <c r="S3" s="176" t="s">
        <v>43</v>
      </c>
    </row>
    <row r="4" spans="1:19" ht="31.5" x14ac:dyDescent="0.25">
      <c r="A4" s="178"/>
      <c r="B4" s="174"/>
      <c r="C4" s="174"/>
      <c r="D4" s="45" t="s">
        <v>59</v>
      </c>
      <c r="E4" s="174"/>
      <c r="F4" s="174"/>
      <c r="G4" s="174"/>
      <c r="H4" s="174"/>
      <c r="I4" s="174"/>
      <c r="J4" s="174"/>
      <c r="K4" s="174"/>
      <c r="L4" s="43" t="s">
        <v>69</v>
      </c>
      <c r="M4" s="43" t="s">
        <v>70</v>
      </c>
      <c r="N4" s="44" t="s">
        <v>71</v>
      </c>
      <c r="O4" s="174"/>
      <c r="P4" s="75" t="s">
        <v>72</v>
      </c>
      <c r="Q4" s="78" t="s">
        <v>73</v>
      </c>
      <c r="R4" s="174"/>
      <c r="S4" s="176"/>
    </row>
    <row r="5" spans="1:19" s="87" customFormat="1" x14ac:dyDescent="0.25">
      <c r="A5" s="85">
        <v>2</v>
      </c>
      <c r="B5" s="86"/>
      <c r="C5" s="87" t="s">
        <v>206</v>
      </c>
      <c r="D5" s="86" t="s">
        <v>327</v>
      </c>
      <c r="E5" s="87" t="s">
        <v>396</v>
      </c>
      <c r="F5" s="87" t="s">
        <v>108</v>
      </c>
      <c r="G5" s="87" t="s">
        <v>397</v>
      </c>
      <c r="H5" s="87" t="s">
        <v>677</v>
      </c>
      <c r="I5" s="86" t="s">
        <v>368</v>
      </c>
      <c r="K5" s="86" t="str">
        <f>IF(L5&lt;=1000000,Instruções!$D$34,Instruções!$D$35)</f>
        <v>Shopping</v>
      </c>
      <c r="L5" s="88">
        <v>64000</v>
      </c>
      <c r="M5" s="88">
        <f t="shared" ref="M5:M8" si="0">L5/3.9</f>
        <v>16410.25641025641</v>
      </c>
      <c r="N5" s="89">
        <v>1</v>
      </c>
      <c r="O5" s="86" t="s">
        <v>45</v>
      </c>
      <c r="P5" s="90">
        <v>45200</v>
      </c>
      <c r="Q5" s="86"/>
      <c r="S5" s="91" t="s">
        <v>42</v>
      </c>
    </row>
    <row r="6" spans="1:19" s="87" customFormat="1" x14ac:dyDescent="0.25">
      <c r="A6" s="85">
        <v>2</v>
      </c>
      <c r="B6" s="86"/>
      <c r="C6" s="87" t="s">
        <v>205</v>
      </c>
      <c r="D6" s="86" t="str">
        <f>LEFT(C6,3)</f>
        <v>2.5</v>
      </c>
      <c r="E6" s="87" t="s">
        <v>247</v>
      </c>
      <c r="F6" s="87" t="s">
        <v>101</v>
      </c>
      <c r="G6" s="87" t="s">
        <v>397</v>
      </c>
      <c r="H6" s="87" t="s">
        <v>680</v>
      </c>
      <c r="I6" s="86" t="s">
        <v>368</v>
      </c>
      <c r="K6" s="86" t="str">
        <f>IF(L6&lt;=1000000,Instruções!$D$34,Instruções!$D$35)</f>
        <v>Shopping</v>
      </c>
      <c r="L6" s="88">
        <v>1000000</v>
      </c>
      <c r="M6" s="88">
        <f t="shared" si="0"/>
        <v>256410.25641025641</v>
      </c>
      <c r="N6" s="89">
        <v>1</v>
      </c>
      <c r="O6" s="86" t="s">
        <v>45</v>
      </c>
      <c r="P6" s="90">
        <v>44105</v>
      </c>
      <c r="Q6" s="86"/>
      <c r="S6" s="91" t="s">
        <v>42</v>
      </c>
    </row>
    <row r="7" spans="1:19" s="87" customFormat="1" x14ac:dyDescent="0.25">
      <c r="A7" s="85">
        <v>2</v>
      </c>
      <c r="B7" s="86"/>
      <c r="C7" s="87" t="s">
        <v>205</v>
      </c>
      <c r="D7" s="86" t="str">
        <f t="shared" ref="D7:D8" si="1">LEFT(C7,3)</f>
        <v>2.5</v>
      </c>
      <c r="E7" s="87" t="s">
        <v>243</v>
      </c>
      <c r="F7" s="87" t="s">
        <v>103</v>
      </c>
      <c r="G7" s="87" t="s">
        <v>410</v>
      </c>
      <c r="H7" s="87" t="s">
        <v>679</v>
      </c>
      <c r="I7" s="86" t="s">
        <v>368</v>
      </c>
      <c r="K7" s="86" t="str">
        <f>IF(L7&lt;=1000000,Instruções!$D$34,Instruções!$D$35)</f>
        <v>Shopping</v>
      </c>
      <c r="L7" s="88">
        <v>422317</v>
      </c>
      <c r="M7" s="88">
        <f t="shared" si="0"/>
        <v>108286.41025641026</v>
      </c>
      <c r="N7" s="89">
        <v>1</v>
      </c>
      <c r="O7" s="86" t="s">
        <v>45</v>
      </c>
      <c r="P7" s="90">
        <v>44013</v>
      </c>
      <c r="Q7" s="86"/>
      <c r="S7" s="91" t="s">
        <v>42</v>
      </c>
    </row>
    <row r="8" spans="1:19" s="87" customFormat="1" x14ac:dyDescent="0.25">
      <c r="A8" s="85">
        <v>2</v>
      </c>
      <c r="B8" s="86"/>
      <c r="C8" s="87" t="s">
        <v>206</v>
      </c>
      <c r="D8" s="86" t="str">
        <f t="shared" si="1"/>
        <v>2.3</v>
      </c>
      <c r="E8" s="87" t="s">
        <v>226</v>
      </c>
      <c r="F8" s="87" t="s">
        <v>102</v>
      </c>
      <c r="G8" s="87" t="s">
        <v>57</v>
      </c>
      <c r="H8" s="87" t="s">
        <v>678</v>
      </c>
      <c r="I8" s="86" t="s">
        <v>368</v>
      </c>
      <c r="K8" s="86" t="str">
        <f>IF(L8&lt;=1000000,Instruções!$D$34,Instruções!$D$35)</f>
        <v>Shopping</v>
      </c>
      <c r="L8" s="88">
        <v>1000000</v>
      </c>
      <c r="M8" s="88">
        <f t="shared" si="0"/>
        <v>256410.25641025641</v>
      </c>
      <c r="N8" s="89">
        <v>1</v>
      </c>
      <c r="O8" s="86" t="s">
        <v>45</v>
      </c>
      <c r="P8" s="90">
        <v>45139</v>
      </c>
      <c r="Q8" s="86"/>
      <c r="S8" s="91" t="s">
        <v>42</v>
      </c>
    </row>
    <row r="9" spans="1:19" s="87" customFormat="1" x14ac:dyDescent="0.25">
      <c r="A9" s="85">
        <v>2</v>
      </c>
      <c r="B9" s="86"/>
      <c r="C9" s="87" t="s">
        <v>206</v>
      </c>
      <c r="D9" s="86" t="str">
        <f>LEFT(C9,3)</f>
        <v>2.3</v>
      </c>
      <c r="E9" s="87" t="s">
        <v>227</v>
      </c>
      <c r="F9" s="87" t="s">
        <v>102</v>
      </c>
      <c r="G9" s="87" t="s">
        <v>57</v>
      </c>
      <c r="H9" s="87" t="s">
        <v>681</v>
      </c>
      <c r="I9" s="86" t="s">
        <v>368</v>
      </c>
      <c r="K9" s="86" t="str">
        <f>IF(L9&lt;=1000000,Instruções!$D$34,Instruções!$D$35)</f>
        <v>Shopping</v>
      </c>
      <c r="L9" s="88">
        <v>836579</v>
      </c>
      <c r="M9" s="88">
        <f>L9/3.9</f>
        <v>214507.43589743591</v>
      </c>
      <c r="N9" s="89">
        <v>1</v>
      </c>
      <c r="O9" s="86" t="s">
        <v>45</v>
      </c>
      <c r="P9" s="90">
        <v>45200</v>
      </c>
      <c r="Q9" s="86"/>
      <c r="S9" s="91" t="s">
        <v>42</v>
      </c>
    </row>
    <row r="10" spans="1:19" s="87" customFormat="1" x14ac:dyDescent="0.25">
      <c r="A10" s="85">
        <v>2</v>
      </c>
      <c r="B10" s="86"/>
      <c r="C10" s="87" t="s">
        <v>206</v>
      </c>
      <c r="D10" s="86" t="s">
        <v>327</v>
      </c>
      <c r="E10" s="87" t="s">
        <v>226</v>
      </c>
      <c r="F10" s="87" t="s">
        <v>109</v>
      </c>
      <c r="G10" s="41" t="s">
        <v>443</v>
      </c>
      <c r="H10" s="87" t="s">
        <v>682</v>
      </c>
      <c r="I10" s="86" t="s">
        <v>368</v>
      </c>
      <c r="K10" s="86" t="str">
        <f>IF(L10&lt;=1000000,Instruções!$D$34,Instruções!$D$35)</f>
        <v>Shopping</v>
      </c>
      <c r="L10" s="88">
        <v>250000</v>
      </c>
      <c r="M10" s="88">
        <f>L10/3.9</f>
        <v>64102.564102564102</v>
      </c>
      <c r="N10" s="89">
        <v>1</v>
      </c>
      <c r="O10" s="86" t="s">
        <v>45</v>
      </c>
      <c r="P10" s="90">
        <v>45261</v>
      </c>
      <c r="Q10" s="86"/>
      <c r="S10" s="91" t="s">
        <v>42</v>
      </c>
    </row>
    <row r="11" spans="1:19" s="87" customFormat="1" x14ac:dyDescent="0.25">
      <c r="A11" s="85">
        <v>2</v>
      </c>
      <c r="B11" s="86"/>
      <c r="C11" s="87" t="s">
        <v>206</v>
      </c>
      <c r="D11" s="86" t="s">
        <v>327</v>
      </c>
      <c r="E11" s="87" t="s">
        <v>226</v>
      </c>
      <c r="F11" s="87" t="s">
        <v>104</v>
      </c>
      <c r="G11" s="87" t="s">
        <v>410</v>
      </c>
      <c r="H11" s="87" t="s">
        <v>685</v>
      </c>
      <c r="I11" s="86" t="s">
        <v>368</v>
      </c>
      <c r="K11" s="86" t="str">
        <f>IF(L11&lt;=1000000,Instruções!$D$34,Instruções!$D$35)</f>
        <v>Shopping</v>
      </c>
      <c r="L11" s="88">
        <v>150000</v>
      </c>
      <c r="M11" s="88">
        <f>L11/3.9</f>
        <v>38461.538461538461</v>
      </c>
      <c r="N11" s="89">
        <v>1</v>
      </c>
      <c r="O11" s="86" t="s">
        <v>45</v>
      </c>
      <c r="P11" s="90">
        <v>45231</v>
      </c>
      <c r="Q11" s="86"/>
      <c r="S11" s="91" t="s">
        <v>42</v>
      </c>
    </row>
    <row r="12" spans="1:19" s="87" customFormat="1" x14ac:dyDescent="0.25">
      <c r="A12" s="85">
        <v>2</v>
      </c>
      <c r="B12" s="86"/>
      <c r="C12" s="87" t="s">
        <v>206</v>
      </c>
      <c r="D12" s="86" t="s">
        <v>327</v>
      </c>
      <c r="E12" s="87" t="s">
        <v>226</v>
      </c>
      <c r="F12" s="87" t="s">
        <v>118</v>
      </c>
      <c r="G12" s="87" t="s">
        <v>410</v>
      </c>
      <c r="H12" s="87" t="s">
        <v>683</v>
      </c>
      <c r="I12" s="86" t="s">
        <v>368</v>
      </c>
      <c r="K12" s="86" t="str">
        <f>IF(L12&lt;=1000000,Instruções!$D$34,Instruções!$D$35)</f>
        <v>Shopping</v>
      </c>
      <c r="L12" s="88">
        <v>72740</v>
      </c>
      <c r="M12" s="88">
        <f>L12/3.9</f>
        <v>18651.282051282051</v>
      </c>
      <c r="N12" s="89">
        <v>1</v>
      </c>
      <c r="O12" s="86" t="s">
        <v>45</v>
      </c>
      <c r="P12" s="90">
        <v>45078</v>
      </c>
      <c r="Q12" s="86"/>
      <c r="S12" s="91" t="s">
        <v>42</v>
      </c>
    </row>
    <row r="13" spans="1:19" s="87" customFormat="1" x14ac:dyDescent="0.25">
      <c r="A13" s="85">
        <v>2</v>
      </c>
      <c r="B13" s="86"/>
      <c r="C13" s="87" t="s">
        <v>519</v>
      </c>
      <c r="D13" s="86" t="s">
        <v>327</v>
      </c>
      <c r="E13" s="87" t="s">
        <v>525</v>
      </c>
      <c r="F13" s="87" t="s">
        <v>130</v>
      </c>
      <c r="G13" s="87" t="s">
        <v>526</v>
      </c>
      <c r="H13" s="87" t="s">
        <v>687</v>
      </c>
      <c r="I13" s="86" t="s">
        <v>368</v>
      </c>
      <c r="K13" s="86" t="str">
        <f>IF(L13&lt;=10000,Instruções!$D$38,Instruções!$D$39)</f>
        <v>Shopping</v>
      </c>
      <c r="L13" s="88">
        <v>60000</v>
      </c>
      <c r="M13" s="88">
        <f t="shared" ref="M13:M16" si="2">L13/3.9</f>
        <v>15384.615384615385</v>
      </c>
      <c r="N13" s="89">
        <v>1</v>
      </c>
      <c r="O13" s="86" t="s">
        <v>45</v>
      </c>
      <c r="P13" s="90">
        <v>45261</v>
      </c>
      <c r="Q13" s="86"/>
      <c r="S13" s="91" t="s">
        <v>42</v>
      </c>
    </row>
    <row r="14" spans="1:19" s="87" customFormat="1" x14ac:dyDescent="0.25">
      <c r="A14" s="85">
        <v>2</v>
      </c>
      <c r="B14" s="86"/>
      <c r="C14" s="87" t="s">
        <v>206</v>
      </c>
      <c r="D14" s="86" t="s">
        <v>327</v>
      </c>
      <c r="E14" s="87" t="s">
        <v>226</v>
      </c>
      <c r="F14" s="87" t="s">
        <v>105</v>
      </c>
      <c r="G14" s="41" t="s">
        <v>443</v>
      </c>
      <c r="H14" s="87" t="s">
        <v>684</v>
      </c>
      <c r="I14" s="86" t="s">
        <v>368</v>
      </c>
      <c r="K14" s="86" t="str">
        <f>IF(L14&lt;=10000,Instruções!$D$38,Instruções!$D$39)</f>
        <v>Shopping</v>
      </c>
      <c r="L14" s="88">
        <v>700000</v>
      </c>
      <c r="M14" s="88">
        <f t="shared" si="2"/>
        <v>179487.1794871795</v>
      </c>
      <c r="N14" s="89">
        <v>1</v>
      </c>
      <c r="O14" s="86" t="s">
        <v>45</v>
      </c>
      <c r="P14" s="90">
        <v>45261</v>
      </c>
      <c r="Q14" s="86"/>
      <c r="S14" s="91" t="s">
        <v>42</v>
      </c>
    </row>
    <row r="15" spans="1:19" s="87" customFormat="1" x14ac:dyDescent="0.25">
      <c r="A15" s="85">
        <v>2</v>
      </c>
      <c r="B15" s="86"/>
      <c r="C15" s="87" t="s">
        <v>206</v>
      </c>
      <c r="D15" s="86" t="s">
        <v>327</v>
      </c>
      <c r="E15" s="87" t="s">
        <v>227</v>
      </c>
      <c r="F15" s="87" t="s">
        <v>105</v>
      </c>
      <c r="G15" s="41" t="s">
        <v>57</v>
      </c>
      <c r="H15" s="87" t="s">
        <v>543</v>
      </c>
      <c r="I15" s="86" t="s">
        <v>368</v>
      </c>
      <c r="K15" s="86" t="str">
        <f>IF(L15&lt;=10000,Instruções!$D$38,Instruções!$D$39)</f>
        <v>Shopping</v>
      </c>
      <c r="L15" s="88">
        <v>100000</v>
      </c>
      <c r="M15" s="88">
        <f t="shared" si="2"/>
        <v>25641.025641025641</v>
      </c>
      <c r="N15" s="89">
        <v>1</v>
      </c>
      <c r="O15" s="86" t="s">
        <v>45</v>
      </c>
      <c r="P15" s="90">
        <v>45261</v>
      </c>
      <c r="Q15" s="86"/>
      <c r="S15" s="91" t="s">
        <v>42</v>
      </c>
    </row>
    <row r="16" spans="1:19" s="87" customFormat="1" x14ac:dyDescent="0.25">
      <c r="A16" s="85">
        <v>2</v>
      </c>
      <c r="B16" s="86"/>
      <c r="C16" s="87" t="s">
        <v>206</v>
      </c>
      <c r="D16" s="86" t="s">
        <v>327</v>
      </c>
      <c r="E16" s="87" t="s">
        <v>226</v>
      </c>
      <c r="F16" s="87" t="s">
        <v>106</v>
      </c>
      <c r="H16" s="87" t="s">
        <v>686</v>
      </c>
      <c r="I16" s="86" t="s">
        <v>368</v>
      </c>
      <c r="K16" s="86" t="str">
        <f>IF(L16&lt;=10000,Instruções!$D$38,Instruções!$D$39)</f>
        <v>Shopping</v>
      </c>
      <c r="L16" s="88">
        <v>133131</v>
      </c>
      <c r="M16" s="88">
        <f t="shared" si="2"/>
        <v>34136.153846153844</v>
      </c>
      <c r="N16" s="89">
        <v>1</v>
      </c>
      <c r="O16" s="86" t="s">
        <v>45</v>
      </c>
      <c r="P16" s="90">
        <v>45261</v>
      </c>
      <c r="Q16" s="86"/>
      <c r="S16" s="91" t="s">
        <v>42</v>
      </c>
    </row>
    <row r="17" spans="1:19" s="46" customFormat="1" x14ac:dyDescent="0.25">
      <c r="A17" s="56" t="s">
        <v>301</v>
      </c>
      <c r="B17" s="49"/>
      <c r="C17" s="48"/>
      <c r="D17" s="49"/>
      <c r="E17" s="48"/>
      <c r="F17" s="48"/>
      <c r="G17" s="48"/>
      <c r="H17" s="48"/>
      <c r="I17" s="49"/>
      <c r="J17" s="48"/>
      <c r="K17" s="49"/>
      <c r="L17" s="50">
        <f>SUM(L5:L16)</f>
        <v>4788767</v>
      </c>
      <c r="M17" s="50">
        <f>SUM(M5:M16)</f>
        <v>1227888.9743589745</v>
      </c>
      <c r="N17" s="51"/>
      <c r="O17" s="49"/>
      <c r="P17" s="48"/>
      <c r="Q17" s="49"/>
      <c r="R17" s="48"/>
      <c r="S17" s="57"/>
    </row>
    <row r="18" spans="1:19" x14ac:dyDescent="0.25">
      <c r="A18" s="58" t="s">
        <v>310</v>
      </c>
      <c r="B18" s="59"/>
      <c r="C18" s="60"/>
      <c r="D18" s="59"/>
      <c r="E18" s="60"/>
      <c r="F18" s="60"/>
      <c r="G18" s="60"/>
      <c r="H18" s="60"/>
      <c r="I18" s="59"/>
      <c r="J18" s="60"/>
      <c r="K18" s="59"/>
      <c r="L18" s="61">
        <f>SUM(L5:L16)</f>
        <v>4788767</v>
      </c>
      <c r="M18" s="61">
        <f>SUM(M5:M16)</f>
        <v>1227888.9743589745</v>
      </c>
      <c r="N18" s="62"/>
      <c r="O18" s="59"/>
      <c r="P18" s="60"/>
      <c r="Q18" s="59"/>
      <c r="R18" s="60"/>
      <c r="S18" s="63"/>
    </row>
    <row r="20" spans="1:19" ht="13" x14ac:dyDescent="0.25">
      <c r="A20" s="52">
        <v>2</v>
      </c>
      <c r="B20" s="53"/>
      <c r="C20" s="54" t="s">
        <v>313</v>
      </c>
      <c r="D20" s="70"/>
      <c r="E20" s="54"/>
      <c r="F20" s="54"/>
      <c r="G20" s="54"/>
      <c r="H20" s="54"/>
      <c r="I20" s="54"/>
      <c r="J20" s="54"/>
      <c r="K20" s="54"/>
      <c r="L20" s="54"/>
      <c r="M20" s="72"/>
      <c r="N20" s="54"/>
      <c r="O20" s="54"/>
      <c r="P20" s="77"/>
      <c r="Q20" s="70"/>
      <c r="R20" s="54"/>
      <c r="S20" s="55"/>
    </row>
    <row r="21" spans="1:19" ht="11.25" customHeight="1" x14ac:dyDescent="0.25">
      <c r="A21" s="178" t="s">
        <v>58</v>
      </c>
      <c r="B21" s="174" t="s">
        <v>74</v>
      </c>
      <c r="C21" s="174" t="s">
        <v>59</v>
      </c>
      <c r="D21" s="45"/>
      <c r="E21" s="174" t="s">
        <v>60</v>
      </c>
      <c r="F21" s="174" t="s">
        <v>321</v>
      </c>
      <c r="G21" s="174" t="s">
        <v>61</v>
      </c>
      <c r="H21" s="174" t="s">
        <v>75</v>
      </c>
      <c r="I21" s="174" t="s">
        <v>62</v>
      </c>
      <c r="J21" s="174" t="s">
        <v>63</v>
      </c>
      <c r="K21" s="174" t="s">
        <v>64</v>
      </c>
      <c r="L21" s="177" t="s">
        <v>65</v>
      </c>
      <c r="M21" s="177"/>
      <c r="N21" s="177"/>
      <c r="O21" s="174" t="s">
        <v>66</v>
      </c>
      <c r="P21" s="175" t="s">
        <v>67</v>
      </c>
      <c r="Q21" s="175"/>
      <c r="R21" s="174" t="s">
        <v>68</v>
      </c>
      <c r="S21" s="176" t="s">
        <v>43</v>
      </c>
    </row>
    <row r="22" spans="1:19" ht="28.5" customHeight="1" x14ac:dyDescent="0.25">
      <c r="A22" s="178"/>
      <c r="B22" s="174"/>
      <c r="C22" s="174"/>
      <c r="D22" s="45" t="s">
        <v>59</v>
      </c>
      <c r="E22" s="174"/>
      <c r="F22" s="174"/>
      <c r="G22" s="174"/>
      <c r="H22" s="174"/>
      <c r="I22" s="174"/>
      <c r="J22" s="174"/>
      <c r="K22" s="174"/>
      <c r="L22" s="43" t="s">
        <v>69</v>
      </c>
      <c r="M22" s="43" t="s">
        <v>70</v>
      </c>
      <c r="N22" s="44" t="s">
        <v>71</v>
      </c>
      <c r="O22" s="174"/>
      <c r="P22" s="75" t="s">
        <v>72</v>
      </c>
      <c r="Q22" s="78" t="s">
        <v>73</v>
      </c>
      <c r="R22" s="174"/>
      <c r="S22" s="176"/>
    </row>
    <row r="23" spans="1:19" s="87" customFormat="1" x14ac:dyDescent="0.25">
      <c r="A23" s="85">
        <v>1</v>
      </c>
      <c r="B23" s="86"/>
      <c r="C23" s="87" t="s">
        <v>208</v>
      </c>
      <c r="D23" s="86" t="s">
        <v>371</v>
      </c>
      <c r="E23" s="87" t="s">
        <v>240</v>
      </c>
      <c r="F23" s="87" t="s">
        <v>131</v>
      </c>
      <c r="G23" s="87" t="s">
        <v>374</v>
      </c>
      <c r="H23" s="87" t="s">
        <v>375</v>
      </c>
      <c r="I23" s="86" t="s">
        <v>368</v>
      </c>
      <c r="K23" s="86" t="str">
        <f>IF(L23&gt;5000000,Instruções!$D$24,Instruções!$D$23)</f>
        <v>SBQC</v>
      </c>
      <c r="L23" s="88">
        <v>84000</v>
      </c>
      <c r="M23" s="88">
        <f t="shared" ref="M23:M24" si="3">L23/3.9</f>
        <v>21538.461538461539</v>
      </c>
      <c r="N23" s="89">
        <v>1</v>
      </c>
      <c r="O23" s="86" t="s">
        <v>45</v>
      </c>
      <c r="P23" s="90">
        <v>45170</v>
      </c>
      <c r="Q23" s="86"/>
      <c r="S23" s="91" t="s">
        <v>42</v>
      </c>
    </row>
    <row r="24" spans="1:19" s="87" customFormat="1" x14ac:dyDescent="0.25">
      <c r="A24" s="85">
        <v>1</v>
      </c>
      <c r="B24" s="86"/>
      <c r="C24" s="87" t="s">
        <v>211</v>
      </c>
      <c r="D24" s="86" t="s">
        <v>326</v>
      </c>
      <c r="E24" s="87" t="s">
        <v>255</v>
      </c>
      <c r="F24" s="87" t="s">
        <v>119</v>
      </c>
      <c r="G24" s="87" t="s">
        <v>370</v>
      </c>
      <c r="H24" s="87" t="s">
        <v>358</v>
      </c>
      <c r="I24" s="86" t="s">
        <v>368</v>
      </c>
      <c r="K24" s="86" t="str">
        <f>IF(L24&gt;5000000,Instruções!$D$24,Instruções!$D$23)</f>
        <v>SBQC</v>
      </c>
      <c r="L24" s="88">
        <v>750960.4</v>
      </c>
      <c r="M24" s="88">
        <f t="shared" si="3"/>
        <v>192553.94871794872</v>
      </c>
      <c r="N24" s="89">
        <v>1</v>
      </c>
      <c r="O24" s="86" t="s">
        <v>45</v>
      </c>
      <c r="P24" s="90">
        <v>45017</v>
      </c>
      <c r="Q24" s="86"/>
      <c r="S24" s="91" t="s">
        <v>42</v>
      </c>
    </row>
    <row r="25" spans="1:19" x14ac:dyDescent="0.25">
      <c r="A25" s="56" t="s">
        <v>302</v>
      </c>
      <c r="B25" s="49"/>
      <c r="C25" s="48"/>
      <c r="D25" s="49"/>
      <c r="E25" s="48"/>
      <c r="F25" s="48"/>
      <c r="G25" s="48"/>
      <c r="H25" s="48"/>
      <c r="I25" s="49"/>
      <c r="J25" s="48"/>
      <c r="K25" s="49"/>
      <c r="L25" s="50">
        <f>SUM(L23:L24)</f>
        <v>834960.4</v>
      </c>
      <c r="M25" s="50">
        <f>SUM(M23:M24)</f>
        <v>214092.41025641025</v>
      </c>
      <c r="N25" s="51"/>
      <c r="O25" s="49"/>
      <c r="P25" s="48"/>
      <c r="Q25" s="49"/>
      <c r="R25" s="48"/>
      <c r="S25" s="57"/>
    </row>
    <row r="26" spans="1:19" s="87" customFormat="1" x14ac:dyDescent="0.25">
      <c r="A26" s="85">
        <v>2</v>
      </c>
      <c r="B26" s="86"/>
      <c r="C26" s="87" t="s">
        <v>204</v>
      </c>
      <c r="D26" s="86" t="str">
        <f>LEFT(C26,3)</f>
        <v>2.1</v>
      </c>
      <c r="E26" s="87" t="s">
        <v>230</v>
      </c>
      <c r="F26" s="87" t="s">
        <v>132</v>
      </c>
      <c r="G26" s="87" t="s">
        <v>359</v>
      </c>
      <c r="H26" s="87" t="s">
        <v>359</v>
      </c>
      <c r="I26" s="86" t="s">
        <v>368</v>
      </c>
      <c r="K26" s="86" t="str">
        <f>IF(L26&gt;5000000,Instruções!$D$24,Instruções!$D$23)</f>
        <v>SBQC</v>
      </c>
      <c r="L26" s="88">
        <v>200000</v>
      </c>
      <c r="M26" s="88">
        <f>L26/3.9</f>
        <v>51282.051282051281</v>
      </c>
      <c r="N26" s="89">
        <v>1</v>
      </c>
      <c r="O26" s="86" t="s">
        <v>45</v>
      </c>
      <c r="P26" s="90">
        <v>44621</v>
      </c>
      <c r="Q26" s="86"/>
      <c r="S26" s="91" t="s">
        <v>42</v>
      </c>
    </row>
    <row r="27" spans="1:19" s="87" customFormat="1" x14ac:dyDescent="0.25">
      <c r="A27" s="85">
        <v>2</v>
      </c>
      <c r="B27" s="86"/>
      <c r="C27" s="87" t="s">
        <v>204</v>
      </c>
      <c r="D27" s="86" t="str">
        <f>LEFT(C27,3)</f>
        <v>2.1</v>
      </c>
      <c r="E27" s="87" t="s">
        <v>230</v>
      </c>
      <c r="F27" s="87" t="s">
        <v>132</v>
      </c>
      <c r="G27" s="87" t="s">
        <v>360</v>
      </c>
      <c r="H27" s="87" t="s">
        <v>360</v>
      </c>
      <c r="I27" s="86" t="s">
        <v>368</v>
      </c>
      <c r="K27" s="86" t="str">
        <f>IF(L27&gt;5000000,Instruções!$D$24,Instruções!$D$23)</f>
        <v>SBQC</v>
      </c>
      <c r="L27" s="88">
        <v>124923.73</v>
      </c>
      <c r="M27" s="88">
        <f>L27/3.9</f>
        <v>32031.725641025641</v>
      </c>
      <c r="N27" s="89">
        <v>1</v>
      </c>
      <c r="O27" s="86" t="s">
        <v>45</v>
      </c>
      <c r="P27" s="90">
        <v>44958</v>
      </c>
      <c r="Q27" s="86"/>
      <c r="S27" s="91" t="s">
        <v>42</v>
      </c>
    </row>
    <row r="28" spans="1:19" s="87" customFormat="1" x14ac:dyDescent="0.25">
      <c r="A28" s="85">
        <v>2</v>
      </c>
      <c r="B28" s="86"/>
      <c r="C28" s="87" t="s">
        <v>517</v>
      </c>
      <c r="D28" s="86" t="s">
        <v>391</v>
      </c>
      <c r="E28" s="87" t="s">
        <v>222</v>
      </c>
      <c r="F28" s="87" t="s">
        <v>382</v>
      </c>
      <c r="G28" s="87" t="s">
        <v>446</v>
      </c>
      <c r="I28" s="86" t="s">
        <v>368</v>
      </c>
      <c r="K28" s="86" t="str">
        <f>IF(L28&gt;5000000,Instruções!$D$24,Instruções!$D$23)</f>
        <v>SBQC</v>
      </c>
      <c r="L28" s="88">
        <v>247400</v>
      </c>
      <c r="M28" s="88">
        <f t="shared" ref="M28:M30" si="4">L28/3.9</f>
        <v>63435.897435897437</v>
      </c>
      <c r="N28" s="89">
        <v>1</v>
      </c>
      <c r="O28" s="86" t="s">
        <v>45</v>
      </c>
      <c r="P28" s="90">
        <v>45170</v>
      </c>
      <c r="Q28" s="86"/>
      <c r="S28" s="91" t="s">
        <v>42</v>
      </c>
    </row>
    <row r="29" spans="1:19" s="87" customFormat="1" x14ac:dyDescent="0.25">
      <c r="A29" s="85">
        <v>2</v>
      </c>
      <c r="B29" s="86"/>
      <c r="C29" s="87" t="s">
        <v>420</v>
      </c>
      <c r="D29" s="86" t="s">
        <v>377</v>
      </c>
      <c r="E29" s="87" t="s">
        <v>228</v>
      </c>
      <c r="F29" s="87" t="s">
        <v>101</v>
      </c>
      <c r="G29" s="87" t="s">
        <v>421</v>
      </c>
      <c r="H29" s="87" t="s">
        <v>422</v>
      </c>
      <c r="I29" s="86" t="s">
        <v>368</v>
      </c>
      <c r="K29" s="86" t="str">
        <f>IF(L29&gt;5000000,Instruções!$D$24,Instruções!$D$23)</f>
        <v>SBQC</v>
      </c>
      <c r="L29" s="88">
        <v>40000</v>
      </c>
      <c r="M29" s="88">
        <f t="shared" si="4"/>
        <v>10256.410256410256</v>
      </c>
      <c r="N29" s="89">
        <v>1</v>
      </c>
      <c r="O29" s="86" t="s">
        <v>45</v>
      </c>
      <c r="P29" s="90">
        <v>44958</v>
      </c>
      <c r="Q29" s="86"/>
      <c r="S29" s="91" t="s">
        <v>42</v>
      </c>
    </row>
    <row r="30" spans="1:19" s="87" customFormat="1" x14ac:dyDescent="0.25">
      <c r="A30" s="85">
        <v>2</v>
      </c>
      <c r="B30" s="86"/>
      <c r="C30" s="87" t="s">
        <v>204</v>
      </c>
      <c r="D30" s="86" t="s">
        <v>391</v>
      </c>
      <c r="E30" s="87" t="s">
        <v>246</v>
      </c>
      <c r="F30" s="87" t="s">
        <v>104</v>
      </c>
      <c r="G30" s="87" t="s">
        <v>446</v>
      </c>
      <c r="H30" s="87" t="s">
        <v>447</v>
      </c>
      <c r="I30" s="86" t="s">
        <v>368</v>
      </c>
      <c r="K30" s="86" t="str">
        <f>IF(L30&gt;5000000,Instruções!$D$24,Instruções!$D$23)</f>
        <v>SBQC</v>
      </c>
      <c r="L30" s="88">
        <v>70000</v>
      </c>
      <c r="M30" s="88">
        <f t="shared" si="4"/>
        <v>17948.717948717949</v>
      </c>
      <c r="N30" s="89">
        <v>1</v>
      </c>
      <c r="O30" s="86" t="s">
        <v>45</v>
      </c>
      <c r="P30" s="90">
        <v>45261</v>
      </c>
      <c r="Q30" s="86"/>
      <c r="S30" s="91" t="s">
        <v>42</v>
      </c>
    </row>
    <row r="31" spans="1:19" s="87" customFormat="1" x14ac:dyDescent="0.25">
      <c r="A31" s="85">
        <v>2</v>
      </c>
      <c r="B31" s="86"/>
      <c r="C31" s="87" t="s">
        <v>205</v>
      </c>
      <c r="D31" s="87" t="s">
        <v>387</v>
      </c>
      <c r="E31" s="87" t="s">
        <v>243</v>
      </c>
      <c r="F31" s="87" t="s">
        <v>103</v>
      </c>
      <c r="G31" s="87" t="s">
        <v>411</v>
      </c>
      <c r="I31" s="86" t="s">
        <v>368</v>
      </c>
      <c r="K31" s="86" t="str">
        <f>IF(L31&gt;5000000,Instruções!$D$24,Instruções!$D$23)</f>
        <v>SBQC</v>
      </c>
      <c r="L31" s="88">
        <v>90000</v>
      </c>
      <c r="M31" s="88">
        <f t="shared" ref="M31" si="5">L31/3.9</f>
        <v>23076.923076923078</v>
      </c>
      <c r="N31" s="89">
        <v>1</v>
      </c>
      <c r="O31" s="86" t="s">
        <v>45</v>
      </c>
      <c r="P31" s="90">
        <v>45078</v>
      </c>
      <c r="Q31" s="86"/>
      <c r="S31" s="91" t="s">
        <v>42</v>
      </c>
    </row>
    <row r="32" spans="1:19" x14ac:dyDescent="0.25">
      <c r="A32" s="56" t="s">
        <v>301</v>
      </c>
      <c r="B32" s="49"/>
      <c r="C32" s="48"/>
      <c r="D32" s="49"/>
      <c r="E32" s="48"/>
      <c r="F32" s="48"/>
      <c r="G32" s="48"/>
      <c r="H32" s="48"/>
      <c r="I32" s="49"/>
      <c r="J32" s="48"/>
      <c r="K32" s="49"/>
      <c r="L32" s="50">
        <f>SUM(L26:L31)</f>
        <v>772323.73</v>
      </c>
      <c r="M32" s="50">
        <f>SUM(M26:M31)</f>
        <v>198031.72564102564</v>
      </c>
      <c r="N32" s="51"/>
      <c r="O32" s="49"/>
      <c r="P32" s="48"/>
      <c r="Q32" s="49"/>
      <c r="R32" s="48"/>
      <c r="S32" s="57"/>
    </row>
    <row r="33" spans="1:19" x14ac:dyDescent="0.25">
      <c r="A33" s="109">
        <v>3</v>
      </c>
      <c r="B33" s="110">
        <v>93946</v>
      </c>
      <c r="C33" s="111" t="s">
        <v>210</v>
      </c>
      <c r="D33" s="110" t="str">
        <f t="shared" ref="D33:D46" si="6">LEFT(C33,3)</f>
        <v>3.1</v>
      </c>
      <c r="E33" s="111" t="s">
        <v>264</v>
      </c>
      <c r="F33" s="111" t="s">
        <v>115</v>
      </c>
      <c r="G33" s="111" t="s">
        <v>116</v>
      </c>
      <c r="H33" s="111" t="s">
        <v>117</v>
      </c>
      <c r="I33" s="110" t="s">
        <v>320</v>
      </c>
      <c r="J33" s="111"/>
      <c r="K33" s="110" t="str">
        <f>IF(L33&gt;5000000,Instruções!$D$24,Instruções!$D$23)</f>
        <v>SBQC</v>
      </c>
      <c r="L33" s="112">
        <v>1288440.6599999999</v>
      </c>
      <c r="M33" s="112">
        <f>L33/3.9</f>
        <v>330369.39999999997</v>
      </c>
      <c r="N33" s="113">
        <v>1</v>
      </c>
      <c r="O33" s="110" t="s">
        <v>45</v>
      </c>
      <c r="P33" s="114">
        <v>43739</v>
      </c>
      <c r="Q33" s="114">
        <v>43891</v>
      </c>
      <c r="R33" s="111"/>
      <c r="S33" s="115" t="s">
        <v>38</v>
      </c>
    </row>
    <row r="34" spans="1:19" x14ac:dyDescent="0.25">
      <c r="A34" s="109">
        <v>3</v>
      </c>
      <c r="B34" s="110"/>
      <c r="C34" s="111" t="s">
        <v>210</v>
      </c>
      <c r="D34" s="110"/>
      <c r="E34" s="111" t="s">
        <v>245</v>
      </c>
      <c r="F34" s="111" t="s">
        <v>115</v>
      </c>
      <c r="G34" s="111" t="s">
        <v>341</v>
      </c>
      <c r="H34" s="111"/>
      <c r="I34" s="110" t="s">
        <v>320</v>
      </c>
      <c r="J34" s="111"/>
      <c r="K34" s="110" t="str">
        <f>IF(L34&gt;5000000,Instruções!$D$24,Instruções!$D$23)</f>
        <v>SBQC</v>
      </c>
      <c r="L34" s="112">
        <v>250672.34</v>
      </c>
      <c r="M34" s="112">
        <f>L34/3.9</f>
        <v>64274.958974358975</v>
      </c>
      <c r="N34" s="113">
        <v>1</v>
      </c>
      <c r="O34" s="110" t="s">
        <v>45</v>
      </c>
      <c r="P34" s="114">
        <v>44044</v>
      </c>
      <c r="Q34" s="114"/>
      <c r="R34" s="111"/>
      <c r="S34" s="115" t="s">
        <v>39</v>
      </c>
    </row>
    <row r="35" spans="1:19" x14ac:dyDescent="0.25">
      <c r="A35" s="109">
        <v>3</v>
      </c>
      <c r="B35" s="110"/>
      <c r="C35" s="111" t="s">
        <v>210</v>
      </c>
      <c r="D35" s="110"/>
      <c r="E35" s="111" t="s">
        <v>344</v>
      </c>
      <c r="F35" s="111" t="s">
        <v>115</v>
      </c>
      <c r="G35" s="111" t="s">
        <v>342</v>
      </c>
      <c r="H35" s="111"/>
      <c r="I35" s="110" t="s">
        <v>320</v>
      </c>
      <c r="J35" s="111"/>
      <c r="K35" s="110" t="str">
        <f>IF(L35&gt;5000000,Instruções!$D$24,Instruções!$D$23)</f>
        <v>SBQC</v>
      </c>
      <c r="L35" s="112">
        <v>200000</v>
      </c>
      <c r="M35" s="112">
        <f t="shared" ref="M35:M36" si="7">L35/3.9</f>
        <v>51282.051282051281</v>
      </c>
      <c r="N35" s="113">
        <v>1</v>
      </c>
      <c r="O35" s="110" t="s">
        <v>45</v>
      </c>
      <c r="P35" s="114">
        <v>44044</v>
      </c>
      <c r="Q35" s="114"/>
      <c r="R35" s="111"/>
      <c r="S35" s="115" t="s">
        <v>39</v>
      </c>
    </row>
    <row r="36" spans="1:19" x14ac:dyDescent="0.25">
      <c r="A36" s="109">
        <v>3</v>
      </c>
      <c r="B36" s="110"/>
      <c r="C36" s="111" t="s">
        <v>210</v>
      </c>
      <c r="D36" s="110"/>
      <c r="E36" s="111" t="s">
        <v>345</v>
      </c>
      <c r="F36" s="111" t="s">
        <v>115</v>
      </c>
      <c r="G36" s="111" t="s">
        <v>343</v>
      </c>
      <c r="H36" s="111"/>
      <c r="I36" s="110" t="s">
        <v>320</v>
      </c>
      <c r="J36" s="111"/>
      <c r="K36" s="110" t="str">
        <f>IF(L36&gt;5000000,Instruções!$D$24,Instruções!$D$23)</f>
        <v>SBQC</v>
      </c>
      <c r="L36" s="112">
        <v>200000</v>
      </c>
      <c r="M36" s="112">
        <f t="shared" si="7"/>
        <v>51282.051282051281</v>
      </c>
      <c r="N36" s="113">
        <v>1</v>
      </c>
      <c r="O36" s="110" t="s">
        <v>45</v>
      </c>
      <c r="P36" s="114">
        <v>44044</v>
      </c>
      <c r="Q36" s="114"/>
      <c r="R36" s="111"/>
      <c r="S36" s="115" t="s">
        <v>39</v>
      </c>
    </row>
    <row r="37" spans="1:19" x14ac:dyDescent="0.25">
      <c r="A37" s="56" t="s">
        <v>303</v>
      </c>
      <c r="B37" s="49"/>
      <c r="C37" s="48"/>
      <c r="D37" s="49"/>
      <c r="E37" s="48"/>
      <c r="F37" s="48"/>
      <c r="G37" s="48"/>
      <c r="H37" s="48"/>
      <c r="I37" s="49"/>
      <c r="J37" s="48"/>
      <c r="K37" s="49"/>
      <c r="L37" s="50">
        <f>SUM(L33:L36)</f>
        <v>1939113</v>
      </c>
      <c r="M37" s="50">
        <f>SUM(M33:M36)</f>
        <v>497208.4615384615</v>
      </c>
      <c r="N37" s="51"/>
      <c r="O37" s="49"/>
      <c r="P37" s="48"/>
      <c r="Q37" s="49"/>
      <c r="R37" s="48"/>
      <c r="S37" s="57"/>
    </row>
    <row r="38" spans="1:19" s="87" customFormat="1" x14ac:dyDescent="0.25">
      <c r="A38" s="85">
        <v>4</v>
      </c>
      <c r="B38" s="86"/>
      <c r="C38" s="87" t="s">
        <v>216</v>
      </c>
      <c r="D38" s="86" t="s">
        <v>467</v>
      </c>
      <c r="E38" s="87" t="s">
        <v>236</v>
      </c>
      <c r="F38" s="87" t="s">
        <v>161</v>
      </c>
      <c r="G38" s="87" t="s">
        <v>468</v>
      </c>
      <c r="H38" s="87" t="s">
        <v>469</v>
      </c>
      <c r="I38" s="86" t="s">
        <v>368</v>
      </c>
      <c r="K38" s="86" t="str">
        <f>IF(L38&gt;5000000,Instruções!$D$24,Instruções!$D$23)</f>
        <v>SBQC</v>
      </c>
      <c r="L38" s="88">
        <v>600000</v>
      </c>
      <c r="M38" s="88">
        <f t="shared" ref="M38:M44" si="8">L38/3.9</f>
        <v>153846.15384615384</v>
      </c>
      <c r="N38" s="89">
        <v>1</v>
      </c>
      <c r="O38" s="86" t="s">
        <v>45</v>
      </c>
      <c r="P38" s="90">
        <v>44958</v>
      </c>
      <c r="Q38" s="86"/>
      <c r="S38" s="91" t="s">
        <v>42</v>
      </c>
    </row>
    <row r="39" spans="1:19" s="87" customFormat="1" x14ac:dyDescent="0.25">
      <c r="A39" s="85">
        <v>4</v>
      </c>
      <c r="B39" s="86"/>
      <c r="C39" s="87" t="s">
        <v>216</v>
      </c>
      <c r="D39" s="86" t="s">
        <v>467</v>
      </c>
      <c r="E39" s="87" t="s">
        <v>236</v>
      </c>
      <c r="F39" s="87" t="s">
        <v>161</v>
      </c>
      <c r="G39" s="87" t="s">
        <v>470</v>
      </c>
      <c r="I39" s="86" t="s">
        <v>368</v>
      </c>
      <c r="K39" s="86" t="str">
        <f>IF(L39&gt;5000000,Instruções!$D$24,Instruções!$D$23)</f>
        <v>SBQC</v>
      </c>
      <c r="L39" s="88">
        <v>600000</v>
      </c>
      <c r="M39" s="88">
        <f t="shared" si="8"/>
        <v>153846.15384615384</v>
      </c>
      <c r="N39" s="89">
        <v>1</v>
      </c>
      <c r="O39" s="86" t="s">
        <v>45</v>
      </c>
      <c r="P39" s="90">
        <v>44986</v>
      </c>
      <c r="Q39" s="86"/>
      <c r="S39" s="91" t="s">
        <v>42</v>
      </c>
    </row>
    <row r="40" spans="1:19" s="87" customFormat="1" x14ac:dyDescent="0.25">
      <c r="A40" s="85">
        <v>4</v>
      </c>
      <c r="B40" s="86"/>
      <c r="C40" s="87" t="s">
        <v>216</v>
      </c>
      <c r="D40" s="86" t="s">
        <v>467</v>
      </c>
      <c r="E40" s="87" t="s">
        <v>236</v>
      </c>
      <c r="F40" s="87" t="s">
        <v>161</v>
      </c>
      <c r="G40" s="87" t="s">
        <v>471</v>
      </c>
      <c r="H40" s="87" t="s">
        <v>472</v>
      </c>
      <c r="I40" s="86" t="s">
        <v>368</v>
      </c>
      <c r="K40" s="86" t="str">
        <f>IF(L40&gt;5000000,Instruções!$D$24,Instruções!$D$23)</f>
        <v>SBQC</v>
      </c>
      <c r="L40" s="88">
        <v>602000</v>
      </c>
      <c r="M40" s="88">
        <f t="shared" si="8"/>
        <v>154358.97435897437</v>
      </c>
      <c r="N40" s="89">
        <v>1</v>
      </c>
      <c r="O40" s="86" t="s">
        <v>45</v>
      </c>
      <c r="P40" s="90">
        <v>45017</v>
      </c>
      <c r="Q40" s="86"/>
      <c r="S40" s="91" t="s">
        <v>42</v>
      </c>
    </row>
    <row r="41" spans="1:19" s="87" customFormat="1" x14ac:dyDescent="0.25">
      <c r="A41" s="85">
        <v>4</v>
      </c>
      <c r="B41" s="86"/>
      <c r="C41" s="87" t="s">
        <v>217</v>
      </c>
      <c r="D41" s="86" t="s">
        <v>474</v>
      </c>
      <c r="E41" s="87" t="s">
        <v>328</v>
      </c>
      <c r="F41" s="87" t="s">
        <v>161</v>
      </c>
      <c r="G41" s="87" t="s">
        <v>473</v>
      </c>
      <c r="H41" s="87" t="s">
        <v>475</v>
      </c>
      <c r="I41" s="86" t="s">
        <v>368</v>
      </c>
      <c r="K41" s="86" t="str">
        <f>IF(L41&gt;5000000,Instruções!$D$24,Instruções!$D$23)</f>
        <v>SBQC</v>
      </c>
      <c r="L41" s="88">
        <v>90000</v>
      </c>
      <c r="M41" s="88">
        <f t="shared" si="8"/>
        <v>23076.923076923078</v>
      </c>
      <c r="N41" s="89">
        <v>1</v>
      </c>
      <c r="O41" s="86" t="s">
        <v>45</v>
      </c>
      <c r="P41" s="90">
        <v>44958</v>
      </c>
      <c r="Q41" s="86"/>
      <c r="S41" s="91" t="s">
        <v>42</v>
      </c>
    </row>
    <row r="42" spans="1:19" s="87" customFormat="1" x14ac:dyDescent="0.25">
      <c r="A42" s="85">
        <v>4</v>
      </c>
      <c r="B42" s="86"/>
      <c r="C42" s="87" t="s">
        <v>217</v>
      </c>
      <c r="D42" s="86" t="s">
        <v>474</v>
      </c>
      <c r="E42" s="87" t="s">
        <v>328</v>
      </c>
      <c r="F42" s="87" t="s">
        <v>161</v>
      </c>
      <c r="G42" s="87" t="s">
        <v>476</v>
      </c>
      <c r="H42" s="87" t="s">
        <v>477</v>
      </c>
      <c r="I42" s="86" t="s">
        <v>368</v>
      </c>
      <c r="K42" s="86" t="str">
        <f>IF(L42&gt;5000000,Instruções!$D$24,Instruções!$D$23)</f>
        <v>SBQC</v>
      </c>
      <c r="L42" s="88">
        <v>400000</v>
      </c>
      <c r="M42" s="88">
        <f t="shared" si="8"/>
        <v>102564.10256410256</v>
      </c>
      <c r="N42" s="89">
        <v>1</v>
      </c>
      <c r="O42" s="86" t="s">
        <v>45</v>
      </c>
      <c r="P42" s="90">
        <v>45200</v>
      </c>
      <c r="Q42" s="86"/>
      <c r="S42" s="91" t="s">
        <v>42</v>
      </c>
    </row>
    <row r="43" spans="1:19" s="87" customFormat="1" x14ac:dyDescent="0.25">
      <c r="A43" s="85">
        <v>4</v>
      </c>
      <c r="B43" s="86"/>
      <c r="C43" s="87" t="s">
        <v>217</v>
      </c>
      <c r="D43" s="86" t="s">
        <v>474</v>
      </c>
      <c r="E43" s="87" t="s">
        <v>328</v>
      </c>
      <c r="F43" s="87" t="s">
        <v>161</v>
      </c>
      <c r="G43" s="87" t="s">
        <v>478</v>
      </c>
      <c r="H43" s="87" t="s">
        <v>479</v>
      </c>
      <c r="I43" s="86" t="s">
        <v>368</v>
      </c>
      <c r="K43" s="86" t="str">
        <f>IF(L43&gt;5000000,Instruções!$D$24,Instruções!$D$23)</f>
        <v>SBQC</v>
      </c>
      <c r="L43" s="88">
        <v>200000</v>
      </c>
      <c r="M43" s="88">
        <f t="shared" si="8"/>
        <v>51282.051282051281</v>
      </c>
      <c r="N43" s="89">
        <v>1</v>
      </c>
      <c r="O43" s="86" t="s">
        <v>45</v>
      </c>
      <c r="P43" s="90">
        <v>45017</v>
      </c>
      <c r="Q43" s="86"/>
      <c r="S43" s="91" t="s">
        <v>42</v>
      </c>
    </row>
    <row r="44" spans="1:19" s="87" customFormat="1" x14ac:dyDescent="0.25">
      <c r="A44" s="85">
        <v>4</v>
      </c>
      <c r="B44" s="86"/>
      <c r="C44" s="87" t="s">
        <v>209</v>
      </c>
      <c r="D44" s="86" t="s">
        <v>462</v>
      </c>
      <c r="E44" s="87" t="s">
        <v>224</v>
      </c>
      <c r="F44" s="87" t="s">
        <v>113</v>
      </c>
      <c r="G44" s="87" t="s">
        <v>114</v>
      </c>
      <c r="I44" s="86" t="s">
        <v>368</v>
      </c>
      <c r="K44" s="86" t="str">
        <f>IF(L44&gt;5000000,Instruções!$D$24,Instruções!$D$23)</f>
        <v>SBQC</v>
      </c>
      <c r="L44" s="88">
        <v>199500</v>
      </c>
      <c r="M44" s="88">
        <f t="shared" si="8"/>
        <v>51153.846153846156</v>
      </c>
      <c r="N44" s="89">
        <v>1</v>
      </c>
      <c r="O44" s="86" t="s">
        <v>45</v>
      </c>
      <c r="P44" s="90">
        <v>45047</v>
      </c>
      <c r="Q44" s="86"/>
      <c r="S44" s="91" t="s">
        <v>42</v>
      </c>
    </row>
    <row r="45" spans="1:19" x14ac:dyDescent="0.25">
      <c r="A45" s="56" t="s">
        <v>304</v>
      </c>
      <c r="B45" s="49"/>
      <c r="C45" s="48"/>
      <c r="D45" s="49"/>
      <c r="E45" s="48"/>
      <c r="F45" s="48"/>
      <c r="G45" s="48"/>
      <c r="H45" s="48"/>
      <c r="I45" s="49"/>
      <c r="J45" s="48"/>
      <c r="K45" s="49"/>
      <c r="L45" s="50">
        <f>SUM(L38:L44)</f>
        <v>2691500</v>
      </c>
      <c r="M45" s="50">
        <f>SUM(M38:M44)</f>
        <v>690128.20512820513</v>
      </c>
      <c r="N45" s="51"/>
      <c r="O45" s="49"/>
      <c r="P45" s="48"/>
      <c r="Q45" s="49"/>
      <c r="R45" s="48"/>
      <c r="S45" s="57"/>
    </row>
    <row r="46" spans="1:19" x14ac:dyDescent="0.25">
      <c r="A46" s="109">
        <v>7</v>
      </c>
      <c r="B46" s="110">
        <v>97392</v>
      </c>
      <c r="C46" s="111" t="s">
        <v>212</v>
      </c>
      <c r="D46" s="110" t="str">
        <f t="shared" si="6"/>
        <v>7.1</v>
      </c>
      <c r="E46" s="111" t="s">
        <v>265</v>
      </c>
      <c r="F46" s="111" t="s">
        <v>120</v>
      </c>
      <c r="G46" s="111" t="s">
        <v>121</v>
      </c>
      <c r="H46" s="111"/>
      <c r="I46" s="110" t="s">
        <v>320</v>
      </c>
      <c r="J46" s="111"/>
      <c r="K46" s="110" t="str">
        <f>IF(L46&gt;5000000,Instruções!$D$24,Instruções!$D$23)</f>
        <v>SBQC</v>
      </c>
      <c r="L46" s="112">
        <v>100000</v>
      </c>
      <c r="M46" s="112">
        <f>L46/3.9</f>
        <v>25641.025641025641</v>
      </c>
      <c r="N46" s="113">
        <v>1</v>
      </c>
      <c r="O46" s="110" t="s">
        <v>45</v>
      </c>
      <c r="P46" s="114">
        <v>43497</v>
      </c>
      <c r="Q46" s="114">
        <v>43709</v>
      </c>
      <c r="R46" s="111" t="s">
        <v>338</v>
      </c>
      <c r="S46" s="115" t="s">
        <v>337</v>
      </c>
    </row>
    <row r="47" spans="1:19" x14ac:dyDescent="0.25">
      <c r="A47" s="56" t="s">
        <v>305</v>
      </c>
      <c r="B47" s="49"/>
      <c r="C47" s="48"/>
      <c r="D47" s="49"/>
      <c r="E47" s="48"/>
      <c r="F47" s="48"/>
      <c r="G47" s="48"/>
      <c r="H47" s="48"/>
      <c r="I47" s="49"/>
      <c r="J47" s="48"/>
      <c r="K47" s="49"/>
      <c r="L47" s="50">
        <f>SUM(L46)</f>
        <v>100000</v>
      </c>
      <c r="M47" s="50">
        <f>SUM(M46)</f>
        <v>25641.025641025641</v>
      </c>
      <c r="N47" s="51"/>
      <c r="O47" s="49"/>
      <c r="P47" s="48"/>
      <c r="Q47" s="49"/>
      <c r="R47" s="48"/>
      <c r="S47" s="57"/>
    </row>
    <row r="48" spans="1:19" s="46" customFormat="1" x14ac:dyDescent="0.25">
      <c r="A48" s="58" t="s">
        <v>312</v>
      </c>
      <c r="B48" s="59"/>
      <c r="C48" s="60"/>
      <c r="D48" s="59"/>
      <c r="E48" s="60"/>
      <c r="F48" s="60"/>
      <c r="G48" s="60"/>
      <c r="H48" s="60"/>
      <c r="I48" s="59"/>
      <c r="J48" s="60"/>
      <c r="K48" s="59"/>
      <c r="L48" s="61">
        <f>L25+L32+L37+L45+L47</f>
        <v>6337897.1299999999</v>
      </c>
      <c r="M48" s="61">
        <f>M25+M32+M37+M45+M47</f>
        <v>1625101.8282051284</v>
      </c>
      <c r="N48" s="62"/>
      <c r="O48" s="59"/>
      <c r="P48" s="60"/>
      <c r="Q48" s="59"/>
      <c r="R48" s="60"/>
      <c r="S48" s="63"/>
    </row>
    <row r="50" spans="1:19" ht="13" x14ac:dyDescent="0.25">
      <c r="A50" s="52">
        <v>3</v>
      </c>
      <c r="B50" s="53"/>
      <c r="C50" s="54" t="s">
        <v>314</v>
      </c>
      <c r="D50" s="70"/>
      <c r="E50" s="54"/>
      <c r="F50" s="54"/>
      <c r="G50" s="54"/>
      <c r="H50" s="54"/>
      <c r="I50" s="54"/>
      <c r="J50" s="54"/>
      <c r="K50" s="54"/>
      <c r="L50" s="54"/>
      <c r="M50" s="72"/>
      <c r="N50" s="54"/>
      <c r="O50" s="54"/>
      <c r="P50" s="77"/>
      <c r="Q50" s="70"/>
      <c r="R50" s="54"/>
      <c r="S50" s="55"/>
    </row>
    <row r="51" spans="1:19" ht="11.25" customHeight="1" x14ac:dyDescent="0.25">
      <c r="A51" s="178" t="s">
        <v>58</v>
      </c>
      <c r="B51" s="174" t="s">
        <v>74</v>
      </c>
      <c r="C51" s="174" t="s">
        <v>59</v>
      </c>
      <c r="D51" s="45"/>
      <c r="E51" s="174" t="s">
        <v>60</v>
      </c>
      <c r="F51" s="174" t="s">
        <v>321</v>
      </c>
      <c r="G51" s="174" t="s">
        <v>61</v>
      </c>
      <c r="H51" s="174" t="s">
        <v>75</v>
      </c>
      <c r="I51" s="174" t="s">
        <v>62</v>
      </c>
      <c r="J51" s="174" t="s">
        <v>63</v>
      </c>
      <c r="K51" s="174" t="s">
        <v>64</v>
      </c>
      <c r="L51" s="177" t="s">
        <v>65</v>
      </c>
      <c r="M51" s="177"/>
      <c r="N51" s="177"/>
      <c r="O51" s="174" t="s">
        <v>66</v>
      </c>
      <c r="P51" s="175" t="s">
        <v>67</v>
      </c>
      <c r="Q51" s="175"/>
      <c r="R51" s="174" t="s">
        <v>68</v>
      </c>
      <c r="S51" s="176" t="s">
        <v>43</v>
      </c>
    </row>
    <row r="52" spans="1:19" ht="31.5" x14ac:dyDescent="0.25">
      <c r="A52" s="178"/>
      <c r="B52" s="174"/>
      <c r="C52" s="174"/>
      <c r="D52" s="45" t="s">
        <v>59</v>
      </c>
      <c r="E52" s="174"/>
      <c r="F52" s="174"/>
      <c r="G52" s="174"/>
      <c r="H52" s="174"/>
      <c r="I52" s="174"/>
      <c r="J52" s="174"/>
      <c r="K52" s="174"/>
      <c r="L52" s="43" t="s">
        <v>69</v>
      </c>
      <c r="M52" s="43" t="s">
        <v>70</v>
      </c>
      <c r="N52" s="44" t="s">
        <v>71</v>
      </c>
      <c r="O52" s="174"/>
      <c r="P52" s="75" t="s">
        <v>72</v>
      </c>
      <c r="Q52" s="78" t="s">
        <v>73</v>
      </c>
      <c r="R52" s="174"/>
      <c r="S52" s="176"/>
    </row>
    <row r="53" spans="1:19" s="87" customFormat="1" x14ac:dyDescent="0.25">
      <c r="A53" s="85">
        <v>1</v>
      </c>
      <c r="B53" s="86"/>
      <c r="C53" s="87" t="s">
        <v>208</v>
      </c>
      <c r="D53" s="86" t="str">
        <f>LEFT(C53,3)</f>
        <v>1.1</v>
      </c>
      <c r="E53" s="87" t="s">
        <v>229</v>
      </c>
      <c r="F53" s="87" t="s">
        <v>119</v>
      </c>
      <c r="G53" s="87" t="s">
        <v>356</v>
      </c>
      <c r="H53" s="87" t="s">
        <v>356</v>
      </c>
      <c r="I53" s="86" t="s">
        <v>368</v>
      </c>
      <c r="K53" s="86" t="str">
        <f>IF(L53&lt;=20000,Instruções!$D$27,Instruções!$D$26)</f>
        <v>Comparação Qualificações</v>
      </c>
      <c r="L53" s="88">
        <v>25000</v>
      </c>
      <c r="M53" s="88">
        <f>L53/3.9</f>
        <v>6410.2564102564102</v>
      </c>
      <c r="N53" s="89">
        <v>1</v>
      </c>
      <c r="O53" s="86" t="s">
        <v>45</v>
      </c>
      <c r="P53" s="90">
        <v>45078</v>
      </c>
      <c r="Q53" s="86"/>
      <c r="S53" s="91" t="s">
        <v>42</v>
      </c>
    </row>
    <row r="54" spans="1:19" s="87" customFormat="1" x14ac:dyDescent="0.25">
      <c r="A54" s="92" t="s">
        <v>302</v>
      </c>
      <c r="B54" s="93"/>
      <c r="C54" s="94"/>
      <c r="D54" s="93"/>
      <c r="E54" s="94"/>
      <c r="F54" s="94"/>
      <c r="G54" s="94"/>
      <c r="H54" s="94"/>
      <c r="I54" s="93"/>
      <c r="J54" s="94"/>
      <c r="K54" s="93"/>
      <c r="L54" s="95">
        <f>SUM(L53:L53)</f>
        <v>25000</v>
      </c>
      <c r="M54" s="95">
        <f>SUM(M53:M53)</f>
        <v>6410.2564102564102</v>
      </c>
      <c r="N54" s="96"/>
      <c r="O54" s="93"/>
      <c r="P54" s="94"/>
      <c r="Q54" s="93"/>
      <c r="R54" s="94"/>
      <c r="S54" s="97"/>
    </row>
    <row r="55" spans="1:19" s="87" customFormat="1" x14ac:dyDescent="0.25">
      <c r="A55" s="85">
        <v>2</v>
      </c>
      <c r="B55" s="86">
        <v>93763</v>
      </c>
      <c r="C55" s="87" t="s">
        <v>206</v>
      </c>
      <c r="D55" s="86" t="str">
        <f t="shared" ref="D55:D79" si="9">LEFT(C55,3)</f>
        <v>2.3</v>
      </c>
      <c r="E55" s="87" t="s">
        <v>261</v>
      </c>
      <c r="F55" s="87" t="s">
        <v>110</v>
      </c>
      <c r="G55" s="87" t="s">
        <v>384</v>
      </c>
      <c r="H55" s="87" t="s">
        <v>124</v>
      </c>
      <c r="I55" s="86" t="s">
        <v>368</v>
      </c>
      <c r="K55" s="86" t="str">
        <f>IF(L55&lt;=20000,Instruções!$D$27,Instruções!$D$26)</f>
        <v>Comparação Qualificações</v>
      </c>
      <c r="L55" s="88">
        <v>85840</v>
      </c>
      <c r="M55" s="88">
        <f t="shared" ref="M55:M72" si="10">L55/3.9</f>
        <v>22010.25641025641</v>
      </c>
      <c r="N55" s="89">
        <v>1</v>
      </c>
      <c r="O55" s="86" t="s">
        <v>45</v>
      </c>
      <c r="P55" s="90">
        <v>45231</v>
      </c>
      <c r="Q55" s="86"/>
      <c r="S55" s="91" t="s">
        <v>42</v>
      </c>
    </row>
    <row r="56" spans="1:19" s="87" customFormat="1" x14ac:dyDescent="0.25">
      <c r="A56" s="85">
        <v>2</v>
      </c>
      <c r="B56" s="86"/>
      <c r="C56" s="87" t="s">
        <v>206</v>
      </c>
      <c r="D56" s="86" t="str">
        <f t="shared" si="9"/>
        <v>2.3</v>
      </c>
      <c r="E56" s="87" t="s">
        <v>249</v>
      </c>
      <c r="F56" s="87" t="s">
        <v>130</v>
      </c>
      <c r="G56" s="87" t="s">
        <v>385</v>
      </c>
      <c r="H56" s="87" t="s">
        <v>386</v>
      </c>
      <c r="I56" s="86" t="s">
        <v>368</v>
      </c>
      <c r="K56" s="86" t="str">
        <f>IF(L56&lt;=20000,Instruções!$D$27,Instruções!$D$26)</f>
        <v>Comparação Qualificações</v>
      </c>
      <c r="L56" s="88">
        <v>80040</v>
      </c>
      <c r="M56" s="88">
        <f t="shared" si="10"/>
        <v>20523.076923076922</v>
      </c>
      <c r="N56" s="89">
        <v>1</v>
      </c>
      <c r="O56" s="86" t="s">
        <v>45</v>
      </c>
      <c r="P56" s="90">
        <v>45200</v>
      </c>
      <c r="Q56" s="86"/>
      <c r="S56" s="91" t="s">
        <v>42</v>
      </c>
    </row>
    <row r="57" spans="1:19" s="87" customFormat="1" x14ac:dyDescent="0.25">
      <c r="A57" s="85">
        <v>2</v>
      </c>
      <c r="B57" s="86"/>
      <c r="C57" s="87" t="s">
        <v>517</v>
      </c>
      <c r="D57" s="86" t="s">
        <v>391</v>
      </c>
      <c r="E57" s="87" t="s">
        <v>222</v>
      </c>
      <c r="F57" s="87" t="s">
        <v>382</v>
      </c>
      <c r="G57" s="87" t="s">
        <v>444</v>
      </c>
      <c r="I57" s="86" t="s">
        <v>368</v>
      </c>
      <c r="K57" s="86" t="str">
        <f>IF(L57&lt;=20000,Instruções!$D$27,Instruções!$D$26)</f>
        <v>CD</v>
      </c>
      <c r="L57" s="88">
        <v>12000</v>
      </c>
      <c r="M57" s="88">
        <f t="shared" si="10"/>
        <v>3076.9230769230771</v>
      </c>
      <c r="N57" s="89">
        <v>1</v>
      </c>
      <c r="O57" s="86" t="s">
        <v>45</v>
      </c>
      <c r="P57" s="90">
        <v>45231</v>
      </c>
      <c r="Q57" s="86"/>
      <c r="S57" s="91" t="s">
        <v>42</v>
      </c>
    </row>
    <row r="58" spans="1:19" s="87" customFormat="1" x14ac:dyDescent="0.25">
      <c r="A58" s="85">
        <v>2</v>
      </c>
      <c r="B58" s="86"/>
      <c r="C58" s="87" t="s">
        <v>392</v>
      </c>
      <c r="D58" s="86" t="s">
        <v>391</v>
      </c>
      <c r="E58" s="87" t="s">
        <v>239</v>
      </c>
      <c r="F58" s="87" t="s">
        <v>102</v>
      </c>
      <c r="G58" s="87" t="s">
        <v>433</v>
      </c>
      <c r="I58" s="86" t="s">
        <v>368</v>
      </c>
      <c r="K58" s="86" t="str">
        <f>IF(L58&lt;=20000,Instruções!$D$27,Instruções!$D$26)</f>
        <v>Comparação Qualificações</v>
      </c>
      <c r="L58" s="88">
        <v>39960</v>
      </c>
      <c r="M58" s="88">
        <f t="shared" si="10"/>
        <v>10246.153846153846</v>
      </c>
      <c r="N58" s="89">
        <v>1</v>
      </c>
      <c r="O58" s="86" t="s">
        <v>45</v>
      </c>
      <c r="P58" s="90">
        <v>45200</v>
      </c>
      <c r="Q58" s="86"/>
      <c r="S58" s="91" t="s">
        <v>42</v>
      </c>
    </row>
    <row r="59" spans="1:19" s="87" customFormat="1" x14ac:dyDescent="0.25">
      <c r="A59" s="85">
        <v>2</v>
      </c>
      <c r="B59" s="86"/>
      <c r="C59" s="87" t="s">
        <v>392</v>
      </c>
      <c r="D59" s="86" t="s">
        <v>391</v>
      </c>
      <c r="E59" s="87" t="s">
        <v>239</v>
      </c>
      <c r="F59" s="87" t="s">
        <v>102</v>
      </c>
      <c r="G59" s="87" t="s">
        <v>409</v>
      </c>
      <c r="H59" s="87" t="s">
        <v>434</v>
      </c>
      <c r="I59" s="86" t="s">
        <v>368</v>
      </c>
      <c r="K59" s="86" t="str">
        <f>IF(L59&lt;=20000,Instruções!$D$27,Instruções!$D$26)</f>
        <v>Comparação Qualificações</v>
      </c>
      <c r="L59" s="88">
        <v>30000</v>
      </c>
      <c r="M59" s="88">
        <f t="shared" si="10"/>
        <v>7692.3076923076924</v>
      </c>
      <c r="N59" s="89">
        <v>1</v>
      </c>
      <c r="O59" s="86" t="s">
        <v>45</v>
      </c>
      <c r="P59" s="90">
        <v>45261</v>
      </c>
      <c r="Q59" s="86"/>
      <c r="S59" s="91" t="s">
        <v>42</v>
      </c>
    </row>
    <row r="60" spans="1:19" s="87" customFormat="1" x14ac:dyDescent="0.25">
      <c r="A60" s="85">
        <v>2</v>
      </c>
      <c r="B60" s="86"/>
      <c r="C60" s="87" t="s">
        <v>204</v>
      </c>
      <c r="D60" s="86" t="s">
        <v>391</v>
      </c>
      <c r="E60" s="87" t="s">
        <v>262</v>
      </c>
      <c r="F60" s="87" t="s">
        <v>109</v>
      </c>
      <c r="G60" s="87" t="s">
        <v>444</v>
      </c>
      <c r="H60" s="87" t="s">
        <v>445</v>
      </c>
      <c r="I60" s="86" t="s">
        <v>368</v>
      </c>
      <c r="K60" s="86" t="str">
        <f>IF(L60&lt;=20000,Instruções!$D$27,Instruções!$D$26)</f>
        <v>Comparação Qualificações</v>
      </c>
      <c r="L60" s="88">
        <v>64800</v>
      </c>
      <c r="M60" s="88">
        <f t="shared" si="10"/>
        <v>16615.384615384617</v>
      </c>
      <c r="N60" s="89">
        <v>1</v>
      </c>
      <c r="O60" s="86" t="s">
        <v>45</v>
      </c>
      <c r="P60" s="90">
        <v>45139</v>
      </c>
      <c r="Q60" s="86"/>
      <c r="S60" s="91" t="s">
        <v>42</v>
      </c>
    </row>
    <row r="61" spans="1:19" s="87" customFormat="1" x14ac:dyDescent="0.25">
      <c r="A61" s="85">
        <v>2</v>
      </c>
      <c r="B61" s="86"/>
      <c r="C61" s="87" t="s">
        <v>204</v>
      </c>
      <c r="D61" s="86" t="s">
        <v>391</v>
      </c>
      <c r="E61" s="87" t="s">
        <v>262</v>
      </c>
      <c r="F61" s="87" t="s">
        <v>109</v>
      </c>
      <c r="G61" s="87" t="s">
        <v>384</v>
      </c>
      <c r="I61" s="86" t="s">
        <v>368</v>
      </c>
      <c r="K61" s="86" t="str">
        <f>IF(L61&lt;=20000,Instruções!$D$27,Instruções!$D$26)</f>
        <v>Comparação Qualificações</v>
      </c>
      <c r="L61" s="88">
        <v>60000</v>
      </c>
      <c r="M61" s="88">
        <f t="shared" si="10"/>
        <v>15384.615384615385</v>
      </c>
      <c r="N61" s="89">
        <v>1</v>
      </c>
      <c r="O61" s="86" t="s">
        <v>45</v>
      </c>
      <c r="P61" s="90">
        <v>45078</v>
      </c>
      <c r="Q61" s="86"/>
      <c r="S61" s="91" t="s">
        <v>42</v>
      </c>
    </row>
    <row r="62" spans="1:19" s="87" customFormat="1" x14ac:dyDescent="0.25">
      <c r="A62" s="85">
        <v>2</v>
      </c>
      <c r="B62" s="86"/>
      <c r="C62" s="87" t="s">
        <v>204</v>
      </c>
      <c r="D62" s="86" t="s">
        <v>391</v>
      </c>
      <c r="E62" s="87" t="s">
        <v>262</v>
      </c>
      <c r="F62" s="87" t="s">
        <v>109</v>
      </c>
      <c r="G62" s="87" t="s">
        <v>408</v>
      </c>
      <c r="I62" s="86" t="s">
        <v>368</v>
      </c>
      <c r="K62" s="86" t="str">
        <f>IF(L62&lt;=20000,Instruções!$D$27,Instruções!$D$26)</f>
        <v>Comparação Qualificações</v>
      </c>
      <c r="L62" s="88">
        <v>135000</v>
      </c>
      <c r="M62" s="88">
        <f t="shared" si="10"/>
        <v>34615.384615384617</v>
      </c>
      <c r="N62" s="89">
        <v>1</v>
      </c>
      <c r="O62" s="86" t="s">
        <v>45</v>
      </c>
      <c r="P62" s="90">
        <v>44986</v>
      </c>
      <c r="Q62" s="86"/>
      <c r="S62" s="91" t="s">
        <v>42</v>
      </c>
    </row>
    <row r="63" spans="1:19" s="87" customFormat="1" x14ac:dyDescent="0.25">
      <c r="A63" s="85">
        <v>2</v>
      </c>
      <c r="B63" s="86"/>
      <c r="C63" s="87" t="s">
        <v>204</v>
      </c>
      <c r="D63" s="86" t="s">
        <v>391</v>
      </c>
      <c r="E63" s="87" t="s">
        <v>239</v>
      </c>
      <c r="F63" s="87" t="s">
        <v>118</v>
      </c>
      <c r="G63" s="87" t="s">
        <v>126</v>
      </c>
      <c r="H63" s="87" t="s">
        <v>127</v>
      </c>
      <c r="I63" s="86" t="s">
        <v>368</v>
      </c>
      <c r="K63" s="86" t="str">
        <f>IF(L63&lt;=20000,Instruções!$D$27,Instruções!$D$26)</f>
        <v>Comparação Qualificações</v>
      </c>
      <c r="L63" s="88">
        <v>24000</v>
      </c>
      <c r="M63" s="88">
        <f t="shared" si="10"/>
        <v>6153.8461538461543</v>
      </c>
      <c r="N63" s="89">
        <v>1</v>
      </c>
      <c r="O63" s="86" t="s">
        <v>45</v>
      </c>
      <c r="P63" s="90">
        <v>45017</v>
      </c>
      <c r="Q63" s="86"/>
      <c r="S63" s="91" t="s">
        <v>42</v>
      </c>
    </row>
    <row r="64" spans="1:19" s="87" customFormat="1" x14ac:dyDescent="0.25">
      <c r="A64" s="85">
        <v>2</v>
      </c>
      <c r="B64" s="86"/>
      <c r="C64" s="87" t="s">
        <v>204</v>
      </c>
      <c r="D64" s="86" t="s">
        <v>391</v>
      </c>
      <c r="E64" s="87" t="s">
        <v>239</v>
      </c>
      <c r="F64" s="87" t="s">
        <v>118</v>
      </c>
      <c r="G64" s="87" t="s">
        <v>128</v>
      </c>
      <c r="H64" s="87" t="s">
        <v>129</v>
      </c>
      <c r="I64" s="86" t="s">
        <v>368</v>
      </c>
      <c r="K64" s="86" t="str">
        <f>IF(L64&lt;=20000,Instruções!$D$27,Instruções!$D$26)</f>
        <v>Comparação Qualificações</v>
      </c>
      <c r="L64" s="88">
        <v>36000</v>
      </c>
      <c r="M64" s="88">
        <f t="shared" si="10"/>
        <v>9230.7692307692305</v>
      </c>
      <c r="N64" s="89">
        <v>1</v>
      </c>
      <c r="O64" s="86" t="s">
        <v>45</v>
      </c>
      <c r="P64" s="90">
        <v>45047</v>
      </c>
      <c r="Q64" s="86"/>
      <c r="S64" s="91" t="s">
        <v>42</v>
      </c>
    </row>
    <row r="65" spans="1:19" s="87" customFormat="1" x14ac:dyDescent="0.25">
      <c r="A65" s="85">
        <v>2</v>
      </c>
      <c r="B65" s="86"/>
      <c r="C65" s="87" t="s">
        <v>204</v>
      </c>
      <c r="D65" s="86" t="s">
        <v>391</v>
      </c>
      <c r="E65" s="87" t="s">
        <v>246</v>
      </c>
      <c r="F65" s="87" t="s">
        <v>105</v>
      </c>
      <c r="G65" s="87" t="s">
        <v>408</v>
      </c>
      <c r="I65" s="86" t="s">
        <v>368</v>
      </c>
      <c r="K65" s="86" t="str">
        <f>IF(L65&lt;=20000,Instruções!$D$27,Instruções!$D$26)</f>
        <v>Comparação Qualificações</v>
      </c>
      <c r="L65" s="88">
        <v>100000</v>
      </c>
      <c r="M65" s="88">
        <f t="shared" si="10"/>
        <v>25641.025641025641</v>
      </c>
      <c r="N65" s="89">
        <v>1</v>
      </c>
      <c r="O65" s="86" t="s">
        <v>45</v>
      </c>
      <c r="P65" s="90">
        <v>45200</v>
      </c>
      <c r="Q65" s="86"/>
      <c r="S65" s="91" t="s">
        <v>42</v>
      </c>
    </row>
    <row r="66" spans="1:19" s="87" customFormat="1" x14ac:dyDescent="0.25">
      <c r="A66" s="85">
        <v>2</v>
      </c>
      <c r="B66" s="86"/>
      <c r="C66" s="87" t="s">
        <v>205</v>
      </c>
      <c r="D66" s="86" t="s">
        <v>387</v>
      </c>
      <c r="E66" s="87" t="s">
        <v>243</v>
      </c>
      <c r="F66" s="87" t="s">
        <v>122</v>
      </c>
      <c r="G66" s="87" t="s">
        <v>388</v>
      </c>
      <c r="H66" s="87" t="s">
        <v>389</v>
      </c>
      <c r="I66" s="86"/>
      <c r="K66" s="86" t="str">
        <f>IF(L66&lt;=20000,Instruções!$D$27,Instruções!$D$26)</f>
        <v>Comparação Qualificações</v>
      </c>
      <c r="L66" s="88">
        <v>55020</v>
      </c>
      <c r="M66" s="88">
        <f t="shared" si="10"/>
        <v>14107.692307692309</v>
      </c>
      <c r="N66" s="89">
        <v>1</v>
      </c>
      <c r="O66" s="86" t="s">
        <v>45</v>
      </c>
      <c r="P66" s="90">
        <v>44743</v>
      </c>
      <c r="Q66" s="86"/>
      <c r="S66" s="91" t="s">
        <v>42</v>
      </c>
    </row>
    <row r="67" spans="1:19" s="87" customFormat="1" x14ac:dyDescent="0.25">
      <c r="A67" s="85">
        <v>2</v>
      </c>
      <c r="B67" s="86"/>
      <c r="C67" s="87" t="s">
        <v>207</v>
      </c>
      <c r="D67" s="86" t="s">
        <v>377</v>
      </c>
      <c r="E67" s="87" t="s">
        <v>254</v>
      </c>
      <c r="F67" s="87" t="s">
        <v>110</v>
      </c>
      <c r="G67" s="87" t="s">
        <v>378</v>
      </c>
      <c r="H67" s="87" t="s">
        <v>379</v>
      </c>
      <c r="I67" s="86" t="s">
        <v>368</v>
      </c>
      <c r="K67" s="86" t="str">
        <f>IF(L67&lt;=20000,Instruções!$D$27,Instruções!$D$26)</f>
        <v>Comparação Qualificações</v>
      </c>
      <c r="L67" s="88">
        <v>99999.6</v>
      </c>
      <c r="M67" s="88">
        <f t="shared" si="10"/>
        <v>25640.923076923078</v>
      </c>
      <c r="N67" s="89">
        <v>1</v>
      </c>
      <c r="O67" s="86" t="s">
        <v>45</v>
      </c>
      <c r="P67" s="90">
        <v>45108</v>
      </c>
      <c r="Q67" s="86"/>
      <c r="S67" s="91" t="s">
        <v>42</v>
      </c>
    </row>
    <row r="68" spans="1:19" s="87" customFormat="1" x14ac:dyDescent="0.25">
      <c r="A68" s="85">
        <v>2</v>
      </c>
      <c r="B68" s="86"/>
      <c r="C68" s="87" t="s">
        <v>207</v>
      </c>
      <c r="D68" s="86" t="s">
        <v>377</v>
      </c>
      <c r="E68" s="87" t="s">
        <v>254</v>
      </c>
      <c r="F68" s="87" t="s">
        <v>110</v>
      </c>
      <c r="G68" s="87" t="s">
        <v>380</v>
      </c>
      <c r="H68" s="87" t="s">
        <v>111</v>
      </c>
      <c r="I68" s="86" t="s">
        <v>368</v>
      </c>
      <c r="K68" s="86" t="str">
        <f>IF(L68&lt;=20000,Instruções!$D$27,Instruções!$D$26)</f>
        <v>Comparação Qualificações</v>
      </c>
      <c r="L68" s="88">
        <v>173689.2</v>
      </c>
      <c r="M68" s="88">
        <f t="shared" si="10"/>
        <v>44535.692307692312</v>
      </c>
      <c r="N68" s="89">
        <v>1</v>
      </c>
      <c r="O68" s="86" t="s">
        <v>45</v>
      </c>
      <c r="P68" s="90">
        <v>45108</v>
      </c>
      <c r="Q68" s="86"/>
      <c r="S68" s="91" t="s">
        <v>42</v>
      </c>
    </row>
    <row r="69" spans="1:19" s="87" customFormat="1" x14ac:dyDescent="0.25">
      <c r="A69" s="85">
        <v>2</v>
      </c>
      <c r="B69" s="86"/>
      <c r="C69" s="87" t="s">
        <v>207</v>
      </c>
      <c r="D69" s="86" t="s">
        <v>377</v>
      </c>
      <c r="E69" s="87" t="s">
        <v>381</v>
      </c>
      <c r="F69" s="87" t="s">
        <v>382</v>
      </c>
      <c r="G69" s="87" t="s">
        <v>383</v>
      </c>
      <c r="I69" s="86" t="s">
        <v>368</v>
      </c>
      <c r="K69" s="86"/>
      <c r="L69" s="88">
        <v>350000</v>
      </c>
      <c r="M69" s="88">
        <f t="shared" si="10"/>
        <v>89743.58974358975</v>
      </c>
      <c r="N69" s="89">
        <v>1</v>
      </c>
      <c r="O69" s="86" t="s">
        <v>45</v>
      </c>
      <c r="P69" s="90">
        <v>45108</v>
      </c>
      <c r="Q69" s="86"/>
      <c r="S69" s="91" t="s">
        <v>42</v>
      </c>
    </row>
    <row r="70" spans="1:19" x14ac:dyDescent="0.25">
      <c r="A70" s="109">
        <v>2</v>
      </c>
      <c r="B70" s="110">
        <v>95124</v>
      </c>
      <c r="C70" s="111" t="s">
        <v>215</v>
      </c>
      <c r="D70" s="110" t="str">
        <f t="shared" si="9"/>
        <v>2.6</v>
      </c>
      <c r="E70" s="111" t="s">
        <v>257</v>
      </c>
      <c r="F70" s="111" t="s">
        <v>132</v>
      </c>
      <c r="G70" s="111" t="s">
        <v>133</v>
      </c>
      <c r="H70" s="111" t="s">
        <v>134</v>
      </c>
      <c r="I70" s="110" t="s">
        <v>320</v>
      </c>
      <c r="J70" s="111"/>
      <c r="K70" s="110" t="str">
        <f>IF(L70&lt;=20000,Instruções!$D$27,Instruções!$D$26)</f>
        <v>Comparação Qualificações</v>
      </c>
      <c r="L70" s="112">
        <v>60000</v>
      </c>
      <c r="M70" s="112">
        <f t="shared" si="10"/>
        <v>15384.615384615385</v>
      </c>
      <c r="N70" s="113">
        <v>1</v>
      </c>
      <c r="O70" s="110" t="s">
        <v>45</v>
      </c>
      <c r="P70" s="114">
        <v>43678</v>
      </c>
      <c r="Q70" s="114">
        <v>43983</v>
      </c>
      <c r="R70" s="111"/>
      <c r="S70" s="115" t="s">
        <v>337</v>
      </c>
    </row>
    <row r="71" spans="1:19" x14ac:dyDescent="0.25">
      <c r="A71" s="56" t="s">
        <v>301</v>
      </c>
      <c r="B71" s="49"/>
      <c r="C71" s="48"/>
      <c r="D71" s="49"/>
      <c r="E71" s="48"/>
      <c r="F71" s="48"/>
      <c r="G71" s="48"/>
      <c r="H71" s="48"/>
      <c r="I71" s="49"/>
      <c r="J71" s="48"/>
      <c r="K71" s="49"/>
      <c r="L71" s="50">
        <f>SUM(L55:L70)</f>
        <v>1406348.8</v>
      </c>
      <c r="M71" s="50">
        <f>SUM(M55:M70)</f>
        <v>360602.25641025638</v>
      </c>
      <c r="N71" s="51"/>
      <c r="O71" s="49"/>
      <c r="P71" s="48"/>
      <c r="Q71" s="49"/>
      <c r="R71" s="48"/>
      <c r="S71" s="57"/>
    </row>
    <row r="72" spans="1:19" x14ac:dyDescent="0.25">
      <c r="A72" s="109">
        <v>3</v>
      </c>
      <c r="B72" s="110"/>
      <c r="C72" s="111" t="s">
        <v>553</v>
      </c>
      <c r="D72" s="110" t="s">
        <v>554</v>
      </c>
      <c r="E72" s="111" t="s">
        <v>552</v>
      </c>
      <c r="F72" s="111" t="s">
        <v>369</v>
      </c>
      <c r="G72" s="111" t="s">
        <v>551</v>
      </c>
      <c r="H72" s="111"/>
      <c r="I72" s="111" t="s">
        <v>368</v>
      </c>
      <c r="J72" s="111"/>
      <c r="K72" s="110"/>
      <c r="L72" s="112">
        <v>53710</v>
      </c>
      <c r="M72" s="112">
        <f t="shared" si="10"/>
        <v>13771.794871794873</v>
      </c>
      <c r="N72" s="113">
        <v>1</v>
      </c>
      <c r="O72" s="110" t="s">
        <v>45</v>
      </c>
      <c r="P72" s="114">
        <v>44743</v>
      </c>
      <c r="Q72" s="114">
        <v>44044</v>
      </c>
      <c r="R72" s="111"/>
      <c r="S72" s="115" t="s">
        <v>337</v>
      </c>
    </row>
    <row r="73" spans="1:19" x14ac:dyDescent="0.25">
      <c r="A73" s="56" t="s">
        <v>303</v>
      </c>
      <c r="B73" s="49"/>
      <c r="C73" s="48"/>
      <c r="D73" s="49"/>
      <c r="E73" s="48"/>
      <c r="F73" s="48"/>
      <c r="G73" s="48"/>
      <c r="H73" s="48"/>
      <c r="I73" s="49"/>
      <c r="J73" s="48"/>
      <c r="K73" s="49"/>
      <c r="L73" s="50">
        <f>SUM(L72)</f>
        <v>53710</v>
      </c>
      <c r="M73" s="50">
        <f>SUM(M72)</f>
        <v>13771.794871794873</v>
      </c>
      <c r="N73" s="51"/>
      <c r="O73" s="49"/>
      <c r="P73" s="48"/>
      <c r="Q73" s="49"/>
      <c r="R73" s="48"/>
      <c r="S73" s="57"/>
    </row>
    <row r="74" spans="1:19" s="87" customFormat="1" x14ac:dyDescent="0.25">
      <c r="A74" s="85">
        <v>4</v>
      </c>
      <c r="B74" s="86"/>
      <c r="C74" s="87" t="s">
        <v>213</v>
      </c>
      <c r="D74" s="86" t="s">
        <v>495</v>
      </c>
      <c r="E74" s="87" t="s">
        <v>238</v>
      </c>
      <c r="F74" s="87" t="s">
        <v>113</v>
      </c>
      <c r="G74" s="87" t="s">
        <v>536</v>
      </c>
      <c r="H74" s="87" t="s">
        <v>537</v>
      </c>
      <c r="I74" s="86" t="s">
        <v>368</v>
      </c>
      <c r="K74" s="86" t="str">
        <f>IF(L74&lt;=20000,Instruções!$D$27,Instruções!$D$26)</f>
        <v>Comparação Qualificações</v>
      </c>
      <c r="L74" s="88">
        <v>50400</v>
      </c>
      <c r="M74" s="88">
        <f t="shared" ref="M74:M77" si="11">L74/3.9</f>
        <v>12923.076923076924</v>
      </c>
      <c r="N74" s="89">
        <v>1</v>
      </c>
      <c r="O74" s="86" t="s">
        <v>45</v>
      </c>
      <c r="P74" s="90">
        <v>45231</v>
      </c>
      <c r="Q74" s="86"/>
      <c r="S74" s="91" t="s">
        <v>42</v>
      </c>
    </row>
    <row r="75" spans="1:19" s="87" customFormat="1" x14ac:dyDescent="0.25">
      <c r="A75" s="85">
        <v>4</v>
      </c>
      <c r="B75" s="86"/>
      <c r="C75" s="87" t="s">
        <v>209</v>
      </c>
      <c r="D75" s="86" t="s">
        <v>462</v>
      </c>
      <c r="E75" s="87" t="s">
        <v>241</v>
      </c>
      <c r="F75" s="87" t="s">
        <v>161</v>
      </c>
      <c r="G75" s="87" t="s">
        <v>466</v>
      </c>
      <c r="H75" s="87" t="s">
        <v>465</v>
      </c>
      <c r="I75" s="86" t="s">
        <v>368</v>
      </c>
      <c r="K75" s="86" t="str">
        <f>IF(L75&lt;=20000,Instruções!$D$27,Instruções!$D$26)</f>
        <v>Comparação Qualificações</v>
      </c>
      <c r="L75" s="88">
        <v>50000</v>
      </c>
      <c r="M75" s="88">
        <f t="shared" si="11"/>
        <v>12820.51282051282</v>
      </c>
      <c r="N75" s="89">
        <v>1</v>
      </c>
      <c r="O75" s="86" t="s">
        <v>45</v>
      </c>
      <c r="P75" s="90">
        <v>45261</v>
      </c>
      <c r="Q75" s="86"/>
      <c r="S75" s="91" t="s">
        <v>42</v>
      </c>
    </row>
    <row r="76" spans="1:19" s="82" customFormat="1" x14ac:dyDescent="0.25">
      <c r="A76" s="85">
        <v>4</v>
      </c>
      <c r="B76" s="86"/>
      <c r="C76" s="87" t="s">
        <v>209</v>
      </c>
      <c r="D76" s="86" t="s">
        <v>462</v>
      </c>
      <c r="E76" s="87" t="s">
        <v>224</v>
      </c>
      <c r="F76" s="87" t="s">
        <v>113</v>
      </c>
      <c r="G76" s="87" t="s">
        <v>77</v>
      </c>
      <c r="H76" s="87" t="s">
        <v>484</v>
      </c>
      <c r="I76" s="86" t="s">
        <v>368</v>
      </c>
      <c r="K76" s="86" t="str">
        <f>IF(L76&lt;=20000,Instruções!$D$27,Instruções!$D$26)</f>
        <v>Comparação Qualificações</v>
      </c>
      <c r="L76" s="88">
        <v>180000</v>
      </c>
      <c r="M76" s="88">
        <f t="shared" si="11"/>
        <v>46153.846153846156</v>
      </c>
      <c r="N76" s="89">
        <v>1</v>
      </c>
      <c r="O76" s="86" t="s">
        <v>45</v>
      </c>
      <c r="P76" s="90">
        <v>45261</v>
      </c>
      <c r="Q76" s="86"/>
      <c r="R76" s="87"/>
      <c r="S76" s="91" t="s">
        <v>42</v>
      </c>
    </row>
    <row r="77" spans="1:19" s="82" customFormat="1" x14ac:dyDescent="0.25">
      <c r="A77" s="85">
        <v>4</v>
      </c>
      <c r="B77" s="86"/>
      <c r="C77" s="87" t="s">
        <v>209</v>
      </c>
      <c r="D77" s="86" t="s">
        <v>462</v>
      </c>
      <c r="E77" s="87" t="s">
        <v>224</v>
      </c>
      <c r="F77" s="87" t="s">
        <v>113</v>
      </c>
      <c r="G77" s="87" t="s">
        <v>485</v>
      </c>
      <c r="H77" s="87" t="s">
        <v>486</v>
      </c>
      <c r="I77" s="86" t="s">
        <v>368</v>
      </c>
      <c r="K77" s="86" t="str">
        <f>IF(L77&lt;=20000,Instruções!$D$27,Instruções!$D$26)</f>
        <v>Comparação Qualificações</v>
      </c>
      <c r="L77" s="88">
        <v>28560</v>
      </c>
      <c r="M77" s="88">
        <f t="shared" si="11"/>
        <v>7323.0769230769229</v>
      </c>
      <c r="N77" s="89">
        <v>1</v>
      </c>
      <c r="O77" s="86" t="s">
        <v>45</v>
      </c>
      <c r="P77" s="90">
        <v>45108</v>
      </c>
      <c r="Q77" s="86"/>
      <c r="R77" s="87"/>
      <c r="S77" s="91" t="s">
        <v>42</v>
      </c>
    </row>
    <row r="78" spans="1:19" x14ac:dyDescent="0.25">
      <c r="A78" s="56" t="s">
        <v>304</v>
      </c>
      <c r="B78" s="49"/>
      <c r="C78" s="48"/>
      <c r="D78" s="49"/>
      <c r="E78" s="48"/>
      <c r="F78" s="48"/>
      <c r="G78" s="48"/>
      <c r="H78" s="48"/>
      <c r="I78" s="49"/>
      <c r="J78" s="48"/>
      <c r="K78" s="49"/>
      <c r="L78" s="50">
        <f>SUM(L74:L77)</f>
        <v>308960</v>
      </c>
      <c r="M78" s="50">
        <f>SUM(M74:M77)</f>
        <v>79220.512820512828</v>
      </c>
      <c r="N78" s="51"/>
      <c r="O78" s="49"/>
      <c r="P78" s="48"/>
      <c r="Q78" s="49"/>
      <c r="R78" s="48"/>
      <c r="S78" s="57"/>
    </row>
    <row r="79" spans="1:19" x14ac:dyDescent="0.25">
      <c r="A79" s="99">
        <v>5</v>
      </c>
      <c r="B79" s="40">
        <v>95230</v>
      </c>
      <c r="C79" s="41" t="s">
        <v>214</v>
      </c>
      <c r="D79" s="40" t="str">
        <f t="shared" si="9"/>
        <v>5.3</v>
      </c>
      <c r="E79" s="41" t="s">
        <v>259</v>
      </c>
      <c r="F79" s="41" t="s">
        <v>135</v>
      </c>
      <c r="G79" s="41" t="s">
        <v>281</v>
      </c>
      <c r="H79" s="41" t="s">
        <v>282</v>
      </c>
      <c r="I79" s="40" t="s">
        <v>320</v>
      </c>
      <c r="K79" s="40" t="str">
        <f>IF(L79&lt;=20000,Instruções!$D$27,Instruções!$D$26)</f>
        <v>CD</v>
      </c>
      <c r="L79" s="42">
        <v>15000</v>
      </c>
      <c r="M79" s="42">
        <f>L79/3.9</f>
        <v>3846.1538461538462</v>
      </c>
      <c r="N79" s="100">
        <v>1</v>
      </c>
      <c r="O79" s="40" t="s">
        <v>45</v>
      </c>
      <c r="P79" s="119">
        <v>44743</v>
      </c>
      <c r="S79" s="101" t="s">
        <v>42</v>
      </c>
    </row>
    <row r="80" spans="1:19" x14ac:dyDescent="0.25">
      <c r="A80" s="99">
        <v>5</v>
      </c>
      <c r="C80" s="41" t="s">
        <v>214</v>
      </c>
      <c r="D80" s="40" t="str">
        <f t="shared" ref="D80" si="12">LEFT(C80,3)</f>
        <v>5.3</v>
      </c>
      <c r="E80" s="41" t="s">
        <v>259</v>
      </c>
      <c r="F80" s="41" t="s">
        <v>135</v>
      </c>
      <c r="G80" s="41" t="s">
        <v>361</v>
      </c>
      <c r="H80" s="41" t="s">
        <v>361</v>
      </c>
      <c r="I80" s="40" t="s">
        <v>357</v>
      </c>
      <c r="K80" s="40" t="str">
        <f>IF(L80&lt;=20000,Instruções!$D$27,Instruções!$D$26)</f>
        <v>Comparação Qualificações</v>
      </c>
      <c r="L80" s="42">
        <v>100000</v>
      </c>
      <c r="M80" s="42">
        <f>L80/3.9</f>
        <v>25641.025641025641</v>
      </c>
      <c r="N80" s="100">
        <v>1</v>
      </c>
      <c r="O80" s="40" t="s">
        <v>45</v>
      </c>
      <c r="P80" s="119">
        <v>44743</v>
      </c>
      <c r="S80" s="101" t="s">
        <v>42</v>
      </c>
    </row>
    <row r="81" spans="1:19" x14ac:dyDescent="0.25">
      <c r="A81" s="99">
        <v>5</v>
      </c>
      <c r="C81" s="41" t="s">
        <v>556</v>
      </c>
      <c r="E81" s="41" t="s">
        <v>259</v>
      </c>
      <c r="F81" s="41" t="s">
        <v>135</v>
      </c>
      <c r="G81" s="41" t="s">
        <v>555</v>
      </c>
      <c r="K81" s="40" t="str">
        <f>IF(L81&lt;=20000,Instruções!$D$27,Instruções!$D$26)</f>
        <v>Comparação Qualificações</v>
      </c>
      <c r="L81" s="42">
        <v>120000</v>
      </c>
      <c r="M81" s="42">
        <f>L81/3.9</f>
        <v>30769.23076923077</v>
      </c>
      <c r="N81" s="100">
        <v>1</v>
      </c>
      <c r="O81" s="40" t="s">
        <v>45</v>
      </c>
      <c r="P81" s="119">
        <v>44562</v>
      </c>
      <c r="S81" s="101" t="s">
        <v>42</v>
      </c>
    </row>
    <row r="82" spans="1:19" x14ac:dyDescent="0.25">
      <c r="A82" s="56" t="s">
        <v>308</v>
      </c>
      <c r="B82" s="49"/>
      <c r="C82" s="48"/>
      <c r="D82" s="49"/>
      <c r="E82" s="48"/>
      <c r="F82" s="48"/>
      <c r="G82" s="48"/>
      <c r="H82" s="48"/>
      <c r="I82" s="49"/>
      <c r="J82" s="48"/>
      <c r="K82" s="49"/>
      <c r="L82" s="50">
        <f>SUM(L79:L81)</f>
        <v>235000</v>
      </c>
      <c r="M82" s="50">
        <f>SUM(M79:M81)</f>
        <v>60256.410256410258</v>
      </c>
      <c r="N82" s="51"/>
      <c r="O82" s="49"/>
      <c r="P82" s="48"/>
      <c r="Q82" s="49"/>
      <c r="R82" s="48"/>
      <c r="S82" s="57"/>
    </row>
    <row r="83" spans="1:19" s="116" customFormat="1" x14ac:dyDescent="0.25">
      <c r="A83" s="120">
        <v>7</v>
      </c>
      <c r="B83" s="110"/>
      <c r="C83" s="111" t="s">
        <v>212</v>
      </c>
      <c r="D83" s="110" t="s">
        <v>349</v>
      </c>
      <c r="E83" s="111" t="s">
        <v>350</v>
      </c>
      <c r="F83" s="111" t="s">
        <v>351</v>
      </c>
      <c r="G83" s="111" t="s">
        <v>352</v>
      </c>
      <c r="H83" s="111" t="s">
        <v>352</v>
      </c>
      <c r="I83" s="110" t="s">
        <v>357</v>
      </c>
      <c r="J83" s="111"/>
      <c r="K83" s="110" t="s">
        <v>269</v>
      </c>
      <c r="L83" s="112">
        <v>110000</v>
      </c>
      <c r="M83" s="112">
        <f>L83/3.9</f>
        <v>28205.128205128207</v>
      </c>
      <c r="N83" s="113">
        <v>1</v>
      </c>
      <c r="O83" s="110" t="s">
        <v>45</v>
      </c>
      <c r="P83" s="114">
        <v>44166</v>
      </c>
      <c r="Q83" s="110"/>
      <c r="R83" s="111"/>
      <c r="S83" s="115" t="s">
        <v>337</v>
      </c>
    </row>
    <row r="84" spans="1:19" s="116" customFormat="1" x14ac:dyDescent="0.25">
      <c r="A84" s="121">
        <v>7</v>
      </c>
      <c r="B84" s="122"/>
      <c r="C84" s="116" t="s">
        <v>212</v>
      </c>
      <c r="D84" s="122" t="s">
        <v>349</v>
      </c>
      <c r="E84" s="116" t="s">
        <v>260</v>
      </c>
      <c r="F84" s="116" t="s">
        <v>351</v>
      </c>
      <c r="G84" s="116" t="s">
        <v>362</v>
      </c>
      <c r="H84" s="116" t="s">
        <v>362</v>
      </c>
      <c r="I84" s="122" t="s">
        <v>357</v>
      </c>
      <c r="K84" s="40" t="s">
        <v>269</v>
      </c>
      <c r="L84" s="117">
        <v>100000</v>
      </c>
      <c r="M84" s="117">
        <f>L84/3.9</f>
        <v>25641.025641025641</v>
      </c>
      <c r="N84" s="100">
        <v>1</v>
      </c>
      <c r="O84" s="40" t="s">
        <v>45</v>
      </c>
      <c r="P84" s="118">
        <v>44378</v>
      </c>
      <c r="Q84" s="122"/>
      <c r="S84" s="101" t="s">
        <v>42</v>
      </c>
    </row>
    <row r="85" spans="1:19" x14ac:dyDescent="0.25">
      <c r="A85" s="56" t="s">
        <v>348</v>
      </c>
      <c r="B85" s="49"/>
      <c r="C85" s="48"/>
      <c r="D85" s="49"/>
      <c r="E85" s="48"/>
      <c r="F85" s="48"/>
      <c r="G85" s="48"/>
      <c r="H85" s="48"/>
      <c r="I85" s="49"/>
      <c r="J85" s="48"/>
      <c r="K85" s="49"/>
      <c r="L85" s="50">
        <f>SUM(L83:L84)</f>
        <v>210000</v>
      </c>
      <c r="M85" s="50">
        <f>SUM(M83:M84)</f>
        <v>53846.153846153844</v>
      </c>
      <c r="N85" s="51"/>
      <c r="O85" s="49"/>
      <c r="P85" s="48"/>
      <c r="Q85" s="49"/>
      <c r="R85" s="48"/>
      <c r="S85" s="57"/>
    </row>
    <row r="86" spans="1:19" s="46" customFormat="1" x14ac:dyDescent="0.25">
      <c r="A86" s="58" t="s">
        <v>315</v>
      </c>
      <c r="B86" s="59"/>
      <c r="C86" s="60"/>
      <c r="D86" s="59"/>
      <c r="E86" s="60"/>
      <c r="F86" s="60"/>
      <c r="G86" s="60"/>
      <c r="H86" s="60"/>
      <c r="I86" s="59"/>
      <c r="J86" s="60"/>
      <c r="K86" s="59"/>
      <c r="L86" s="61">
        <f>L54+L71+L37+L78+L82+L85+L74</f>
        <v>4174821.8</v>
      </c>
      <c r="M86" s="61">
        <f>M54+M71+M78+M82+M85+M73</f>
        <v>574107.38461538462</v>
      </c>
      <c r="N86" s="62"/>
      <c r="O86" s="59"/>
      <c r="P86" s="60"/>
      <c r="Q86" s="59"/>
      <c r="R86" s="60"/>
      <c r="S86" s="63"/>
    </row>
    <row r="88" spans="1:19" ht="13" x14ac:dyDescent="0.25">
      <c r="A88" s="52">
        <v>4</v>
      </c>
      <c r="B88" s="53"/>
      <c r="C88" s="54" t="s">
        <v>279</v>
      </c>
      <c r="D88" s="70"/>
      <c r="E88" s="54"/>
      <c r="F88" s="54"/>
      <c r="G88" s="54"/>
      <c r="H88" s="54"/>
      <c r="I88" s="54"/>
      <c r="J88" s="54"/>
      <c r="K88" s="54"/>
      <c r="L88" s="54"/>
      <c r="M88" s="72"/>
      <c r="N88" s="54"/>
      <c r="O88" s="54"/>
      <c r="P88" s="77"/>
      <c r="Q88" s="70"/>
      <c r="R88" s="54"/>
      <c r="S88" s="55"/>
    </row>
    <row r="89" spans="1:19" ht="11.25" customHeight="1" x14ac:dyDescent="0.25">
      <c r="A89" s="178" t="s">
        <v>58</v>
      </c>
      <c r="B89" s="174" t="s">
        <v>74</v>
      </c>
      <c r="C89" s="174" t="s">
        <v>59</v>
      </c>
      <c r="D89" s="123"/>
      <c r="E89" s="174" t="s">
        <v>60</v>
      </c>
      <c r="F89" s="174" t="s">
        <v>321</v>
      </c>
      <c r="G89" s="174" t="s">
        <v>61</v>
      </c>
      <c r="H89" s="174" t="s">
        <v>75</v>
      </c>
      <c r="I89" s="174" t="s">
        <v>62</v>
      </c>
      <c r="J89" s="174" t="s">
        <v>63</v>
      </c>
      <c r="K89" s="174" t="s">
        <v>64</v>
      </c>
      <c r="L89" s="177" t="s">
        <v>65</v>
      </c>
      <c r="M89" s="177"/>
      <c r="N89" s="177"/>
      <c r="O89" s="174" t="s">
        <v>66</v>
      </c>
      <c r="P89" s="175" t="s">
        <v>67</v>
      </c>
      <c r="Q89" s="175"/>
      <c r="R89" s="174" t="s">
        <v>68</v>
      </c>
      <c r="S89" s="176" t="s">
        <v>43</v>
      </c>
    </row>
    <row r="90" spans="1:19" ht="31.5" x14ac:dyDescent="0.25">
      <c r="A90" s="178"/>
      <c r="B90" s="174"/>
      <c r="C90" s="174"/>
      <c r="D90" s="123" t="s">
        <v>59</v>
      </c>
      <c r="E90" s="174"/>
      <c r="F90" s="174"/>
      <c r="G90" s="174"/>
      <c r="H90" s="174"/>
      <c r="I90" s="174"/>
      <c r="J90" s="174"/>
      <c r="K90" s="174"/>
      <c r="L90" s="43" t="s">
        <v>69</v>
      </c>
      <c r="M90" s="43" t="s">
        <v>70</v>
      </c>
      <c r="N90" s="44" t="s">
        <v>71</v>
      </c>
      <c r="O90" s="174"/>
      <c r="P90" s="123" t="s">
        <v>72</v>
      </c>
      <c r="Q90" s="123" t="s">
        <v>73</v>
      </c>
      <c r="R90" s="174"/>
      <c r="S90" s="176"/>
    </row>
    <row r="91" spans="1:19" s="87" customFormat="1" x14ac:dyDescent="0.25">
      <c r="A91" s="85">
        <v>1</v>
      </c>
      <c r="B91" s="86"/>
      <c r="C91" s="87" t="s">
        <v>208</v>
      </c>
      <c r="D91" s="86" t="str">
        <f t="shared" ref="D91:D96" si="13">LEFT(C91,3)</f>
        <v>1.1</v>
      </c>
      <c r="E91" s="87" t="s">
        <v>240</v>
      </c>
      <c r="F91" s="87" t="s">
        <v>131</v>
      </c>
      <c r="G91" s="87" t="s">
        <v>140</v>
      </c>
      <c r="H91" s="87" t="s">
        <v>143</v>
      </c>
      <c r="I91" s="86" t="s">
        <v>368</v>
      </c>
      <c r="K91" s="86" t="str">
        <f>IF(L91&lt;=10000,Instruções!$D$38,Instruções!$D$39)</f>
        <v>Shopping</v>
      </c>
      <c r="L91" s="88">
        <v>22800</v>
      </c>
      <c r="M91" s="88">
        <f t="shared" ref="M91:M105" si="14">L91/3.9</f>
        <v>5846.1538461538466</v>
      </c>
      <c r="N91" s="89">
        <v>1</v>
      </c>
      <c r="O91" s="86" t="s">
        <v>45</v>
      </c>
      <c r="P91" s="90">
        <v>45078</v>
      </c>
      <c r="Q91" s="81"/>
      <c r="R91" s="82"/>
      <c r="S91" s="91" t="s">
        <v>42</v>
      </c>
    </row>
    <row r="92" spans="1:19" s="87" customFormat="1" x14ac:dyDescent="0.25">
      <c r="A92" s="85">
        <v>1</v>
      </c>
      <c r="B92" s="86"/>
      <c r="C92" s="87" t="s">
        <v>208</v>
      </c>
      <c r="D92" s="86" t="str">
        <f t="shared" si="13"/>
        <v>1.1</v>
      </c>
      <c r="E92" s="87" t="s">
        <v>240</v>
      </c>
      <c r="F92" s="87" t="s">
        <v>131</v>
      </c>
      <c r="G92" s="87" t="s">
        <v>144</v>
      </c>
      <c r="H92" s="87" t="s">
        <v>145</v>
      </c>
      <c r="I92" s="86" t="s">
        <v>368</v>
      </c>
      <c r="K92" s="86" t="str">
        <f>IF(L92&lt;=10000,Instruções!$D$38,Instruções!$D$39)</f>
        <v>Shopping</v>
      </c>
      <c r="L92" s="88">
        <v>36000</v>
      </c>
      <c r="M92" s="88">
        <f t="shared" si="14"/>
        <v>9230.7692307692305</v>
      </c>
      <c r="N92" s="89">
        <v>1</v>
      </c>
      <c r="O92" s="86" t="s">
        <v>45</v>
      </c>
      <c r="P92" s="90">
        <v>45231</v>
      </c>
      <c r="Q92" s="81"/>
      <c r="R92" s="82"/>
      <c r="S92" s="91" t="s">
        <v>42</v>
      </c>
    </row>
    <row r="93" spans="1:19" s="87" customFormat="1" x14ac:dyDescent="0.25">
      <c r="A93" s="85">
        <v>1</v>
      </c>
      <c r="B93" s="86"/>
      <c r="C93" s="87" t="s">
        <v>208</v>
      </c>
      <c r="D93" s="86" t="str">
        <f t="shared" ref="D93" si="15">LEFT(C93,3)</f>
        <v>1.1</v>
      </c>
      <c r="E93" s="87" t="s">
        <v>240</v>
      </c>
      <c r="F93" s="87" t="s">
        <v>131</v>
      </c>
      <c r="G93" s="87" t="s">
        <v>508</v>
      </c>
      <c r="I93" s="86" t="s">
        <v>368</v>
      </c>
      <c r="K93" s="86" t="str">
        <f>IF(L93&lt;=10000,Instruções!$D$38,Instruções!$D$39)</f>
        <v>CD</v>
      </c>
      <c r="L93" s="88">
        <v>5500</v>
      </c>
      <c r="M93" s="88">
        <f t="shared" si="14"/>
        <v>1410.2564102564104</v>
      </c>
      <c r="N93" s="89">
        <v>1</v>
      </c>
      <c r="O93" s="86" t="s">
        <v>45</v>
      </c>
      <c r="P93" s="90">
        <v>44986</v>
      </c>
      <c r="Q93" s="81"/>
      <c r="R93" s="82"/>
      <c r="S93" s="91" t="s">
        <v>42</v>
      </c>
    </row>
    <row r="94" spans="1:19" s="87" customFormat="1" x14ac:dyDescent="0.25">
      <c r="A94" s="85">
        <v>1</v>
      </c>
      <c r="B94" s="86"/>
      <c r="C94" s="87" t="s">
        <v>208</v>
      </c>
      <c r="D94" s="86" t="str">
        <f t="shared" ref="D94" si="16">LEFT(C94,3)</f>
        <v>1.1</v>
      </c>
      <c r="E94" s="87" t="s">
        <v>240</v>
      </c>
      <c r="F94" s="87" t="s">
        <v>131</v>
      </c>
      <c r="G94" s="87" t="s">
        <v>509</v>
      </c>
      <c r="I94" s="86" t="s">
        <v>368</v>
      </c>
      <c r="K94" s="86" t="str">
        <f>IF(L94&lt;=10000,Instruções!$D$38,Instruções!$D$39)</f>
        <v>CD</v>
      </c>
      <c r="L94" s="88">
        <v>7000</v>
      </c>
      <c r="M94" s="88">
        <f t="shared" si="14"/>
        <v>1794.8717948717949</v>
      </c>
      <c r="N94" s="89">
        <v>1</v>
      </c>
      <c r="O94" s="86" t="s">
        <v>45</v>
      </c>
      <c r="P94" s="90">
        <v>44986</v>
      </c>
      <c r="Q94" s="81"/>
      <c r="R94" s="82"/>
      <c r="S94" s="91" t="s">
        <v>42</v>
      </c>
    </row>
    <row r="95" spans="1:19" s="87" customFormat="1" x14ac:dyDescent="0.25">
      <c r="A95" s="85">
        <v>1</v>
      </c>
      <c r="B95" s="86"/>
      <c r="C95" s="87" t="s">
        <v>208</v>
      </c>
      <c r="D95" s="86" t="str">
        <f t="shared" si="13"/>
        <v>1.1</v>
      </c>
      <c r="E95" s="87" t="s">
        <v>242</v>
      </c>
      <c r="F95" s="87" t="s">
        <v>131</v>
      </c>
      <c r="G95" s="87" t="s">
        <v>325</v>
      </c>
      <c r="I95" s="86" t="s">
        <v>368</v>
      </c>
      <c r="K95" s="86" t="str">
        <f>IF(L95&lt;=10000,Instruções!$D$38,Instruções!$D$39)</f>
        <v>Shopping</v>
      </c>
      <c r="L95" s="88">
        <v>14000</v>
      </c>
      <c r="M95" s="88">
        <f t="shared" si="14"/>
        <v>3589.7435897435898</v>
      </c>
      <c r="N95" s="89">
        <v>1</v>
      </c>
      <c r="O95" s="86" t="s">
        <v>45</v>
      </c>
      <c r="P95" s="90">
        <v>45078</v>
      </c>
      <c r="Q95" s="81"/>
      <c r="R95" s="82"/>
      <c r="S95" s="91" t="s">
        <v>42</v>
      </c>
    </row>
    <row r="96" spans="1:19" s="87" customFormat="1" x14ac:dyDescent="0.25">
      <c r="A96" s="85">
        <v>1</v>
      </c>
      <c r="B96" s="86"/>
      <c r="C96" s="87" t="s">
        <v>208</v>
      </c>
      <c r="D96" s="86" t="str">
        <f t="shared" si="13"/>
        <v>1.1</v>
      </c>
      <c r="E96" s="87" t="s">
        <v>242</v>
      </c>
      <c r="F96" s="87" t="s">
        <v>131</v>
      </c>
      <c r="G96" s="87" t="s">
        <v>147</v>
      </c>
      <c r="H96" s="87" t="s">
        <v>148</v>
      </c>
      <c r="I96" s="86" t="s">
        <v>368</v>
      </c>
      <c r="K96" s="86" t="str">
        <f>IF(L96&lt;=10000,Instruções!$D$38,Instruções!$D$39)</f>
        <v>Shopping</v>
      </c>
      <c r="L96" s="88">
        <v>35000</v>
      </c>
      <c r="M96" s="88">
        <f t="shared" si="14"/>
        <v>8974.3589743589746</v>
      </c>
      <c r="N96" s="89">
        <v>1</v>
      </c>
      <c r="O96" s="86" t="s">
        <v>45</v>
      </c>
      <c r="P96" s="90">
        <v>44713</v>
      </c>
      <c r="Q96" s="81"/>
      <c r="R96" s="82"/>
      <c r="S96" s="91" t="s">
        <v>42</v>
      </c>
    </row>
    <row r="97" spans="1:19" s="87" customFormat="1" x14ac:dyDescent="0.25">
      <c r="A97" s="85">
        <v>1</v>
      </c>
      <c r="B97" s="86"/>
      <c r="C97" s="87" t="s">
        <v>208</v>
      </c>
      <c r="D97" s="86" t="str">
        <f t="shared" ref="D97" si="17">LEFT(C97,3)</f>
        <v>1.1</v>
      </c>
      <c r="E97" s="87" t="s">
        <v>242</v>
      </c>
      <c r="F97" s="87" t="s">
        <v>131</v>
      </c>
      <c r="G97" s="87" t="s">
        <v>376</v>
      </c>
      <c r="H97" s="87" t="s">
        <v>146</v>
      </c>
      <c r="I97" s="86" t="s">
        <v>368</v>
      </c>
      <c r="K97" s="86" t="str">
        <f>IF(L97&lt;=10000,Instruções!$D$38,Instruções!$D$39)</f>
        <v>Shopping</v>
      </c>
      <c r="L97" s="88">
        <v>70000</v>
      </c>
      <c r="M97" s="88">
        <f t="shared" ref="M97:M99" si="18">L97/3.9</f>
        <v>17948.717948717949</v>
      </c>
      <c r="N97" s="89">
        <v>1</v>
      </c>
      <c r="O97" s="86" t="s">
        <v>45</v>
      </c>
      <c r="P97" s="90">
        <v>44713</v>
      </c>
      <c r="Q97" s="81"/>
      <c r="R97" s="82"/>
      <c r="S97" s="91" t="s">
        <v>42</v>
      </c>
    </row>
    <row r="98" spans="1:19" s="87" customFormat="1" x14ac:dyDescent="0.25">
      <c r="A98" s="85">
        <v>1</v>
      </c>
      <c r="B98" s="86"/>
      <c r="C98" s="87" t="s">
        <v>208</v>
      </c>
      <c r="D98" s="86" t="str">
        <f t="shared" ref="D98" si="19">LEFT(C98,3)</f>
        <v>1.1</v>
      </c>
      <c r="E98" s="87" t="s">
        <v>242</v>
      </c>
      <c r="F98" s="87" t="s">
        <v>131</v>
      </c>
      <c r="G98" s="87" t="s">
        <v>140</v>
      </c>
      <c r="I98" s="86" t="s">
        <v>368</v>
      </c>
      <c r="K98" s="86" t="str">
        <f>IF(L98&lt;=10000,Instruções!$D$38,Instruções!$D$39)</f>
        <v>CD</v>
      </c>
      <c r="L98" s="88">
        <v>9500</v>
      </c>
      <c r="M98" s="88">
        <f t="shared" si="18"/>
        <v>2435.897435897436</v>
      </c>
      <c r="N98" s="89">
        <v>1</v>
      </c>
      <c r="O98" s="86" t="s">
        <v>45</v>
      </c>
      <c r="P98" s="90">
        <v>44682</v>
      </c>
      <c r="Q98" s="81"/>
      <c r="R98" s="82"/>
      <c r="S98" s="91" t="s">
        <v>42</v>
      </c>
    </row>
    <row r="99" spans="1:19" s="87" customFormat="1" x14ac:dyDescent="0.25">
      <c r="A99" s="85">
        <v>1</v>
      </c>
      <c r="B99" s="86"/>
      <c r="C99" s="87" t="s">
        <v>208</v>
      </c>
      <c r="D99" s="86" t="str">
        <f t="shared" ref="D99" si="20">LEFT(C99,3)</f>
        <v>1.1</v>
      </c>
      <c r="E99" s="87" t="s">
        <v>242</v>
      </c>
      <c r="F99" s="87" t="s">
        <v>131</v>
      </c>
      <c r="G99" s="87" t="s">
        <v>432</v>
      </c>
      <c r="I99" s="86" t="s">
        <v>368</v>
      </c>
      <c r="K99" s="86" t="str">
        <f>IF(L99&lt;=10000,Instruções!$D$38,Instruções!$D$39)</f>
        <v>CD</v>
      </c>
      <c r="L99" s="88">
        <v>7000</v>
      </c>
      <c r="M99" s="88">
        <f t="shared" si="18"/>
        <v>1794.8717948717949</v>
      </c>
      <c r="N99" s="89">
        <v>1</v>
      </c>
      <c r="O99" s="86" t="s">
        <v>45</v>
      </c>
      <c r="P99" s="90">
        <v>44682</v>
      </c>
      <c r="Q99" s="81"/>
      <c r="R99" s="82"/>
      <c r="S99" s="91" t="s">
        <v>42</v>
      </c>
    </row>
    <row r="100" spans="1:19" s="87" customFormat="1" x14ac:dyDescent="0.25">
      <c r="A100" s="85">
        <v>1</v>
      </c>
      <c r="B100" s="86"/>
      <c r="C100" s="87" t="s">
        <v>208</v>
      </c>
      <c r="D100" s="86" t="str">
        <f>LEFT(C100,3)</f>
        <v>1.1</v>
      </c>
      <c r="E100" s="87" t="s">
        <v>232</v>
      </c>
      <c r="F100" s="87" t="s">
        <v>131</v>
      </c>
      <c r="G100" s="87" t="s">
        <v>142</v>
      </c>
      <c r="I100" s="86" t="s">
        <v>368</v>
      </c>
      <c r="K100" s="86" t="str">
        <f>IF(L100&lt;=10000,Instruções!$D$38,Instruções!$D$39)</f>
        <v>CD</v>
      </c>
      <c r="L100" s="88">
        <v>8100</v>
      </c>
      <c r="M100" s="88">
        <f>L100/3.9</f>
        <v>2076.9230769230771</v>
      </c>
      <c r="N100" s="89">
        <v>1</v>
      </c>
      <c r="O100" s="86" t="s">
        <v>45</v>
      </c>
      <c r="P100" s="90">
        <v>44713</v>
      </c>
      <c r="Q100" s="81"/>
      <c r="R100" s="82"/>
      <c r="S100" s="91" t="s">
        <v>42</v>
      </c>
    </row>
    <row r="101" spans="1:19" s="87" customFormat="1" x14ac:dyDescent="0.25">
      <c r="A101" s="85">
        <v>1</v>
      </c>
      <c r="B101" s="86"/>
      <c r="C101" s="87" t="s">
        <v>208</v>
      </c>
      <c r="D101" s="86" t="str">
        <f>LEFT(C101,3)</f>
        <v>1.1</v>
      </c>
      <c r="E101" s="87" t="s">
        <v>232</v>
      </c>
      <c r="F101" s="87" t="s">
        <v>131</v>
      </c>
      <c r="G101" s="87" t="s">
        <v>428</v>
      </c>
      <c r="H101" s="87" t="s">
        <v>510</v>
      </c>
      <c r="I101" s="86" t="s">
        <v>368</v>
      </c>
      <c r="K101" s="86" t="str">
        <f>IF(L101&lt;=10000,Instruções!$D$38,Instruções!$D$39)</f>
        <v>CD</v>
      </c>
      <c r="L101" s="88">
        <v>3000</v>
      </c>
      <c r="M101" s="88">
        <f>L101/3.9</f>
        <v>769.23076923076928</v>
      </c>
      <c r="N101" s="89">
        <v>1</v>
      </c>
      <c r="O101" s="86" t="s">
        <v>45</v>
      </c>
      <c r="P101" s="90">
        <v>44743</v>
      </c>
      <c r="Q101" s="81"/>
      <c r="R101" s="82"/>
      <c r="S101" s="91" t="s">
        <v>42</v>
      </c>
    </row>
    <row r="102" spans="1:19" s="87" customFormat="1" x14ac:dyDescent="0.25">
      <c r="A102" s="85">
        <v>1</v>
      </c>
      <c r="B102" s="86"/>
      <c r="C102" s="87" t="s">
        <v>208</v>
      </c>
      <c r="D102" s="86" t="str">
        <f>LEFT(C102,3)</f>
        <v>1.1</v>
      </c>
      <c r="E102" s="87" t="s">
        <v>232</v>
      </c>
      <c r="F102" s="87" t="s">
        <v>131</v>
      </c>
      <c r="G102" s="87" t="s">
        <v>404</v>
      </c>
      <c r="H102" s="87" t="s">
        <v>155</v>
      </c>
      <c r="I102" s="86" t="s">
        <v>368</v>
      </c>
      <c r="K102" s="86" t="str">
        <f>IF(L102&lt;=10000,Instruções!$D$38,Instruções!$D$39)</f>
        <v>CD</v>
      </c>
      <c r="L102" s="88">
        <v>9000</v>
      </c>
      <c r="M102" s="88">
        <f>L102/3.9</f>
        <v>2307.6923076923076</v>
      </c>
      <c r="N102" s="89">
        <v>1</v>
      </c>
      <c r="O102" s="86" t="s">
        <v>45</v>
      </c>
      <c r="P102" s="90">
        <v>44743</v>
      </c>
      <c r="Q102" s="81"/>
      <c r="R102" s="82"/>
      <c r="S102" s="91" t="s">
        <v>42</v>
      </c>
    </row>
    <row r="103" spans="1:19" s="87" customFormat="1" x14ac:dyDescent="0.25">
      <c r="A103" s="85">
        <v>1</v>
      </c>
      <c r="B103" s="86"/>
      <c r="C103" s="87" t="s">
        <v>208</v>
      </c>
      <c r="D103" s="86" t="s">
        <v>371</v>
      </c>
      <c r="E103" s="87" t="s">
        <v>229</v>
      </c>
      <c r="F103" s="87" t="s">
        <v>119</v>
      </c>
      <c r="G103" s="87" t="s">
        <v>372</v>
      </c>
      <c r="H103" s="87" t="s">
        <v>373</v>
      </c>
      <c r="I103" s="86" t="s">
        <v>368</v>
      </c>
      <c r="K103" s="86" t="str">
        <f>IF(L103&lt;=10000,Instruções!$D$38,Instruções!$D$39)</f>
        <v>Shopping</v>
      </c>
      <c r="L103" s="88">
        <v>155000</v>
      </c>
      <c r="M103" s="88">
        <f t="shared" si="14"/>
        <v>39743.589743589742</v>
      </c>
      <c r="N103" s="89">
        <v>1</v>
      </c>
      <c r="O103" s="86" t="s">
        <v>45</v>
      </c>
      <c r="P103" s="90">
        <v>44986</v>
      </c>
      <c r="Q103" s="81"/>
      <c r="R103" s="82"/>
      <c r="S103" s="91" t="s">
        <v>42</v>
      </c>
    </row>
    <row r="104" spans="1:19" s="87" customFormat="1" x14ac:dyDescent="0.25">
      <c r="A104" s="85">
        <v>1</v>
      </c>
      <c r="B104" s="86"/>
      <c r="C104" s="87" t="s">
        <v>208</v>
      </c>
      <c r="D104" s="86" t="str">
        <f t="shared" ref="D104:D105" si="21">LEFT(C104,3)</f>
        <v>1.1</v>
      </c>
      <c r="E104" s="87" t="s">
        <v>229</v>
      </c>
      <c r="F104" s="87" t="s">
        <v>119</v>
      </c>
      <c r="G104" s="87" t="s">
        <v>364</v>
      </c>
      <c r="H104" s="87" t="s">
        <v>365</v>
      </c>
      <c r="I104" s="86" t="s">
        <v>368</v>
      </c>
      <c r="K104" s="86" t="str">
        <f>IF(L104&lt;=10000,Instruções!$D$38,Instruções!$D$39)</f>
        <v>Shopping</v>
      </c>
      <c r="L104" s="88">
        <v>245680</v>
      </c>
      <c r="M104" s="88">
        <f t="shared" si="14"/>
        <v>62994.871794871797</v>
      </c>
      <c r="N104" s="89">
        <v>1</v>
      </c>
      <c r="O104" s="86" t="s">
        <v>45</v>
      </c>
      <c r="P104" s="90">
        <v>44958</v>
      </c>
      <c r="Q104" s="81"/>
      <c r="R104" s="82"/>
      <c r="S104" s="91" t="s">
        <v>42</v>
      </c>
    </row>
    <row r="105" spans="1:19" s="87" customFormat="1" x14ac:dyDescent="0.25">
      <c r="A105" s="85">
        <v>1</v>
      </c>
      <c r="B105" s="86"/>
      <c r="C105" s="87" t="s">
        <v>208</v>
      </c>
      <c r="D105" s="86" t="str">
        <f t="shared" si="21"/>
        <v>1.1</v>
      </c>
      <c r="E105" s="87" t="s">
        <v>229</v>
      </c>
      <c r="F105" s="87" t="s">
        <v>119</v>
      </c>
      <c r="G105" s="87" t="s">
        <v>367</v>
      </c>
      <c r="H105" s="87" t="s">
        <v>366</v>
      </c>
      <c r="I105" s="86" t="s">
        <v>368</v>
      </c>
      <c r="K105" s="86" t="str">
        <f>IF(L105&lt;=10000,Instruções!$D$38,Instruções!$D$39)</f>
        <v>Shopping</v>
      </c>
      <c r="L105" s="88">
        <v>250000</v>
      </c>
      <c r="M105" s="88">
        <f t="shared" si="14"/>
        <v>64102.564102564102</v>
      </c>
      <c r="N105" s="89">
        <v>1</v>
      </c>
      <c r="O105" s="86" t="s">
        <v>45</v>
      </c>
      <c r="P105" s="90">
        <v>44986</v>
      </c>
      <c r="Q105" s="81"/>
      <c r="R105" s="82"/>
      <c r="S105" s="91" t="s">
        <v>42</v>
      </c>
    </row>
    <row r="106" spans="1:19" s="87" customFormat="1" x14ac:dyDescent="0.25">
      <c r="A106" s="92" t="s">
        <v>302</v>
      </c>
      <c r="B106" s="93"/>
      <c r="C106" s="94"/>
      <c r="D106" s="93"/>
      <c r="E106" s="94"/>
      <c r="F106" s="94"/>
      <c r="G106" s="94"/>
      <c r="H106" s="94"/>
      <c r="I106" s="93"/>
      <c r="J106" s="94"/>
      <c r="K106" s="93"/>
      <c r="L106" s="95">
        <f>SUM(L91:L105)</f>
        <v>877580</v>
      </c>
      <c r="M106" s="95">
        <f>SUM(M91:M105)</f>
        <v>225020.51282051281</v>
      </c>
      <c r="N106" s="96"/>
      <c r="O106" s="93"/>
      <c r="P106" s="94"/>
      <c r="Q106" s="93"/>
      <c r="R106" s="94"/>
      <c r="S106" s="97"/>
    </row>
    <row r="107" spans="1:19" s="87" customFormat="1" x14ac:dyDescent="0.25">
      <c r="A107" s="85">
        <v>2</v>
      </c>
      <c r="B107" s="86"/>
      <c r="C107" s="87" t="s">
        <v>515</v>
      </c>
      <c r="D107" s="86" t="s">
        <v>391</v>
      </c>
      <c r="E107" s="87" t="s">
        <v>516</v>
      </c>
      <c r="F107" s="87" t="s">
        <v>110</v>
      </c>
      <c r="G107" s="87" t="s">
        <v>499</v>
      </c>
      <c r="I107" s="86" t="s">
        <v>368</v>
      </c>
      <c r="K107" s="86" t="str">
        <f>IF(L107&lt;=10000,Instruções!$D$38,Instruções!$D$39)</f>
        <v>Shopping</v>
      </c>
      <c r="L107" s="88">
        <v>30000</v>
      </c>
      <c r="M107" s="88">
        <f t="shared" ref="M107:M136" si="22">L107/3.9</f>
        <v>7692.3076923076924</v>
      </c>
      <c r="N107" s="89">
        <v>1</v>
      </c>
      <c r="O107" s="86" t="s">
        <v>45</v>
      </c>
      <c r="P107" s="90">
        <v>44896</v>
      </c>
      <c r="Q107" s="81"/>
      <c r="R107" s="82"/>
      <c r="S107" s="91" t="s">
        <v>42</v>
      </c>
    </row>
    <row r="108" spans="1:19" s="87" customFormat="1" x14ac:dyDescent="0.25">
      <c r="A108" s="85">
        <v>2</v>
      </c>
      <c r="B108" s="86"/>
      <c r="C108" s="87" t="s">
        <v>515</v>
      </c>
      <c r="D108" s="86" t="s">
        <v>391</v>
      </c>
      <c r="E108" s="87" t="s">
        <v>516</v>
      </c>
      <c r="F108" s="87" t="s">
        <v>110</v>
      </c>
      <c r="G108" s="87" t="s">
        <v>494</v>
      </c>
      <c r="I108" s="86" t="s">
        <v>368</v>
      </c>
      <c r="K108" s="86" t="str">
        <f>IF(L108&lt;=10000,Instruções!$D$38,Instruções!$D$39)</f>
        <v>Shopping</v>
      </c>
      <c r="L108" s="88">
        <v>35000</v>
      </c>
      <c r="M108" s="88">
        <f t="shared" si="22"/>
        <v>8974.3589743589746</v>
      </c>
      <c r="N108" s="89">
        <v>1</v>
      </c>
      <c r="O108" s="86" t="s">
        <v>45</v>
      </c>
      <c r="P108" s="90">
        <v>44896</v>
      </c>
      <c r="Q108" s="81"/>
      <c r="R108" s="82"/>
      <c r="S108" s="91" t="s">
        <v>42</v>
      </c>
    </row>
    <row r="109" spans="1:19" s="87" customFormat="1" x14ac:dyDescent="0.25">
      <c r="A109" s="85">
        <v>2</v>
      </c>
      <c r="B109" s="86"/>
      <c r="C109" s="87" t="s">
        <v>515</v>
      </c>
      <c r="D109" s="86" t="s">
        <v>391</v>
      </c>
      <c r="E109" s="87" t="s">
        <v>516</v>
      </c>
      <c r="F109" s="87" t="s">
        <v>110</v>
      </c>
      <c r="G109" s="87" t="s">
        <v>435</v>
      </c>
      <c r="I109" s="86" t="s">
        <v>368</v>
      </c>
      <c r="K109" s="86" t="str">
        <f>IF(L109&lt;=10000,Instruções!$D$38,Instruções!$D$39)</f>
        <v>CD</v>
      </c>
      <c r="L109" s="88">
        <v>5000</v>
      </c>
      <c r="M109" s="88">
        <f t="shared" si="22"/>
        <v>1282.051282051282</v>
      </c>
      <c r="N109" s="89">
        <v>1</v>
      </c>
      <c r="O109" s="86" t="s">
        <v>45</v>
      </c>
      <c r="P109" s="90">
        <v>44896</v>
      </c>
      <c r="Q109" s="81"/>
      <c r="R109" s="82"/>
      <c r="S109" s="91" t="s">
        <v>42</v>
      </c>
    </row>
    <row r="110" spans="1:19" s="87" customFormat="1" x14ac:dyDescent="0.25">
      <c r="A110" s="85">
        <v>2</v>
      </c>
      <c r="B110" s="86"/>
      <c r="C110" s="87" t="s">
        <v>515</v>
      </c>
      <c r="D110" s="86" t="s">
        <v>391</v>
      </c>
      <c r="E110" s="87" t="s">
        <v>516</v>
      </c>
      <c r="F110" s="87" t="s">
        <v>110</v>
      </c>
      <c r="G110" s="87" t="s">
        <v>149</v>
      </c>
      <c r="I110" s="86" t="s">
        <v>368</v>
      </c>
      <c r="K110" s="86" t="str">
        <f>IF(L110&lt;=10000,Instruções!$D$38,Instruções!$D$39)</f>
        <v>CD</v>
      </c>
      <c r="L110" s="88">
        <v>4991.2</v>
      </c>
      <c r="M110" s="88">
        <f t="shared" si="22"/>
        <v>1279.7948717948718</v>
      </c>
      <c r="N110" s="89">
        <v>1</v>
      </c>
      <c r="O110" s="86" t="s">
        <v>45</v>
      </c>
      <c r="P110" s="90">
        <v>44896</v>
      </c>
      <c r="Q110" s="81"/>
      <c r="R110" s="82"/>
      <c r="S110" s="91" t="s">
        <v>42</v>
      </c>
    </row>
    <row r="111" spans="1:19" s="87" customFormat="1" x14ac:dyDescent="0.25">
      <c r="A111" s="85">
        <v>2</v>
      </c>
      <c r="B111" s="86"/>
      <c r="C111" s="87" t="s">
        <v>206</v>
      </c>
      <c r="D111" s="86" t="str">
        <f t="shared" ref="D111" si="23">LEFT(C111,3)</f>
        <v>2.3</v>
      </c>
      <c r="E111" s="87" t="s">
        <v>256</v>
      </c>
      <c r="F111" s="87" t="s">
        <v>110</v>
      </c>
      <c r="G111" s="87" t="s">
        <v>511</v>
      </c>
      <c r="H111" s="87" t="s">
        <v>156</v>
      </c>
      <c r="I111" s="86" t="s">
        <v>368</v>
      </c>
      <c r="K111" s="86" t="str">
        <f>IF(L111&lt;=10000,Instruções!$D$38,Instruções!$D$39)</f>
        <v>Shopping</v>
      </c>
      <c r="L111" s="88">
        <v>80329.2</v>
      </c>
      <c r="M111" s="88">
        <f t="shared" si="22"/>
        <v>20597.23076923077</v>
      </c>
      <c r="N111" s="89">
        <v>1</v>
      </c>
      <c r="O111" s="86" t="s">
        <v>45</v>
      </c>
      <c r="P111" s="90">
        <v>45017</v>
      </c>
      <c r="Q111" s="81"/>
      <c r="R111" s="82"/>
      <c r="S111" s="91" t="s">
        <v>42</v>
      </c>
    </row>
    <row r="112" spans="1:19" s="87" customFormat="1" x14ac:dyDescent="0.25">
      <c r="A112" s="85">
        <v>2</v>
      </c>
      <c r="B112" s="86"/>
      <c r="C112" s="87" t="s">
        <v>206</v>
      </c>
      <c r="D112" s="86" t="str">
        <f t="shared" ref="D112" si="24">LEFT(C112,3)</f>
        <v>2.3</v>
      </c>
      <c r="E112" s="87" t="s">
        <v>512</v>
      </c>
      <c r="F112" s="87" t="s">
        <v>110</v>
      </c>
      <c r="G112" s="87" t="s">
        <v>513</v>
      </c>
      <c r="I112" s="86" t="s">
        <v>368</v>
      </c>
      <c r="K112" s="86" t="str">
        <f>IF(L112&lt;=10000,Instruções!$D$38,Instruções!$D$39)</f>
        <v>Shopping</v>
      </c>
      <c r="L112" s="88">
        <v>13558</v>
      </c>
      <c r="M112" s="88">
        <f t="shared" si="22"/>
        <v>3476.4102564102564</v>
      </c>
      <c r="N112" s="89">
        <v>1</v>
      </c>
      <c r="O112" s="86" t="s">
        <v>45</v>
      </c>
      <c r="P112" s="90">
        <v>45078</v>
      </c>
      <c r="Q112" s="81"/>
      <c r="R112" s="82"/>
      <c r="S112" s="91" t="s">
        <v>42</v>
      </c>
    </row>
    <row r="113" spans="1:19" s="87" customFormat="1" x14ac:dyDescent="0.25">
      <c r="A113" s="85">
        <v>2</v>
      </c>
      <c r="B113" s="86"/>
      <c r="C113" s="87" t="s">
        <v>206</v>
      </c>
      <c r="D113" s="86" t="str">
        <f t="shared" ref="D113" si="25">LEFT(C113,3)</f>
        <v>2.3</v>
      </c>
      <c r="E113" s="87" t="s">
        <v>249</v>
      </c>
      <c r="F113" s="87" t="s">
        <v>110</v>
      </c>
      <c r="G113" s="87" t="s">
        <v>325</v>
      </c>
      <c r="I113" s="86" t="s">
        <v>368</v>
      </c>
      <c r="K113" s="86" t="str">
        <f>IF(L113&lt;=10000,Instruções!$D$38,Instruções!$D$39)</f>
        <v>CD</v>
      </c>
      <c r="L113" s="88">
        <v>5000</v>
      </c>
      <c r="M113" s="88">
        <f t="shared" si="22"/>
        <v>1282.051282051282</v>
      </c>
      <c r="N113" s="89">
        <v>1</v>
      </c>
      <c r="O113" s="86" t="s">
        <v>45</v>
      </c>
      <c r="P113" s="90">
        <v>45139</v>
      </c>
      <c r="Q113" s="81"/>
      <c r="R113" s="82"/>
      <c r="S113" s="91" t="s">
        <v>42</v>
      </c>
    </row>
    <row r="114" spans="1:19" s="87" customFormat="1" x14ac:dyDescent="0.25">
      <c r="A114" s="85">
        <v>2</v>
      </c>
      <c r="B114" s="86"/>
      <c r="C114" s="87" t="s">
        <v>206</v>
      </c>
      <c r="D114" s="86" t="str">
        <f t="shared" ref="D114:D115" si="26">LEFT(C114,3)</f>
        <v>2.3</v>
      </c>
      <c r="E114" s="87" t="s">
        <v>249</v>
      </c>
      <c r="F114" s="87" t="s">
        <v>110</v>
      </c>
      <c r="G114" s="87" t="s">
        <v>499</v>
      </c>
      <c r="I114" s="86" t="s">
        <v>368</v>
      </c>
      <c r="K114" s="86" t="str">
        <f>IF(L114&lt;=10000,Instruções!$D$38,Instruções!$D$39)</f>
        <v>Shopping</v>
      </c>
      <c r="L114" s="88">
        <v>34317</v>
      </c>
      <c r="M114" s="88">
        <f t="shared" si="22"/>
        <v>8799.2307692307695</v>
      </c>
      <c r="N114" s="89">
        <v>1</v>
      </c>
      <c r="O114" s="86" t="s">
        <v>45</v>
      </c>
      <c r="P114" s="90">
        <v>45139</v>
      </c>
      <c r="Q114" s="81"/>
      <c r="R114" s="82"/>
      <c r="S114" s="91" t="s">
        <v>42</v>
      </c>
    </row>
    <row r="115" spans="1:19" s="87" customFormat="1" x14ac:dyDescent="0.25">
      <c r="A115" s="85">
        <v>2</v>
      </c>
      <c r="B115" s="86"/>
      <c r="C115" s="87" t="s">
        <v>206</v>
      </c>
      <c r="D115" s="86" t="str">
        <f t="shared" si="26"/>
        <v>2.3</v>
      </c>
      <c r="E115" s="87" t="s">
        <v>249</v>
      </c>
      <c r="F115" s="87" t="s">
        <v>110</v>
      </c>
      <c r="G115" s="87" t="s">
        <v>494</v>
      </c>
      <c r="I115" s="86" t="s">
        <v>368</v>
      </c>
      <c r="K115" s="86" t="str">
        <f>IF(L115&lt;=10000,Instruções!$D$38,Instruções!$D$39)</f>
        <v>CD</v>
      </c>
      <c r="L115" s="88">
        <v>6000</v>
      </c>
      <c r="M115" s="88">
        <f t="shared" si="22"/>
        <v>1538.4615384615386</v>
      </c>
      <c r="N115" s="89">
        <v>1</v>
      </c>
      <c r="O115" s="86" t="s">
        <v>45</v>
      </c>
      <c r="P115" s="90">
        <v>45139</v>
      </c>
      <c r="Q115" s="81"/>
      <c r="R115" s="82"/>
      <c r="S115" s="91" t="s">
        <v>42</v>
      </c>
    </row>
    <row r="116" spans="1:19" s="87" customFormat="1" x14ac:dyDescent="0.25">
      <c r="A116" s="85">
        <v>2</v>
      </c>
      <c r="B116" s="86"/>
      <c r="C116" s="87" t="s">
        <v>206</v>
      </c>
      <c r="D116" s="86" t="str">
        <f t="shared" ref="D116" si="27">LEFT(C116,3)</f>
        <v>2.3</v>
      </c>
      <c r="E116" s="87" t="s">
        <v>225</v>
      </c>
      <c r="F116" s="87" t="s">
        <v>110</v>
      </c>
      <c r="G116" s="87" t="s">
        <v>499</v>
      </c>
      <c r="I116" s="86" t="s">
        <v>368</v>
      </c>
      <c r="K116" s="86" t="str">
        <f>IF(L116&lt;=10000,Instruções!$D$38,Instruções!$D$39)</f>
        <v>Shopping</v>
      </c>
      <c r="L116" s="88">
        <v>35040</v>
      </c>
      <c r="M116" s="88">
        <f t="shared" si="22"/>
        <v>8984.6153846153848</v>
      </c>
      <c r="N116" s="89">
        <v>1</v>
      </c>
      <c r="O116" s="86" t="s">
        <v>45</v>
      </c>
      <c r="P116" s="90">
        <v>44958</v>
      </c>
      <c r="Q116" s="81"/>
      <c r="R116" s="82"/>
      <c r="S116" s="91" t="s">
        <v>42</v>
      </c>
    </row>
    <row r="117" spans="1:19" s="87" customFormat="1" x14ac:dyDescent="0.25">
      <c r="A117" s="85">
        <v>2</v>
      </c>
      <c r="B117" s="86"/>
      <c r="C117" s="87" t="s">
        <v>206</v>
      </c>
      <c r="D117" s="86" t="str">
        <f t="shared" ref="D117:D118" si="28">LEFT(C117,3)</f>
        <v>2.3</v>
      </c>
      <c r="E117" s="87" t="s">
        <v>225</v>
      </c>
      <c r="F117" s="87" t="s">
        <v>110</v>
      </c>
      <c r="G117" s="87" t="s">
        <v>395</v>
      </c>
      <c r="I117" s="86" t="s">
        <v>368</v>
      </c>
      <c r="K117" s="86" t="str">
        <f>IF(L117&lt;=10000,Instruções!$D$38,Instruções!$D$39)</f>
        <v>CD</v>
      </c>
      <c r="L117" s="88">
        <v>2923</v>
      </c>
      <c r="M117" s="88">
        <f t="shared" si="22"/>
        <v>749.48717948717956</v>
      </c>
      <c r="N117" s="89">
        <v>1</v>
      </c>
      <c r="O117" s="86" t="s">
        <v>45</v>
      </c>
      <c r="P117" s="90">
        <v>45261</v>
      </c>
      <c r="Q117" s="81"/>
      <c r="R117" s="82"/>
      <c r="S117" s="91" t="s">
        <v>42</v>
      </c>
    </row>
    <row r="118" spans="1:19" s="87" customFormat="1" x14ac:dyDescent="0.25">
      <c r="A118" s="85">
        <v>2</v>
      </c>
      <c r="B118" s="86"/>
      <c r="C118" s="87" t="s">
        <v>219</v>
      </c>
      <c r="D118" s="86" t="str">
        <f t="shared" si="28"/>
        <v>2.4</v>
      </c>
      <c r="E118" s="87" t="s">
        <v>514</v>
      </c>
      <c r="F118" s="87" t="s">
        <v>110</v>
      </c>
      <c r="G118" s="87" t="s">
        <v>325</v>
      </c>
      <c r="I118" s="86" t="s">
        <v>368</v>
      </c>
      <c r="K118" s="86" t="str">
        <f>IF(L118&lt;=10000,Instruções!$D$38,Instruções!$D$39)</f>
        <v>CD</v>
      </c>
      <c r="L118" s="88">
        <v>5000</v>
      </c>
      <c r="M118" s="88">
        <f t="shared" si="22"/>
        <v>1282.051282051282</v>
      </c>
      <c r="N118" s="89">
        <v>1</v>
      </c>
      <c r="O118" s="86" t="s">
        <v>45</v>
      </c>
      <c r="P118" s="90">
        <v>45231</v>
      </c>
      <c r="Q118" s="81"/>
      <c r="R118" s="82"/>
      <c r="S118" s="91" t="s">
        <v>42</v>
      </c>
    </row>
    <row r="119" spans="1:19" s="87" customFormat="1" x14ac:dyDescent="0.25">
      <c r="A119" s="85">
        <v>2</v>
      </c>
      <c r="B119" s="86"/>
      <c r="C119" s="87" t="s">
        <v>517</v>
      </c>
      <c r="D119" s="86" t="s">
        <v>391</v>
      </c>
      <c r="E119" s="87" t="s">
        <v>222</v>
      </c>
      <c r="F119" s="87" t="s">
        <v>382</v>
      </c>
      <c r="G119" s="87" t="s">
        <v>325</v>
      </c>
      <c r="I119" s="86" t="s">
        <v>368</v>
      </c>
      <c r="K119" s="86" t="str">
        <f>IF(L119&lt;=10000,Instruções!$D$38,Instruções!$D$39)</f>
        <v>CD</v>
      </c>
      <c r="L119" s="88">
        <v>10000</v>
      </c>
      <c r="M119" s="88">
        <f t="shared" ref="M119" si="29">L119/3.9</f>
        <v>2564.102564102564</v>
      </c>
      <c r="N119" s="89">
        <v>1</v>
      </c>
      <c r="O119" s="86" t="s">
        <v>45</v>
      </c>
      <c r="P119" s="90">
        <v>45231</v>
      </c>
      <c r="Q119" s="81"/>
      <c r="R119" s="82"/>
      <c r="S119" s="91" t="s">
        <v>42</v>
      </c>
    </row>
    <row r="120" spans="1:19" s="87" customFormat="1" x14ac:dyDescent="0.25">
      <c r="A120" s="85">
        <v>2</v>
      </c>
      <c r="B120" s="86"/>
      <c r="C120" s="87" t="s">
        <v>517</v>
      </c>
      <c r="D120" s="86" t="s">
        <v>391</v>
      </c>
      <c r="E120" s="87" t="s">
        <v>222</v>
      </c>
      <c r="F120" s="87" t="s">
        <v>382</v>
      </c>
      <c r="G120" s="87" t="s">
        <v>393</v>
      </c>
      <c r="I120" s="86" t="s">
        <v>368</v>
      </c>
      <c r="K120" s="86" t="str">
        <f>IF(L120&lt;=10000,Instruções!$D$38,Instruções!$D$39)</f>
        <v>Shopping</v>
      </c>
      <c r="L120" s="88">
        <v>35000</v>
      </c>
      <c r="M120" s="88">
        <f t="shared" si="22"/>
        <v>8974.3589743589746</v>
      </c>
      <c r="N120" s="89">
        <v>1</v>
      </c>
      <c r="O120" s="86" t="s">
        <v>45</v>
      </c>
      <c r="P120" s="90">
        <v>45231</v>
      </c>
      <c r="Q120" s="81"/>
      <c r="R120" s="82"/>
      <c r="S120" s="91" t="s">
        <v>42</v>
      </c>
    </row>
    <row r="121" spans="1:19" s="87" customFormat="1" ht="11" customHeight="1" x14ac:dyDescent="0.25">
      <c r="A121" s="85">
        <v>2</v>
      </c>
      <c r="B121" s="86"/>
      <c r="C121" s="87" t="s">
        <v>517</v>
      </c>
      <c r="D121" s="86" t="s">
        <v>391</v>
      </c>
      <c r="E121" s="87" t="s">
        <v>222</v>
      </c>
      <c r="F121" s="87" t="s">
        <v>382</v>
      </c>
      <c r="G121" s="87" t="s">
        <v>140</v>
      </c>
      <c r="I121" s="86" t="s">
        <v>368</v>
      </c>
      <c r="K121" s="86" t="str">
        <f>IF(L121&lt;=10000,Instruções!$D$38,Instruções!$D$39)</f>
        <v>Shopping</v>
      </c>
      <c r="L121" s="88">
        <v>200534</v>
      </c>
      <c r="M121" s="88">
        <f t="shared" si="22"/>
        <v>51418.974358974359</v>
      </c>
      <c r="N121" s="89">
        <v>1</v>
      </c>
      <c r="O121" s="86" t="s">
        <v>45</v>
      </c>
      <c r="P121" s="90">
        <v>45231</v>
      </c>
      <c r="Q121" s="81"/>
      <c r="R121" s="82"/>
      <c r="S121" s="91" t="s">
        <v>42</v>
      </c>
    </row>
    <row r="122" spans="1:19" s="87" customFormat="1" x14ac:dyDescent="0.25">
      <c r="A122" s="85">
        <v>2</v>
      </c>
      <c r="B122" s="86"/>
      <c r="C122" s="87" t="s">
        <v>206</v>
      </c>
      <c r="D122" s="86" t="s">
        <v>327</v>
      </c>
      <c r="E122" s="87" t="s">
        <v>518</v>
      </c>
      <c r="F122" s="87" t="s">
        <v>382</v>
      </c>
      <c r="G122" s="87" t="s">
        <v>432</v>
      </c>
      <c r="I122" s="86" t="s">
        <v>368</v>
      </c>
      <c r="K122" s="86" t="str">
        <f>IF(L122&lt;=10000,Instruções!$D$38,Instruções!$D$39)</f>
        <v>Shopping</v>
      </c>
      <c r="L122" s="88">
        <v>15000</v>
      </c>
      <c r="M122" s="88">
        <f t="shared" si="22"/>
        <v>3846.1538461538462</v>
      </c>
      <c r="N122" s="89">
        <v>1</v>
      </c>
      <c r="O122" s="86" t="s">
        <v>45</v>
      </c>
      <c r="P122" s="90">
        <v>44958</v>
      </c>
      <c r="Q122" s="81"/>
      <c r="R122" s="82"/>
      <c r="S122" s="91" t="s">
        <v>42</v>
      </c>
    </row>
    <row r="123" spans="1:19" s="87" customFormat="1" x14ac:dyDescent="0.25">
      <c r="A123" s="85">
        <v>2</v>
      </c>
      <c r="B123" s="86"/>
      <c r="C123" s="87" t="s">
        <v>219</v>
      </c>
      <c r="D123" s="86" t="s">
        <v>459</v>
      </c>
      <c r="E123" s="87" t="s">
        <v>253</v>
      </c>
      <c r="F123" s="87" t="s">
        <v>382</v>
      </c>
      <c r="G123" s="87" t="s">
        <v>325</v>
      </c>
      <c r="I123" s="86" t="s">
        <v>368</v>
      </c>
      <c r="K123" s="86" t="str">
        <f>IF(L123&lt;=10000,Instruções!$D$38,Instruções!$D$39)</f>
        <v>CD</v>
      </c>
      <c r="L123" s="88">
        <v>3000</v>
      </c>
      <c r="M123" s="88">
        <f t="shared" si="22"/>
        <v>769.23076923076928</v>
      </c>
      <c r="N123" s="89">
        <v>1</v>
      </c>
      <c r="O123" s="86" t="s">
        <v>45</v>
      </c>
      <c r="P123" s="90">
        <v>44958</v>
      </c>
      <c r="Q123" s="81"/>
      <c r="R123" s="82"/>
      <c r="S123" s="91" t="s">
        <v>42</v>
      </c>
    </row>
    <row r="124" spans="1:19" s="87" customFormat="1" x14ac:dyDescent="0.25">
      <c r="A124" s="85">
        <v>2</v>
      </c>
      <c r="B124" s="86"/>
      <c r="C124" s="87" t="s">
        <v>219</v>
      </c>
      <c r="D124" s="86" t="s">
        <v>459</v>
      </c>
      <c r="E124" s="87" t="s">
        <v>253</v>
      </c>
      <c r="F124" s="87" t="s">
        <v>382</v>
      </c>
      <c r="G124" s="87" t="s">
        <v>140</v>
      </c>
      <c r="I124" s="86" t="s">
        <v>368</v>
      </c>
      <c r="K124" s="86" t="str">
        <f>IF(L124&lt;=10000,Instruções!$D$38,Instruções!$D$39)</f>
        <v>Shopping</v>
      </c>
      <c r="L124" s="88">
        <v>17000</v>
      </c>
      <c r="M124" s="88">
        <f t="shared" si="22"/>
        <v>4358.9743589743593</v>
      </c>
      <c r="N124" s="89">
        <v>1</v>
      </c>
      <c r="O124" s="86" t="s">
        <v>45</v>
      </c>
      <c r="P124" s="90">
        <v>44958</v>
      </c>
      <c r="Q124" s="81"/>
      <c r="R124" s="82"/>
      <c r="S124" s="91" t="s">
        <v>42</v>
      </c>
    </row>
    <row r="125" spans="1:19" s="87" customFormat="1" x14ac:dyDescent="0.25">
      <c r="A125" s="85">
        <v>2</v>
      </c>
      <c r="B125" s="86"/>
      <c r="C125" s="87" t="s">
        <v>519</v>
      </c>
      <c r="D125" s="86" t="s">
        <v>327</v>
      </c>
      <c r="E125" s="87" t="s">
        <v>234</v>
      </c>
      <c r="F125" s="87" t="s">
        <v>130</v>
      </c>
      <c r="G125" s="87" t="s">
        <v>520</v>
      </c>
      <c r="I125" s="86" t="s">
        <v>368</v>
      </c>
      <c r="K125" s="86" t="str">
        <f>IF(L125&lt;=10000,Instruções!$D$38,Instruções!$D$39)</f>
        <v>Shopping</v>
      </c>
      <c r="L125" s="88">
        <v>330000</v>
      </c>
      <c r="M125" s="88">
        <f t="shared" si="22"/>
        <v>84615.384615384624</v>
      </c>
      <c r="N125" s="89">
        <v>1</v>
      </c>
      <c r="O125" s="86" t="s">
        <v>45</v>
      </c>
      <c r="P125" s="90">
        <v>44958</v>
      </c>
      <c r="Q125" s="81"/>
      <c r="R125" s="82"/>
      <c r="S125" s="91" t="s">
        <v>42</v>
      </c>
    </row>
    <row r="126" spans="1:19" s="87" customFormat="1" x14ac:dyDescent="0.25">
      <c r="A126" s="85">
        <v>2</v>
      </c>
      <c r="B126" s="86"/>
      <c r="C126" s="87" t="s">
        <v>519</v>
      </c>
      <c r="D126" s="86" t="s">
        <v>327</v>
      </c>
      <c r="E126" s="87" t="s">
        <v>234</v>
      </c>
      <c r="F126" s="87" t="s">
        <v>130</v>
      </c>
      <c r="G126" s="87" t="s">
        <v>452</v>
      </c>
      <c r="I126" s="86" t="s">
        <v>368</v>
      </c>
      <c r="K126" s="86" t="str">
        <f>IF(L126&lt;=10000,Instruções!$D$38,Instruções!$D$39)</f>
        <v>Shopping</v>
      </c>
      <c r="L126" s="88">
        <v>66000</v>
      </c>
      <c r="M126" s="88">
        <f t="shared" si="22"/>
        <v>16923.076923076922</v>
      </c>
      <c r="N126" s="89">
        <v>1</v>
      </c>
      <c r="O126" s="86" t="s">
        <v>45</v>
      </c>
      <c r="P126" s="90">
        <v>44958</v>
      </c>
      <c r="Q126" s="81"/>
      <c r="R126" s="82"/>
      <c r="S126" s="91" t="s">
        <v>42</v>
      </c>
    </row>
    <row r="127" spans="1:19" s="87" customFormat="1" x14ac:dyDescent="0.25">
      <c r="A127" s="85">
        <v>2</v>
      </c>
      <c r="B127" s="86"/>
      <c r="C127" s="87" t="s">
        <v>519</v>
      </c>
      <c r="D127" s="86" t="s">
        <v>327</v>
      </c>
      <c r="E127" s="87" t="s">
        <v>263</v>
      </c>
      <c r="F127" s="87" t="s">
        <v>130</v>
      </c>
      <c r="G127" s="87" t="s">
        <v>521</v>
      </c>
      <c r="H127" s="87" t="s">
        <v>522</v>
      </c>
      <c r="I127" s="86" t="s">
        <v>368</v>
      </c>
      <c r="K127" s="86" t="str">
        <f>IF(L127&lt;=10000,Instruções!$D$38,Instruções!$D$39)</f>
        <v>Shopping</v>
      </c>
      <c r="L127" s="88">
        <v>30000</v>
      </c>
      <c r="M127" s="88">
        <f t="shared" si="22"/>
        <v>7692.3076923076924</v>
      </c>
      <c r="N127" s="89">
        <v>1</v>
      </c>
      <c r="O127" s="86" t="s">
        <v>45</v>
      </c>
      <c r="P127" s="90">
        <v>44958</v>
      </c>
      <c r="Q127" s="81"/>
      <c r="R127" s="82"/>
      <c r="S127" s="91" t="s">
        <v>42</v>
      </c>
    </row>
    <row r="128" spans="1:19" s="87" customFormat="1" x14ac:dyDescent="0.25">
      <c r="A128" s="85">
        <v>2</v>
      </c>
      <c r="B128" s="86"/>
      <c r="C128" s="87" t="s">
        <v>519</v>
      </c>
      <c r="D128" s="86" t="s">
        <v>327</v>
      </c>
      <c r="E128" s="87" t="s">
        <v>263</v>
      </c>
      <c r="F128" s="87" t="s">
        <v>130</v>
      </c>
      <c r="G128" s="87" t="s">
        <v>432</v>
      </c>
      <c r="I128" s="86" t="s">
        <v>368</v>
      </c>
      <c r="K128" s="86" t="str">
        <f>IF(L128&lt;=10000,Instruções!$D$38,Instruções!$D$39)</f>
        <v>CD</v>
      </c>
      <c r="L128" s="88">
        <v>5300</v>
      </c>
      <c r="M128" s="88">
        <f t="shared" si="22"/>
        <v>1358.9743589743589</v>
      </c>
      <c r="N128" s="89">
        <v>1</v>
      </c>
      <c r="O128" s="86" t="s">
        <v>45</v>
      </c>
      <c r="P128" s="90">
        <v>44986</v>
      </c>
      <c r="Q128" s="81"/>
      <c r="R128" s="82"/>
      <c r="S128" s="91" t="s">
        <v>42</v>
      </c>
    </row>
    <row r="129" spans="1:19" s="87" customFormat="1" x14ac:dyDescent="0.25">
      <c r="A129" s="85">
        <v>2</v>
      </c>
      <c r="B129" s="86"/>
      <c r="C129" s="87" t="s">
        <v>519</v>
      </c>
      <c r="D129" s="86" t="s">
        <v>327</v>
      </c>
      <c r="E129" s="87" t="s">
        <v>249</v>
      </c>
      <c r="F129" s="87" t="s">
        <v>130</v>
      </c>
      <c r="G129" s="87" t="s">
        <v>149</v>
      </c>
      <c r="I129" s="86" t="s">
        <v>368</v>
      </c>
      <c r="K129" s="86" t="str">
        <f>IF(L129&lt;=10000,Instruções!$D$38,Instruções!$D$39)</f>
        <v>Shopping</v>
      </c>
      <c r="L129" s="88">
        <v>40000</v>
      </c>
      <c r="M129" s="88">
        <f t="shared" si="22"/>
        <v>10256.410256410256</v>
      </c>
      <c r="N129" s="89">
        <v>1</v>
      </c>
      <c r="O129" s="86" t="s">
        <v>45</v>
      </c>
      <c r="P129" s="90">
        <v>44986</v>
      </c>
      <c r="Q129" s="81"/>
      <c r="R129" s="82"/>
      <c r="S129" s="91" t="s">
        <v>42</v>
      </c>
    </row>
    <row r="130" spans="1:19" s="87" customFormat="1" x14ac:dyDescent="0.25">
      <c r="A130" s="85">
        <v>2</v>
      </c>
      <c r="B130" s="86"/>
      <c r="C130" s="87" t="s">
        <v>519</v>
      </c>
      <c r="D130" s="86" t="s">
        <v>327</v>
      </c>
      <c r="E130" s="87" t="s">
        <v>249</v>
      </c>
      <c r="F130" s="87" t="s">
        <v>130</v>
      </c>
      <c r="G130" s="87" t="s">
        <v>367</v>
      </c>
      <c r="I130" s="86" t="s">
        <v>368</v>
      </c>
      <c r="K130" s="86" t="str">
        <f>IF(L130&lt;=10000,Instruções!$D$38,Instruções!$D$39)</f>
        <v>Shopping</v>
      </c>
      <c r="L130" s="88">
        <v>30000</v>
      </c>
      <c r="M130" s="88">
        <f t="shared" si="22"/>
        <v>7692.3076923076924</v>
      </c>
      <c r="N130" s="89">
        <v>1</v>
      </c>
      <c r="O130" s="86" t="s">
        <v>45</v>
      </c>
      <c r="P130" s="90">
        <v>44986</v>
      </c>
      <c r="Q130" s="81"/>
      <c r="R130" s="82"/>
      <c r="S130" s="91" t="s">
        <v>42</v>
      </c>
    </row>
    <row r="131" spans="1:19" s="87" customFormat="1" x14ac:dyDescent="0.25">
      <c r="A131" s="85">
        <v>2</v>
      </c>
      <c r="B131" s="86"/>
      <c r="C131" s="87" t="s">
        <v>519</v>
      </c>
      <c r="D131" s="86" t="s">
        <v>327</v>
      </c>
      <c r="E131" s="87" t="s">
        <v>518</v>
      </c>
      <c r="F131" s="87" t="s">
        <v>130</v>
      </c>
      <c r="G131" s="87" t="s">
        <v>523</v>
      </c>
      <c r="I131" s="86" t="s">
        <v>368</v>
      </c>
      <c r="K131" s="86" t="str">
        <f>IF(L131&lt;=10000,Instruções!$D$38,Instruções!$D$39)</f>
        <v>Shopping</v>
      </c>
      <c r="L131" s="88">
        <v>380000</v>
      </c>
      <c r="M131" s="88">
        <f t="shared" si="22"/>
        <v>97435.897435897437</v>
      </c>
      <c r="N131" s="89">
        <v>1</v>
      </c>
      <c r="O131" s="86" t="s">
        <v>45</v>
      </c>
      <c r="P131" s="90">
        <v>45078</v>
      </c>
      <c r="Q131" s="81"/>
      <c r="R131" s="82"/>
      <c r="S131" s="91" t="s">
        <v>42</v>
      </c>
    </row>
    <row r="132" spans="1:19" s="87" customFormat="1" x14ac:dyDescent="0.25">
      <c r="A132" s="85">
        <v>2</v>
      </c>
      <c r="B132" s="86"/>
      <c r="C132" s="87" t="s">
        <v>519</v>
      </c>
      <c r="D132" s="86" t="s">
        <v>327</v>
      </c>
      <c r="E132" s="87" t="s">
        <v>518</v>
      </c>
      <c r="F132" s="87" t="s">
        <v>130</v>
      </c>
      <c r="G132" s="87" t="s">
        <v>524</v>
      </c>
      <c r="I132" s="86" t="s">
        <v>368</v>
      </c>
      <c r="K132" s="86" t="str">
        <f>IF(L132&lt;=10000,Instruções!$D$38,Instruções!$D$39)</f>
        <v>CD</v>
      </c>
      <c r="L132" s="88">
        <v>6000</v>
      </c>
      <c r="M132" s="88">
        <f t="shared" si="22"/>
        <v>1538.4615384615386</v>
      </c>
      <c r="N132" s="89">
        <v>1</v>
      </c>
      <c r="O132" s="86" t="s">
        <v>45</v>
      </c>
      <c r="P132" s="90">
        <v>45078</v>
      </c>
      <c r="Q132" s="81"/>
      <c r="R132" s="82"/>
      <c r="S132" s="91" t="s">
        <v>42</v>
      </c>
    </row>
    <row r="133" spans="1:19" s="87" customFormat="1" x14ac:dyDescent="0.25">
      <c r="A133" s="85">
        <v>2</v>
      </c>
      <c r="B133" s="86"/>
      <c r="C133" s="87" t="s">
        <v>519</v>
      </c>
      <c r="D133" s="86" t="s">
        <v>327</v>
      </c>
      <c r="E133" s="87" t="s">
        <v>518</v>
      </c>
      <c r="F133" s="87" t="s">
        <v>130</v>
      </c>
      <c r="G133" s="87" t="s">
        <v>557</v>
      </c>
      <c r="I133" s="86"/>
      <c r="K133" s="86" t="str">
        <f>IF(L133&lt;=10000,Instruções!$D$38,Instruções!$D$39)</f>
        <v>CD</v>
      </c>
      <c r="L133" s="88">
        <v>1500</v>
      </c>
      <c r="M133" s="88">
        <f t="shared" si="22"/>
        <v>384.61538461538464</v>
      </c>
      <c r="N133" s="89">
        <v>1</v>
      </c>
      <c r="O133" s="86" t="s">
        <v>45</v>
      </c>
      <c r="P133" s="90">
        <v>45078</v>
      </c>
      <c r="Q133" s="81"/>
      <c r="R133" s="82"/>
      <c r="S133" s="91" t="s">
        <v>42</v>
      </c>
    </row>
    <row r="134" spans="1:19" s="87" customFormat="1" x14ac:dyDescent="0.25">
      <c r="A134" s="85">
        <v>2</v>
      </c>
      <c r="B134" s="86"/>
      <c r="C134" s="87" t="s">
        <v>519</v>
      </c>
      <c r="D134" s="86" t="s">
        <v>327</v>
      </c>
      <c r="E134" s="87" t="s">
        <v>525</v>
      </c>
      <c r="F134" s="87" t="s">
        <v>130</v>
      </c>
      <c r="G134" s="87" t="s">
        <v>325</v>
      </c>
      <c r="I134" s="86" t="s">
        <v>368</v>
      </c>
      <c r="K134" s="86" t="str">
        <f>IF(L134&lt;=10000,Instruções!$D$38,Instruções!$D$39)</f>
        <v>CD</v>
      </c>
      <c r="L134" s="88">
        <v>7000</v>
      </c>
      <c r="M134" s="88">
        <f t="shared" si="22"/>
        <v>1794.8717948717949</v>
      </c>
      <c r="N134" s="89">
        <v>1</v>
      </c>
      <c r="O134" s="86" t="s">
        <v>45</v>
      </c>
      <c r="P134" s="90">
        <v>45078</v>
      </c>
      <c r="Q134" s="81"/>
      <c r="R134" s="82"/>
      <c r="S134" s="91" t="s">
        <v>42</v>
      </c>
    </row>
    <row r="135" spans="1:19" s="87" customFormat="1" x14ac:dyDescent="0.25">
      <c r="A135" s="85">
        <v>2</v>
      </c>
      <c r="B135" s="86"/>
      <c r="C135" s="87" t="s">
        <v>519</v>
      </c>
      <c r="D135" s="86" t="s">
        <v>327</v>
      </c>
      <c r="E135" s="87" t="s">
        <v>525</v>
      </c>
      <c r="F135" s="87" t="s">
        <v>130</v>
      </c>
      <c r="G135" s="87" t="s">
        <v>439</v>
      </c>
      <c r="I135" s="86" t="s">
        <v>368</v>
      </c>
      <c r="K135" s="86" t="str">
        <f>IF(L135&lt;=10000,Instruções!$D$38,Instruções!$D$39)</f>
        <v>Shopping</v>
      </c>
      <c r="L135" s="88">
        <v>15000</v>
      </c>
      <c r="M135" s="88">
        <f t="shared" si="22"/>
        <v>3846.1538461538462</v>
      </c>
      <c r="N135" s="89">
        <v>1</v>
      </c>
      <c r="O135" s="86" t="s">
        <v>45</v>
      </c>
      <c r="P135" s="90">
        <v>44958</v>
      </c>
      <c r="Q135" s="81"/>
      <c r="R135" s="82"/>
      <c r="S135" s="91" t="s">
        <v>42</v>
      </c>
    </row>
    <row r="136" spans="1:19" s="87" customFormat="1" x14ac:dyDescent="0.25">
      <c r="A136" s="85">
        <v>2</v>
      </c>
      <c r="B136" s="86"/>
      <c r="C136" s="87" t="s">
        <v>519</v>
      </c>
      <c r="D136" s="86" t="s">
        <v>327</v>
      </c>
      <c r="E136" s="87" t="s">
        <v>525</v>
      </c>
      <c r="F136" s="87" t="s">
        <v>130</v>
      </c>
      <c r="G136" s="87" t="s">
        <v>526</v>
      </c>
      <c r="I136" s="86" t="s">
        <v>368</v>
      </c>
      <c r="K136" s="86" t="str">
        <f>IF(L136&lt;=10000,Instruções!$D$38,Instruções!$D$39)</f>
        <v>Shopping</v>
      </c>
      <c r="L136" s="88">
        <v>60000</v>
      </c>
      <c r="M136" s="88">
        <f t="shared" si="22"/>
        <v>15384.615384615385</v>
      </c>
      <c r="N136" s="89">
        <v>1</v>
      </c>
      <c r="O136" s="86" t="s">
        <v>45</v>
      </c>
      <c r="P136" s="90">
        <v>45261</v>
      </c>
      <c r="Q136" s="81"/>
      <c r="R136" s="82"/>
      <c r="S136" s="91" t="s">
        <v>42</v>
      </c>
    </row>
    <row r="137" spans="1:19" s="87" customFormat="1" x14ac:dyDescent="0.25">
      <c r="A137" s="85">
        <v>2</v>
      </c>
      <c r="B137" s="86"/>
      <c r="C137" s="87" t="s">
        <v>458</v>
      </c>
      <c r="D137" s="86" t="s">
        <v>459</v>
      </c>
      <c r="E137" s="87" t="s">
        <v>460</v>
      </c>
      <c r="F137" s="87" t="s">
        <v>130</v>
      </c>
      <c r="G137" s="87" t="s">
        <v>454</v>
      </c>
      <c r="I137" s="86" t="s">
        <v>368</v>
      </c>
      <c r="K137" s="86" t="str">
        <f>IF(L137&lt;=10000,Instruções!$D$38,Instruções!$D$39)</f>
        <v>CD</v>
      </c>
      <c r="L137" s="88">
        <v>5000</v>
      </c>
      <c r="M137" s="88">
        <f>L137/3.9</f>
        <v>1282.051282051282</v>
      </c>
      <c r="N137" s="89">
        <v>1</v>
      </c>
      <c r="O137" s="86" t="s">
        <v>45</v>
      </c>
      <c r="P137" s="90">
        <v>44927</v>
      </c>
      <c r="Q137" s="81"/>
      <c r="R137" s="82"/>
      <c r="S137" s="91" t="s">
        <v>42</v>
      </c>
    </row>
    <row r="138" spans="1:19" s="87" customFormat="1" x14ac:dyDescent="0.25">
      <c r="A138" s="85">
        <v>2</v>
      </c>
      <c r="B138" s="86"/>
      <c r="C138" s="87" t="s">
        <v>458</v>
      </c>
      <c r="D138" s="86" t="s">
        <v>459</v>
      </c>
      <c r="E138" s="87" t="s">
        <v>460</v>
      </c>
      <c r="F138" s="87" t="s">
        <v>130</v>
      </c>
      <c r="G138" s="87" t="s">
        <v>395</v>
      </c>
      <c r="I138" s="86" t="s">
        <v>368</v>
      </c>
      <c r="K138" s="86" t="str">
        <f>IF(L138&lt;=10000,Instruções!$D$38,Instruções!$D$39)</f>
        <v>CD</v>
      </c>
      <c r="L138" s="88">
        <v>3000</v>
      </c>
      <c r="M138" s="88">
        <f>L138/3.9</f>
        <v>769.23076923076928</v>
      </c>
      <c r="N138" s="89">
        <v>1</v>
      </c>
      <c r="O138" s="86" t="s">
        <v>45</v>
      </c>
      <c r="P138" s="90">
        <v>45261</v>
      </c>
      <c r="Q138" s="81"/>
      <c r="R138" s="82"/>
      <c r="S138" s="91" t="s">
        <v>42</v>
      </c>
    </row>
    <row r="139" spans="1:19" s="87" customFormat="1" x14ac:dyDescent="0.25">
      <c r="A139" s="85">
        <v>2</v>
      </c>
      <c r="B139" s="86"/>
      <c r="C139" s="87" t="s">
        <v>458</v>
      </c>
      <c r="D139" s="86" t="s">
        <v>459</v>
      </c>
      <c r="E139" s="87" t="s">
        <v>460</v>
      </c>
      <c r="F139" s="87" t="s">
        <v>130</v>
      </c>
      <c r="G139" s="87" t="s">
        <v>527</v>
      </c>
      <c r="I139" s="86" t="s">
        <v>368</v>
      </c>
      <c r="K139" s="86" t="str">
        <f>IF(L139&lt;=10000,Instruções!$D$38,Instruções!$D$39)</f>
        <v>Shopping</v>
      </c>
      <c r="L139" s="88">
        <v>30000</v>
      </c>
      <c r="M139" s="88">
        <f>L139/3.9</f>
        <v>7692.3076923076924</v>
      </c>
      <c r="N139" s="89">
        <v>1</v>
      </c>
      <c r="O139" s="86" t="s">
        <v>45</v>
      </c>
      <c r="P139" s="90">
        <v>44958</v>
      </c>
      <c r="Q139" s="81"/>
      <c r="R139" s="82"/>
      <c r="S139" s="91" t="s">
        <v>42</v>
      </c>
    </row>
    <row r="140" spans="1:19" s="87" customFormat="1" x14ac:dyDescent="0.25">
      <c r="A140" s="85">
        <v>2</v>
      </c>
      <c r="B140" s="86"/>
      <c r="C140" s="87" t="s">
        <v>392</v>
      </c>
      <c r="D140" s="86" t="s">
        <v>391</v>
      </c>
      <c r="E140" s="87" t="s">
        <v>246</v>
      </c>
      <c r="F140" s="87" t="s">
        <v>136</v>
      </c>
      <c r="G140" s="87" t="s">
        <v>390</v>
      </c>
      <c r="I140" s="86" t="s">
        <v>368</v>
      </c>
      <c r="K140" s="86" t="str">
        <f>IF(L140&lt;=10000,Instruções!$D$38,Instruções!$D$39)</f>
        <v>Shopping</v>
      </c>
      <c r="L140" s="88">
        <v>15000</v>
      </c>
      <c r="M140" s="88">
        <f t="shared" ref="M140:M209" si="30">L140/3.9</f>
        <v>3846.1538461538462</v>
      </c>
      <c r="N140" s="89">
        <v>1</v>
      </c>
      <c r="O140" s="86" t="s">
        <v>45</v>
      </c>
      <c r="P140" s="90">
        <v>45261</v>
      </c>
      <c r="Q140" s="81"/>
      <c r="R140" s="82"/>
      <c r="S140" s="91" t="s">
        <v>42</v>
      </c>
    </row>
    <row r="141" spans="1:19" s="87" customFormat="1" x14ac:dyDescent="0.25">
      <c r="A141" s="85">
        <v>2</v>
      </c>
      <c r="B141" s="86"/>
      <c r="C141" s="87" t="s">
        <v>392</v>
      </c>
      <c r="D141" s="86" t="s">
        <v>391</v>
      </c>
      <c r="E141" s="87" t="s">
        <v>246</v>
      </c>
      <c r="F141" s="87" t="s">
        <v>136</v>
      </c>
      <c r="G141" s="87" t="s">
        <v>149</v>
      </c>
      <c r="I141" s="86" t="s">
        <v>368</v>
      </c>
      <c r="K141" s="86" t="str">
        <f>IF(L141&lt;=10000,Instruções!$D$38,Instruções!$D$39)</f>
        <v>CD</v>
      </c>
      <c r="L141" s="88">
        <v>10000</v>
      </c>
      <c r="M141" s="88">
        <f t="shared" si="30"/>
        <v>2564.102564102564</v>
      </c>
      <c r="N141" s="89">
        <v>1</v>
      </c>
      <c r="O141" s="86" t="s">
        <v>45</v>
      </c>
      <c r="P141" s="90">
        <v>45170</v>
      </c>
      <c r="Q141" s="81"/>
      <c r="R141" s="82"/>
      <c r="S141" s="91" t="s">
        <v>42</v>
      </c>
    </row>
    <row r="142" spans="1:19" s="87" customFormat="1" x14ac:dyDescent="0.25">
      <c r="A142" s="85">
        <v>2</v>
      </c>
      <c r="B142" s="86"/>
      <c r="C142" s="87" t="s">
        <v>392</v>
      </c>
      <c r="D142" s="86" t="s">
        <v>391</v>
      </c>
      <c r="E142" s="87" t="s">
        <v>246</v>
      </c>
      <c r="F142" s="87" t="s">
        <v>136</v>
      </c>
      <c r="G142" s="87" t="s">
        <v>394</v>
      </c>
      <c r="I142" s="86" t="s">
        <v>368</v>
      </c>
      <c r="K142" s="86" t="str">
        <f>IF(L142&lt;=10000,Instruções!$D$38,Instruções!$D$39)</f>
        <v>CD</v>
      </c>
      <c r="L142" s="88">
        <v>8000</v>
      </c>
      <c r="M142" s="88">
        <f t="shared" si="30"/>
        <v>2051.2820512820513</v>
      </c>
      <c r="N142" s="89">
        <v>1</v>
      </c>
      <c r="O142" s="86" t="s">
        <v>45</v>
      </c>
      <c r="P142" s="90">
        <v>45170</v>
      </c>
      <c r="Q142" s="81"/>
      <c r="R142" s="82"/>
      <c r="S142" s="91" t="s">
        <v>42</v>
      </c>
    </row>
    <row r="143" spans="1:19" s="87" customFormat="1" x14ac:dyDescent="0.25">
      <c r="A143" s="85">
        <v>2</v>
      </c>
      <c r="B143" s="86"/>
      <c r="C143" s="87" t="s">
        <v>392</v>
      </c>
      <c r="D143" s="86" t="s">
        <v>391</v>
      </c>
      <c r="E143" s="87" t="s">
        <v>246</v>
      </c>
      <c r="F143" s="87" t="s">
        <v>136</v>
      </c>
      <c r="G143" s="87" t="s">
        <v>393</v>
      </c>
      <c r="I143" s="86" t="s">
        <v>368</v>
      </c>
      <c r="K143" s="86" t="str">
        <f>IF(L143&lt;=10000,Instruções!$D$38,Instruções!$D$39)</f>
        <v>Shopping</v>
      </c>
      <c r="L143" s="88">
        <v>45000</v>
      </c>
      <c r="M143" s="88">
        <f t="shared" si="30"/>
        <v>11538.461538461539</v>
      </c>
      <c r="N143" s="89">
        <v>1</v>
      </c>
      <c r="O143" s="86" t="s">
        <v>45</v>
      </c>
      <c r="P143" s="90">
        <v>45170</v>
      </c>
      <c r="Q143" s="81"/>
      <c r="R143" s="82"/>
      <c r="S143" s="91" t="s">
        <v>42</v>
      </c>
    </row>
    <row r="144" spans="1:19" s="87" customFormat="1" x14ac:dyDescent="0.25">
      <c r="A144" s="85">
        <v>2</v>
      </c>
      <c r="B144" s="86"/>
      <c r="C144" s="87" t="s">
        <v>206</v>
      </c>
      <c r="D144" s="86" t="str">
        <f t="shared" ref="D144" si="31">LEFT(C144,3)</f>
        <v>2.3</v>
      </c>
      <c r="E144" s="87" t="s">
        <v>234</v>
      </c>
      <c r="F144" s="87" t="s">
        <v>136</v>
      </c>
      <c r="G144" s="87" t="s">
        <v>137</v>
      </c>
      <c r="H144" s="87" t="s">
        <v>138</v>
      </c>
      <c r="I144" s="86" t="s">
        <v>368</v>
      </c>
      <c r="K144" s="86" t="str">
        <f>IF(L144&lt;=10000,Instruções!$D$38,Instruções!$D$39)</f>
        <v>CD</v>
      </c>
      <c r="L144" s="88">
        <v>6750</v>
      </c>
      <c r="M144" s="88">
        <f t="shared" si="30"/>
        <v>1730.7692307692307</v>
      </c>
      <c r="N144" s="89">
        <v>1</v>
      </c>
      <c r="O144" s="86" t="s">
        <v>45</v>
      </c>
      <c r="P144" s="90">
        <v>45139</v>
      </c>
      <c r="Q144" s="81"/>
      <c r="R144" s="82"/>
      <c r="S144" s="91" t="s">
        <v>42</v>
      </c>
    </row>
    <row r="145" spans="1:19" s="87" customFormat="1" x14ac:dyDescent="0.25">
      <c r="A145" s="85">
        <v>2</v>
      </c>
      <c r="B145" s="86"/>
      <c r="C145" s="87" t="s">
        <v>206</v>
      </c>
      <c r="D145" s="86" t="str">
        <f t="shared" ref="D145" si="32">LEFT(C145,3)</f>
        <v>2.3</v>
      </c>
      <c r="E145" s="87" t="s">
        <v>226</v>
      </c>
      <c r="F145" s="87" t="s">
        <v>136</v>
      </c>
      <c r="G145" s="87" t="s">
        <v>395</v>
      </c>
      <c r="I145" s="86" t="s">
        <v>368</v>
      </c>
      <c r="K145" s="86" t="str">
        <f>IF(L145&lt;=10000,Instruções!$D$38,Instruções!$D$39)</f>
        <v>CD</v>
      </c>
      <c r="L145" s="88">
        <v>2500</v>
      </c>
      <c r="M145" s="88">
        <f t="shared" si="30"/>
        <v>641.02564102564099</v>
      </c>
      <c r="N145" s="89">
        <v>1</v>
      </c>
      <c r="O145" s="86" t="s">
        <v>45</v>
      </c>
      <c r="P145" s="90">
        <v>44958</v>
      </c>
      <c r="Q145" s="81"/>
      <c r="R145" s="82"/>
      <c r="S145" s="91" t="s">
        <v>42</v>
      </c>
    </row>
    <row r="146" spans="1:19" s="87" customFormat="1" x14ac:dyDescent="0.25">
      <c r="A146" s="85">
        <v>2</v>
      </c>
      <c r="B146" s="86"/>
      <c r="C146" s="87" t="s">
        <v>206</v>
      </c>
      <c r="D146" s="86" t="s">
        <v>327</v>
      </c>
      <c r="E146" s="87" t="s">
        <v>226</v>
      </c>
      <c r="F146" s="87" t="s">
        <v>106</v>
      </c>
      <c r="G146" s="87" t="s">
        <v>568</v>
      </c>
      <c r="I146" s="86" t="s">
        <v>368</v>
      </c>
      <c r="K146" s="86" t="str">
        <f>IF(L146&lt;=10000,Instruções!$D$38,Instruções!$D$39)</f>
        <v>Shopping</v>
      </c>
      <c r="L146" s="88">
        <v>60000</v>
      </c>
      <c r="M146" s="88">
        <f t="shared" si="30"/>
        <v>15384.615384615385</v>
      </c>
      <c r="N146" s="89">
        <v>1</v>
      </c>
      <c r="O146" s="86" t="s">
        <v>45</v>
      </c>
      <c r="P146" s="90">
        <v>44986</v>
      </c>
      <c r="Q146" s="81"/>
      <c r="R146" s="82"/>
      <c r="S146" s="91" t="s">
        <v>42</v>
      </c>
    </row>
    <row r="147" spans="1:19" s="87" customFormat="1" x14ac:dyDescent="0.25">
      <c r="A147" s="85">
        <v>2</v>
      </c>
      <c r="B147" s="86"/>
      <c r="C147" s="87" t="s">
        <v>206</v>
      </c>
      <c r="D147" s="86" t="s">
        <v>327</v>
      </c>
      <c r="E147" s="87" t="s">
        <v>226</v>
      </c>
      <c r="F147" s="87" t="s">
        <v>106</v>
      </c>
      <c r="G147" s="87" t="s">
        <v>441</v>
      </c>
      <c r="I147" s="86" t="s">
        <v>368</v>
      </c>
      <c r="K147" s="86" t="str">
        <f>IF(L147&lt;=10000,Instruções!$D$38,Instruções!$D$39)</f>
        <v>Shopping</v>
      </c>
      <c r="L147" s="88">
        <v>55000</v>
      </c>
      <c r="M147" s="88">
        <f t="shared" si="30"/>
        <v>14102.564102564103</v>
      </c>
      <c r="N147" s="89">
        <v>1</v>
      </c>
      <c r="O147" s="86" t="s">
        <v>45</v>
      </c>
      <c r="P147" s="90">
        <v>45017</v>
      </c>
      <c r="Q147" s="81"/>
      <c r="R147" s="82"/>
      <c r="S147" s="91" t="s">
        <v>42</v>
      </c>
    </row>
    <row r="148" spans="1:19" s="87" customFormat="1" x14ac:dyDescent="0.25">
      <c r="A148" s="85">
        <v>2</v>
      </c>
      <c r="B148" s="86"/>
      <c r="C148" s="87" t="s">
        <v>206</v>
      </c>
      <c r="D148" s="86" t="s">
        <v>327</v>
      </c>
      <c r="E148" s="87" t="s">
        <v>226</v>
      </c>
      <c r="F148" s="87" t="s">
        <v>106</v>
      </c>
      <c r="G148" s="87" t="s">
        <v>569</v>
      </c>
      <c r="I148" s="86" t="s">
        <v>368</v>
      </c>
      <c r="K148" s="86" t="str">
        <f>IF(L148&lt;=10000,Instruções!$D$38,Instruções!$D$39)</f>
        <v>CD</v>
      </c>
      <c r="L148" s="88">
        <v>6250</v>
      </c>
      <c r="M148" s="88">
        <f t="shared" si="30"/>
        <v>1602.5641025641025</v>
      </c>
      <c r="N148" s="89">
        <v>1</v>
      </c>
      <c r="O148" s="86" t="s">
        <v>45</v>
      </c>
      <c r="P148" s="90">
        <v>45047</v>
      </c>
      <c r="Q148" s="81"/>
      <c r="R148" s="82"/>
      <c r="S148" s="91" t="s">
        <v>42</v>
      </c>
    </row>
    <row r="149" spans="1:19" s="87" customFormat="1" x14ac:dyDescent="0.25">
      <c r="A149" s="85">
        <v>2</v>
      </c>
      <c r="B149" s="86"/>
      <c r="C149" s="87" t="s">
        <v>206</v>
      </c>
      <c r="D149" s="86" t="s">
        <v>327</v>
      </c>
      <c r="E149" s="87" t="s">
        <v>226</v>
      </c>
      <c r="F149" s="87" t="s">
        <v>106</v>
      </c>
      <c r="G149" s="87" t="s">
        <v>395</v>
      </c>
      <c r="I149" s="86" t="s">
        <v>368</v>
      </c>
      <c r="K149" s="86" t="str">
        <f>IF(L149&lt;=10000,Instruções!$D$38,Instruções!$D$39)</f>
        <v>CD</v>
      </c>
      <c r="L149" s="88">
        <v>10000</v>
      </c>
      <c r="M149" s="88">
        <f t="shared" si="30"/>
        <v>2564.102564102564</v>
      </c>
      <c r="N149" s="89">
        <v>1</v>
      </c>
      <c r="O149" s="86" t="s">
        <v>45</v>
      </c>
      <c r="P149" s="90">
        <v>45078</v>
      </c>
      <c r="Q149" s="81"/>
      <c r="R149" s="82"/>
      <c r="S149" s="91" t="s">
        <v>42</v>
      </c>
    </row>
    <row r="150" spans="1:19" s="87" customFormat="1" x14ac:dyDescent="0.25">
      <c r="A150" s="85">
        <v>2</v>
      </c>
      <c r="B150" s="86"/>
      <c r="C150" s="87" t="s">
        <v>206</v>
      </c>
      <c r="D150" s="86" t="s">
        <v>327</v>
      </c>
      <c r="E150" s="87" t="s">
        <v>226</v>
      </c>
      <c r="F150" s="87" t="s">
        <v>106</v>
      </c>
      <c r="G150" s="87" t="s">
        <v>570</v>
      </c>
      <c r="I150" s="86" t="s">
        <v>368</v>
      </c>
      <c r="K150" s="86" t="str">
        <f>IF(L150&lt;=10000,Instruções!$D$38,Instruções!$D$39)</f>
        <v>CD</v>
      </c>
      <c r="L150" s="88">
        <v>10000</v>
      </c>
      <c r="M150" s="88">
        <f t="shared" si="30"/>
        <v>2564.102564102564</v>
      </c>
      <c r="N150" s="89">
        <v>1</v>
      </c>
      <c r="O150" s="86" t="s">
        <v>45</v>
      </c>
      <c r="P150" s="90">
        <v>44958</v>
      </c>
      <c r="Q150" s="81"/>
      <c r="R150" s="82"/>
      <c r="S150" s="91" t="s">
        <v>42</v>
      </c>
    </row>
    <row r="151" spans="1:19" s="87" customFormat="1" x14ac:dyDescent="0.25">
      <c r="A151" s="85">
        <v>2</v>
      </c>
      <c r="B151" s="86"/>
      <c r="C151" s="87" t="s">
        <v>206</v>
      </c>
      <c r="D151" s="86" t="s">
        <v>327</v>
      </c>
      <c r="E151" s="87" t="s">
        <v>226</v>
      </c>
      <c r="F151" s="87" t="s">
        <v>106</v>
      </c>
      <c r="G151" s="87" t="s">
        <v>557</v>
      </c>
      <c r="I151" s="86" t="s">
        <v>368</v>
      </c>
      <c r="K151" s="86" t="str">
        <f>IF(L151&lt;=10000,Instruções!$D$38,Instruções!$D$39)</f>
        <v>CD</v>
      </c>
      <c r="L151" s="88">
        <v>6250</v>
      </c>
      <c r="M151" s="88">
        <f t="shared" si="30"/>
        <v>1602.5641025641025</v>
      </c>
      <c r="N151" s="89">
        <v>1</v>
      </c>
      <c r="O151" s="86" t="s">
        <v>45</v>
      </c>
      <c r="P151" s="90">
        <v>44958</v>
      </c>
      <c r="Q151" s="81"/>
      <c r="R151" s="82"/>
      <c r="S151" s="91" t="s">
        <v>42</v>
      </c>
    </row>
    <row r="152" spans="1:19" s="87" customFormat="1" x14ac:dyDescent="0.25">
      <c r="A152" s="85">
        <v>2</v>
      </c>
      <c r="B152" s="86"/>
      <c r="C152" s="87" t="s">
        <v>206</v>
      </c>
      <c r="D152" s="86" t="s">
        <v>327</v>
      </c>
      <c r="E152" s="87" t="s">
        <v>226</v>
      </c>
      <c r="F152" s="87" t="s">
        <v>106</v>
      </c>
      <c r="G152" s="87" t="s">
        <v>571</v>
      </c>
      <c r="I152" s="86" t="s">
        <v>368</v>
      </c>
      <c r="K152" s="86" t="str">
        <f>IF(L152&lt;=10000,Instruções!$D$38,Instruções!$D$39)</f>
        <v>CD</v>
      </c>
      <c r="L152" s="88">
        <v>10000</v>
      </c>
      <c r="M152" s="88">
        <f t="shared" si="30"/>
        <v>2564.102564102564</v>
      </c>
      <c r="N152" s="89">
        <v>1</v>
      </c>
      <c r="O152" s="86" t="s">
        <v>45</v>
      </c>
      <c r="P152" s="90">
        <v>44958</v>
      </c>
      <c r="Q152" s="81"/>
      <c r="R152" s="82"/>
      <c r="S152" s="91" t="s">
        <v>42</v>
      </c>
    </row>
    <row r="153" spans="1:19" s="87" customFormat="1" x14ac:dyDescent="0.25">
      <c r="A153" s="85">
        <v>2</v>
      </c>
      <c r="B153" s="86"/>
      <c r="C153" s="87" t="s">
        <v>206</v>
      </c>
      <c r="D153" s="86" t="s">
        <v>327</v>
      </c>
      <c r="E153" s="87" t="s">
        <v>226</v>
      </c>
      <c r="F153" s="87" t="s">
        <v>106</v>
      </c>
      <c r="G153" s="87" t="s">
        <v>572</v>
      </c>
      <c r="I153" s="86" t="s">
        <v>368</v>
      </c>
      <c r="K153" s="86" t="str">
        <f>IF(L153&lt;=10000,Instruções!$D$38,Instruções!$D$39)</f>
        <v>CD</v>
      </c>
      <c r="L153" s="88">
        <v>10000</v>
      </c>
      <c r="M153" s="88">
        <f t="shared" si="30"/>
        <v>2564.102564102564</v>
      </c>
      <c r="N153" s="89">
        <v>1</v>
      </c>
      <c r="O153" s="86" t="s">
        <v>45</v>
      </c>
      <c r="P153" s="90">
        <v>44958</v>
      </c>
      <c r="Q153" s="81"/>
      <c r="R153" s="82"/>
      <c r="S153" s="91" t="s">
        <v>42</v>
      </c>
    </row>
    <row r="154" spans="1:19" s="87" customFormat="1" x14ac:dyDescent="0.25">
      <c r="A154" s="85">
        <v>2</v>
      </c>
      <c r="B154" s="86"/>
      <c r="C154" s="87" t="s">
        <v>205</v>
      </c>
      <c r="D154" s="86" t="s">
        <v>387</v>
      </c>
      <c r="E154" s="87" t="s">
        <v>223</v>
      </c>
      <c r="F154" s="87" t="s">
        <v>106</v>
      </c>
      <c r="G154" s="87" t="s">
        <v>395</v>
      </c>
      <c r="I154" s="86" t="s">
        <v>368</v>
      </c>
      <c r="K154" s="86" t="str">
        <f>IF(L154&lt;=10000,Instruções!$D$38,Instruções!$D$39)</f>
        <v>CD</v>
      </c>
      <c r="L154" s="88">
        <v>5000</v>
      </c>
      <c r="M154" s="88">
        <f t="shared" si="30"/>
        <v>1282.051282051282</v>
      </c>
      <c r="N154" s="89">
        <v>1</v>
      </c>
      <c r="O154" s="86" t="s">
        <v>45</v>
      </c>
      <c r="P154" s="90">
        <v>44958</v>
      </c>
      <c r="Q154" s="81"/>
      <c r="R154" s="82"/>
      <c r="S154" s="91" t="s">
        <v>42</v>
      </c>
    </row>
    <row r="155" spans="1:19" s="87" customFormat="1" x14ac:dyDescent="0.25">
      <c r="A155" s="85">
        <v>2</v>
      </c>
      <c r="B155" s="86"/>
      <c r="C155" s="87" t="s">
        <v>205</v>
      </c>
      <c r="D155" s="86" t="s">
        <v>387</v>
      </c>
      <c r="E155" s="87" t="s">
        <v>223</v>
      </c>
      <c r="F155" s="87" t="s">
        <v>106</v>
      </c>
      <c r="G155" s="87" t="s">
        <v>573</v>
      </c>
      <c r="I155" s="86" t="s">
        <v>368</v>
      </c>
      <c r="K155" s="86" t="str">
        <f>IF(L155&lt;=10000,Instruções!$D$38,Instruções!$D$39)</f>
        <v>CD</v>
      </c>
      <c r="L155" s="88">
        <v>7000</v>
      </c>
      <c r="M155" s="88">
        <f t="shared" si="30"/>
        <v>1794.8717948717949</v>
      </c>
      <c r="N155" s="89">
        <v>1</v>
      </c>
      <c r="O155" s="86" t="s">
        <v>45</v>
      </c>
      <c r="P155" s="90">
        <v>44958</v>
      </c>
      <c r="Q155" s="81"/>
      <c r="R155" s="82"/>
      <c r="S155" s="91" t="s">
        <v>42</v>
      </c>
    </row>
    <row r="156" spans="1:19" s="87" customFormat="1" x14ac:dyDescent="0.25">
      <c r="A156" s="85">
        <v>2</v>
      </c>
      <c r="B156" s="86"/>
      <c r="C156" s="87" t="s">
        <v>206</v>
      </c>
      <c r="D156" s="86" t="s">
        <v>327</v>
      </c>
      <c r="E156" s="87" t="s">
        <v>396</v>
      </c>
      <c r="F156" s="87" t="s">
        <v>108</v>
      </c>
      <c r="G156" s="87" t="s">
        <v>398</v>
      </c>
      <c r="I156" s="86" t="s">
        <v>368</v>
      </c>
      <c r="K156" s="86" t="str">
        <f>IF(L156&lt;=10000,Instruções!$D$38,Instruções!$D$39)</f>
        <v>Shopping</v>
      </c>
      <c r="L156" s="88">
        <v>16000</v>
      </c>
      <c r="M156" s="88">
        <f t="shared" si="30"/>
        <v>4102.5641025641025</v>
      </c>
      <c r="N156" s="89">
        <v>1</v>
      </c>
      <c r="O156" s="86" t="s">
        <v>45</v>
      </c>
      <c r="P156" s="90">
        <v>44958</v>
      </c>
      <c r="Q156" s="81"/>
      <c r="R156" s="82"/>
      <c r="S156" s="91" t="s">
        <v>42</v>
      </c>
    </row>
    <row r="157" spans="1:19" s="87" customFormat="1" x14ac:dyDescent="0.25">
      <c r="A157" s="85">
        <v>2</v>
      </c>
      <c r="B157" s="86"/>
      <c r="C157" s="87" t="s">
        <v>392</v>
      </c>
      <c r="D157" s="86" t="s">
        <v>391</v>
      </c>
      <c r="E157" s="87" t="s">
        <v>222</v>
      </c>
      <c r="F157" s="87" t="s">
        <v>108</v>
      </c>
      <c r="G157" s="87" t="s">
        <v>399</v>
      </c>
      <c r="H157" s="87" t="s">
        <v>400</v>
      </c>
      <c r="I157" s="86" t="s">
        <v>368</v>
      </c>
      <c r="K157" s="86" t="str">
        <f>IF(L157&lt;=10000,Instruções!$D$38,Instruções!$D$39)</f>
        <v>Shopping</v>
      </c>
      <c r="L157" s="88">
        <v>80000</v>
      </c>
      <c r="M157" s="88">
        <f t="shared" si="30"/>
        <v>20512.820512820512</v>
      </c>
      <c r="N157" s="89">
        <v>1</v>
      </c>
      <c r="O157" s="86" t="s">
        <v>45</v>
      </c>
      <c r="P157" s="90">
        <v>44896</v>
      </c>
      <c r="Q157" s="81"/>
      <c r="R157" s="82"/>
      <c r="S157" s="91" t="s">
        <v>42</v>
      </c>
    </row>
    <row r="158" spans="1:19" s="87" customFormat="1" x14ac:dyDescent="0.25">
      <c r="A158" s="85">
        <v>2</v>
      </c>
      <c r="B158" s="86"/>
      <c r="C158" s="87" t="s">
        <v>392</v>
      </c>
      <c r="D158" s="86" t="s">
        <v>391</v>
      </c>
      <c r="E158" s="87" t="s">
        <v>222</v>
      </c>
      <c r="F158" s="87" t="s">
        <v>108</v>
      </c>
      <c r="G158" s="87" t="s">
        <v>401</v>
      </c>
      <c r="I158" s="86" t="s">
        <v>368</v>
      </c>
      <c r="K158" s="86" t="str">
        <f>IF(L158&lt;=10000,Instruções!$D$38,Instruções!$D$39)</f>
        <v>CD</v>
      </c>
      <c r="L158" s="88">
        <v>7200</v>
      </c>
      <c r="M158" s="88">
        <f t="shared" si="30"/>
        <v>1846.1538461538462</v>
      </c>
      <c r="N158" s="89">
        <v>1</v>
      </c>
      <c r="O158" s="86" t="s">
        <v>45</v>
      </c>
      <c r="P158" s="90">
        <v>44896</v>
      </c>
      <c r="Q158" s="81"/>
      <c r="R158" s="82"/>
      <c r="S158" s="91" t="s">
        <v>42</v>
      </c>
    </row>
    <row r="159" spans="1:19" s="87" customFormat="1" x14ac:dyDescent="0.25">
      <c r="A159" s="85">
        <v>2</v>
      </c>
      <c r="B159" s="86"/>
      <c r="C159" s="87" t="s">
        <v>392</v>
      </c>
      <c r="D159" s="86" t="s">
        <v>391</v>
      </c>
      <c r="E159" s="87" t="s">
        <v>222</v>
      </c>
      <c r="F159" s="87" t="s">
        <v>108</v>
      </c>
      <c r="G159" s="87" t="s">
        <v>149</v>
      </c>
      <c r="H159" s="87" t="s">
        <v>402</v>
      </c>
      <c r="I159" s="86" t="s">
        <v>368</v>
      </c>
      <c r="K159" s="86" t="str">
        <f>IF(L159&lt;=10000,Instruções!$D$38,Instruções!$D$39)</f>
        <v>Shopping</v>
      </c>
      <c r="L159" s="88">
        <v>30000</v>
      </c>
      <c r="M159" s="88">
        <f t="shared" si="30"/>
        <v>7692.3076923076924</v>
      </c>
      <c r="N159" s="89">
        <v>1</v>
      </c>
      <c r="O159" s="86" t="s">
        <v>45</v>
      </c>
      <c r="P159" s="90">
        <v>45078</v>
      </c>
      <c r="Q159" s="81"/>
      <c r="R159" s="82"/>
      <c r="S159" s="91" t="s">
        <v>42</v>
      </c>
    </row>
    <row r="160" spans="1:19" s="87" customFormat="1" x14ac:dyDescent="0.25">
      <c r="A160" s="85">
        <v>2</v>
      </c>
      <c r="B160" s="86"/>
      <c r="C160" s="87" t="s">
        <v>392</v>
      </c>
      <c r="D160" s="86" t="s">
        <v>391</v>
      </c>
      <c r="E160" s="87" t="s">
        <v>222</v>
      </c>
      <c r="F160" s="87" t="s">
        <v>108</v>
      </c>
      <c r="G160" s="87" t="s">
        <v>394</v>
      </c>
      <c r="I160" s="86" t="s">
        <v>368</v>
      </c>
      <c r="K160" s="86" t="str">
        <f>IF(L160&lt;=10000,Instruções!$D$38,Instruções!$D$39)</f>
        <v>CD</v>
      </c>
      <c r="L160" s="88">
        <v>10000</v>
      </c>
      <c r="M160" s="88">
        <f t="shared" si="30"/>
        <v>2564.102564102564</v>
      </c>
      <c r="N160" s="89">
        <v>1</v>
      </c>
      <c r="O160" s="86" t="s">
        <v>45</v>
      </c>
      <c r="P160" s="90">
        <v>44896</v>
      </c>
      <c r="Q160" s="81"/>
      <c r="R160" s="82"/>
      <c r="S160" s="91" t="s">
        <v>42</v>
      </c>
    </row>
    <row r="161" spans="1:19" s="87" customFormat="1" x14ac:dyDescent="0.25">
      <c r="A161" s="85">
        <v>2</v>
      </c>
      <c r="B161" s="86"/>
      <c r="C161" s="87" t="s">
        <v>206</v>
      </c>
      <c r="D161" s="86" t="s">
        <v>327</v>
      </c>
      <c r="E161" s="87" t="s">
        <v>234</v>
      </c>
      <c r="F161" s="87" t="s">
        <v>108</v>
      </c>
      <c r="G161" s="87" t="s">
        <v>151</v>
      </c>
      <c r="H161" s="87" t="s">
        <v>403</v>
      </c>
      <c r="I161" s="86" t="s">
        <v>368</v>
      </c>
      <c r="K161" s="86" t="str">
        <f>IF(L161&lt;=10000,Instruções!$D$38,Instruções!$D$39)</f>
        <v>Shopping</v>
      </c>
      <c r="L161" s="88">
        <v>18000</v>
      </c>
      <c r="M161" s="88">
        <f t="shared" si="30"/>
        <v>4615.3846153846152</v>
      </c>
      <c r="N161" s="89">
        <v>1</v>
      </c>
      <c r="O161" s="86" t="s">
        <v>45</v>
      </c>
      <c r="P161" s="90">
        <v>45078</v>
      </c>
      <c r="Q161" s="81"/>
      <c r="R161" s="82"/>
      <c r="S161" s="91" t="s">
        <v>42</v>
      </c>
    </row>
    <row r="162" spans="1:19" s="87" customFormat="1" x14ac:dyDescent="0.25">
      <c r="A162" s="85">
        <v>2</v>
      </c>
      <c r="B162" s="86"/>
      <c r="C162" s="87" t="s">
        <v>206</v>
      </c>
      <c r="D162" s="86" t="s">
        <v>327</v>
      </c>
      <c r="E162" s="87" t="s">
        <v>405</v>
      </c>
      <c r="F162" s="87" t="s">
        <v>108</v>
      </c>
      <c r="G162" s="87" t="s">
        <v>404</v>
      </c>
      <c r="H162" s="87" t="s">
        <v>141</v>
      </c>
      <c r="I162" s="86" t="s">
        <v>368</v>
      </c>
      <c r="K162" s="86" t="str">
        <f>IF(L162&lt;=10000,Instruções!$D$38,Instruções!$D$39)</f>
        <v>Shopping</v>
      </c>
      <c r="L162" s="88">
        <v>15000</v>
      </c>
      <c r="M162" s="88">
        <f t="shared" si="30"/>
        <v>3846.1538461538462</v>
      </c>
      <c r="N162" s="89">
        <v>1</v>
      </c>
      <c r="O162" s="86" t="s">
        <v>45</v>
      </c>
      <c r="P162" s="90">
        <v>45108</v>
      </c>
      <c r="Q162" s="81"/>
      <c r="R162" s="82"/>
      <c r="S162" s="91" t="s">
        <v>42</v>
      </c>
    </row>
    <row r="163" spans="1:19" s="87" customFormat="1" x14ac:dyDescent="0.25">
      <c r="A163" s="85">
        <v>2</v>
      </c>
      <c r="B163" s="86"/>
      <c r="C163" s="87" t="s">
        <v>206</v>
      </c>
      <c r="D163" s="86" t="s">
        <v>327</v>
      </c>
      <c r="E163" s="87" t="s">
        <v>405</v>
      </c>
      <c r="F163" s="87" t="s">
        <v>108</v>
      </c>
      <c r="G163" s="87" t="s">
        <v>406</v>
      </c>
      <c r="H163" s="87" t="s">
        <v>407</v>
      </c>
      <c r="I163" s="86" t="s">
        <v>368</v>
      </c>
      <c r="K163" s="86" t="str">
        <f>IF(L163&lt;=10000,Instruções!$D$38,Instruções!$D$39)</f>
        <v>Shopping</v>
      </c>
      <c r="L163" s="88">
        <v>10080</v>
      </c>
      <c r="M163" s="88">
        <f t="shared" si="30"/>
        <v>2584.6153846153848</v>
      </c>
      <c r="N163" s="89">
        <v>1</v>
      </c>
      <c r="O163" s="86" t="s">
        <v>45</v>
      </c>
      <c r="P163" s="90">
        <v>45108</v>
      </c>
      <c r="Q163" s="81"/>
      <c r="R163" s="82"/>
      <c r="S163" s="91" t="s">
        <v>42</v>
      </c>
    </row>
    <row r="164" spans="1:19" s="87" customFormat="1" x14ac:dyDescent="0.25">
      <c r="A164" s="85">
        <v>2</v>
      </c>
      <c r="B164" s="86"/>
      <c r="C164" s="87" t="s">
        <v>206</v>
      </c>
      <c r="D164" s="86" t="s">
        <v>327</v>
      </c>
      <c r="E164" s="87" t="s">
        <v>405</v>
      </c>
      <c r="F164" s="87" t="s">
        <v>108</v>
      </c>
      <c r="G164" s="87" t="s">
        <v>149</v>
      </c>
      <c r="I164" s="86" t="s">
        <v>368</v>
      </c>
      <c r="K164" s="86" t="str">
        <f>IF(L164&lt;=10000,Instruções!$D$38,Instruções!$D$39)</f>
        <v>Shopping</v>
      </c>
      <c r="L164" s="88">
        <v>30000</v>
      </c>
      <c r="M164" s="88">
        <f t="shared" si="30"/>
        <v>7692.3076923076924</v>
      </c>
      <c r="N164" s="89">
        <v>1</v>
      </c>
      <c r="O164" s="86" t="s">
        <v>45</v>
      </c>
      <c r="P164" s="90">
        <v>45139</v>
      </c>
      <c r="Q164" s="81"/>
      <c r="R164" s="82"/>
      <c r="S164" s="91" t="s">
        <v>42</v>
      </c>
    </row>
    <row r="165" spans="1:19" s="87" customFormat="1" x14ac:dyDescent="0.25">
      <c r="A165" s="85">
        <v>2</v>
      </c>
      <c r="B165" s="86"/>
      <c r="C165" s="87" t="s">
        <v>206</v>
      </c>
      <c r="D165" s="86" t="s">
        <v>327</v>
      </c>
      <c r="E165" s="87" t="s">
        <v>405</v>
      </c>
      <c r="F165" s="87" t="s">
        <v>108</v>
      </c>
      <c r="G165" s="87" t="s">
        <v>408</v>
      </c>
      <c r="H165" s="87" t="s">
        <v>409</v>
      </c>
      <c r="I165" s="86" t="s">
        <v>368</v>
      </c>
      <c r="K165" s="86" t="str">
        <f>IF(L165&lt;=10000,Instruções!$D$38,Instruções!$D$39)</f>
        <v>Shopping</v>
      </c>
      <c r="L165" s="88">
        <v>60000</v>
      </c>
      <c r="M165" s="88">
        <f t="shared" si="30"/>
        <v>15384.615384615385</v>
      </c>
      <c r="N165" s="89">
        <v>1</v>
      </c>
      <c r="O165" s="86" t="s">
        <v>45</v>
      </c>
      <c r="P165" s="90">
        <v>45078</v>
      </c>
      <c r="Q165" s="81"/>
      <c r="R165" s="82"/>
      <c r="S165" s="91" t="s">
        <v>42</v>
      </c>
    </row>
    <row r="166" spans="1:19" s="87" customFormat="1" x14ac:dyDescent="0.25">
      <c r="A166" s="85">
        <v>2</v>
      </c>
      <c r="B166" s="86"/>
      <c r="C166" s="87" t="s">
        <v>206</v>
      </c>
      <c r="D166" s="86" t="s">
        <v>327</v>
      </c>
      <c r="E166" s="87" t="s">
        <v>249</v>
      </c>
      <c r="F166" s="87" t="s">
        <v>108</v>
      </c>
      <c r="I166" s="86" t="s">
        <v>368</v>
      </c>
      <c r="K166" s="86" t="str">
        <f>IF(L166&lt;=10000,Instruções!$D$38,Instruções!$D$39)</f>
        <v>Shopping</v>
      </c>
      <c r="L166" s="88">
        <v>25000</v>
      </c>
      <c r="M166" s="88">
        <f t="shared" si="30"/>
        <v>6410.2564102564102</v>
      </c>
      <c r="N166" s="89">
        <v>1</v>
      </c>
      <c r="O166" s="86" t="s">
        <v>45</v>
      </c>
      <c r="P166" s="90">
        <v>44958</v>
      </c>
      <c r="Q166" s="81"/>
      <c r="R166" s="82"/>
      <c r="S166" s="91" t="s">
        <v>42</v>
      </c>
    </row>
    <row r="167" spans="1:19" s="87" customFormat="1" x14ac:dyDescent="0.25">
      <c r="A167" s="85">
        <v>2</v>
      </c>
      <c r="B167" s="86"/>
      <c r="C167" s="87" t="s">
        <v>206</v>
      </c>
      <c r="D167" s="86" t="s">
        <v>327</v>
      </c>
      <c r="E167" s="87" t="s">
        <v>249</v>
      </c>
      <c r="F167" s="87" t="s">
        <v>108</v>
      </c>
      <c r="G167" s="87" t="s">
        <v>325</v>
      </c>
      <c r="I167" s="86" t="s">
        <v>368</v>
      </c>
      <c r="K167" s="86" t="str">
        <f>IF(L167&lt;=10000,Instruções!$D$38,Instruções!$D$39)</f>
        <v>Shopping</v>
      </c>
      <c r="L167" s="88">
        <v>20388</v>
      </c>
      <c r="M167" s="88">
        <f t="shared" si="30"/>
        <v>5227.6923076923076</v>
      </c>
      <c r="N167" s="89">
        <v>1</v>
      </c>
      <c r="O167" s="86" t="s">
        <v>45</v>
      </c>
      <c r="P167" s="90">
        <v>44958</v>
      </c>
      <c r="Q167" s="81"/>
      <c r="R167" s="82"/>
      <c r="S167" s="91" t="s">
        <v>42</v>
      </c>
    </row>
    <row r="168" spans="1:19" s="87" customFormat="1" x14ac:dyDescent="0.25">
      <c r="A168" s="85">
        <v>2</v>
      </c>
      <c r="B168" s="86"/>
      <c r="C168" s="87" t="s">
        <v>205</v>
      </c>
      <c r="D168" s="86" t="s">
        <v>387</v>
      </c>
      <c r="E168" s="87" t="s">
        <v>243</v>
      </c>
      <c r="F168" s="87" t="s">
        <v>103</v>
      </c>
      <c r="G168" s="87" t="s">
        <v>152</v>
      </c>
      <c r="H168" s="87" t="s">
        <v>153</v>
      </c>
      <c r="I168" s="86" t="s">
        <v>368</v>
      </c>
      <c r="K168" s="86" t="str">
        <f>IF(L168&lt;=10000,Instruções!$D$38,Instruções!$D$39)</f>
        <v>Shopping</v>
      </c>
      <c r="L168" s="88">
        <v>120000</v>
      </c>
      <c r="M168" s="88">
        <f t="shared" si="30"/>
        <v>30769.23076923077</v>
      </c>
      <c r="N168" s="89">
        <v>1</v>
      </c>
      <c r="O168" s="86" t="s">
        <v>45</v>
      </c>
      <c r="P168" s="90">
        <v>45170</v>
      </c>
      <c r="Q168" s="81"/>
      <c r="R168" s="82"/>
      <c r="S168" s="91" t="s">
        <v>42</v>
      </c>
    </row>
    <row r="169" spans="1:19" s="87" customFormat="1" x14ac:dyDescent="0.25">
      <c r="A169" s="85">
        <v>2</v>
      </c>
      <c r="B169" s="86"/>
      <c r="C169" s="87" t="s">
        <v>205</v>
      </c>
      <c r="D169" s="86" t="s">
        <v>387</v>
      </c>
      <c r="E169" s="87" t="s">
        <v>243</v>
      </c>
      <c r="F169" s="87" t="s">
        <v>103</v>
      </c>
      <c r="G169" s="87" t="s">
        <v>395</v>
      </c>
      <c r="I169" s="86" t="s">
        <v>368</v>
      </c>
      <c r="K169" s="86" t="str">
        <f>IF(L169&lt;=10000,Instruções!$D$38,Instruções!$D$39)</f>
        <v>Shopping</v>
      </c>
      <c r="L169" s="88">
        <v>20000</v>
      </c>
      <c r="M169" s="88">
        <f t="shared" si="30"/>
        <v>5128.2051282051279</v>
      </c>
      <c r="N169" s="89">
        <v>1</v>
      </c>
      <c r="O169" s="86" t="s">
        <v>45</v>
      </c>
      <c r="P169" s="90">
        <v>45078</v>
      </c>
      <c r="Q169" s="81"/>
      <c r="R169" s="82"/>
      <c r="S169" s="91" t="s">
        <v>42</v>
      </c>
    </row>
    <row r="170" spans="1:19" s="87" customFormat="1" x14ac:dyDescent="0.25">
      <c r="A170" s="85">
        <v>2</v>
      </c>
      <c r="B170" s="86"/>
      <c r="C170" s="87" t="s">
        <v>205</v>
      </c>
      <c r="D170" s="86" t="s">
        <v>387</v>
      </c>
      <c r="E170" s="87" t="s">
        <v>243</v>
      </c>
      <c r="F170" s="87" t="s">
        <v>103</v>
      </c>
      <c r="G170" s="87" t="s">
        <v>412</v>
      </c>
      <c r="I170" s="86" t="s">
        <v>368</v>
      </c>
      <c r="K170" s="86" t="str">
        <f>IF(L170&lt;=10000,Instruções!$D$38,Instruções!$D$39)</f>
        <v>Shopping</v>
      </c>
      <c r="L170" s="88">
        <v>12000</v>
      </c>
      <c r="M170" s="88">
        <f t="shared" si="30"/>
        <v>3076.9230769230771</v>
      </c>
      <c r="N170" s="89">
        <v>1</v>
      </c>
      <c r="O170" s="86" t="s">
        <v>45</v>
      </c>
      <c r="P170" s="90">
        <v>44927</v>
      </c>
      <c r="Q170" s="81"/>
      <c r="R170" s="82"/>
      <c r="S170" s="91" t="s">
        <v>42</v>
      </c>
    </row>
    <row r="171" spans="1:19" s="87" customFormat="1" x14ac:dyDescent="0.25">
      <c r="A171" s="85">
        <v>2</v>
      </c>
      <c r="B171" s="86"/>
      <c r="C171" s="87" t="s">
        <v>215</v>
      </c>
      <c r="D171" s="86" t="s">
        <v>414</v>
      </c>
      <c r="E171" s="87" t="s">
        <v>252</v>
      </c>
      <c r="F171" s="87" t="s">
        <v>103</v>
      </c>
      <c r="G171" s="87" t="s">
        <v>413</v>
      </c>
      <c r="I171" s="86" t="s">
        <v>368</v>
      </c>
      <c r="K171" s="86" t="str">
        <f>IF(L171&lt;=10000,Instruções!$D$38,Instruções!$D$39)</f>
        <v>Shopping</v>
      </c>
      <c r="L171" s="88">
        <v>35100</v>
      </c>
      <c r="M171" s="88">
        <f t="shared" si="30"/>
        <v>9000</v>
      </c>
      <c r="N171" s="89">
        <v>1</v>
      </c>
      <c r="O171" s="86" t="s">
        <v>45</v>
      </c>
      <c r="P171" s="90">
        <v>44927</v>
      </c>
      <c r="Q171" s="81"/>
      <c r="R171" s="82"/>
      <c r="S171" s="91" t="s">
        <v>42</v>
      </c>
    </row>
    <row r="172" spans="1:19" s="87" customFormat="1" x14ac:dyDescent="0.25">
      <c r="A172" s="85">
        <v>2</v>
      </c>
      <c r="B172" s="86"/>
      <c r="C172" s="87" t="s">
        <v>215</v>
      </c>
      <c r="D172" s="86" t="s">
        <v>414</v>
      </c>
      <c r="E172" s="87" t="s">
        <v>252</v>
      </c>
      <c r="F172" s="87" t="s">
        <v>103</v>
      </c>
      <c r="G172" s="87" t="s">
        <v>415</v>
      </c>
      <c r="I172" s="86" t="s">
        <v>368</v>
      </c>
      <c r="K172" s="86" t="str">
        <f>IF(L172&lt;=10000,Instruções!$D$38,Instruções!$D$39)</f>
        <v>Shopping</v>
      </c>
      <c r="L172" s="88">
        <v>40000</v>
      </c>
      <c r="M172" s="88">
        <f t="shared" si="30"/>
        <v>10256.410256410256</v>
      </c>
      <c r="N172" s="89">
        <v>1</v>
      </c>
      <c r="O172" s="86" t="s">
        <v>45</v>
      </c>
      <c r="P172" s="90">
        <v>45108</v>
      </c>
      <c r="Q172" s="81"/>
      <c r="R172" s="82"/>
      <c r="S172" s="91" t="s">
        <v>42</v>
      </c>
    </row>
    <row r="173" spans="1:19" s="87" customFormat="1" x14ac:dyDescent="0.25">
      <c r="A173" s="85">
        <v>2</v>
      </c>
      <c r="B173" s="86"/>
      <c r="C173" s="87" t="s">
        <v>215</v>
      </c>
      <c r="D173" s="86" t="s">
        <v>414</v>
      </c>
      <c r="E173" s="87" t="s">
        <v>416</v>
      </c>
      <c r="F173" s="87" t="s">
        <v>103</v>
      </c>
      <c r="G173" s="87" t="s">
        <v>325</v>
      </c>
      <c r="I173" s="86" t="s">
        <v>368</v>
      </c>
      <c r="K173" s="86" t="str">
        <f>IF(L173&lt;=10000,Instruções!$D$38,Instruções!$D$39)</f>
        <v>CD</v>
      </c>
      <c r="L173" s="88">
        <v>6000</v>
      </c>
      <c r="M173" s="88">
        <f t="shared" si="30"/>
        <v>1538.4615384615386</v>
      </c>
      <c r="N173" s="89">
        <v>1</v>
      </c>
      <c r="O173" s="86" t="s">
        <v>45</v>
      </c>
      <c r="P173" s="90">
        <v>45108</v>
      </c>
      <c r="Q173" s="81"/>
      <c r="R173" s="82"/>
      <c r="S173" s="91" t="s">
        <v>42</v>
      </c>
    </row>
    <row r="174" spans="1:19" s="87" customFormat="1" x14ac:dyDescent="0.25">
      <c r="A174" s="85">
        <v>2</v>
      </c>
      <c r="B174" s="86"/>
      <c r="C174" s="87" t="s">
        <v>206</v>
      </c>
      <c r="D174" s="86" t="str">
        <f t="shared" ref="D174" si="33">LEFT(C174,3)</f>
        <v>2.3</v>
      </c>
      <c r="E174" s="87" t="s">
        <v>518</v>
      </c>
      <c r="F174" s="87" t="s">
        <v>112</v>
      </c>
      <c r="G174" s="87" t="s">
        <v>415</v>
      </c>
      <c r="I174" s="86" t="s">
        <v>368</v>
      </c>
      <c r="K174" s="86" t="str">
        <f>IF(L174&lt;=10000,Instruções!$D$38,Instruções!$D$39)</f>
        <v>Shopping</v>
      </c>
      <c r="L174" s="88">
        <v>50000</v>
      </c>
      <c r="M174" s="88">
        <f t="shared" si="30"/>
        <v>12820.51282051282</v>
      </c>
      <c r="N174" s="89">
        <v>1</v>
      </c>
      <c r="O174" s="86" t="s">
        <v>45</v>
      </c>
      <c r="P174" s="90">
        <v>45047</v>
      </c>
      <c r="Q174" s="86"/>
      <c r="S174" s="91" t="s">
        <v>42</v>
      </c>
    </row>
    <row r="175" spans="1:19" s="87" customFormat="1" x14ac:dyDescent="0.25">
      <c r="A175" s="85">
        <v>2</v>
      </c>
      <c r="B175" s="86"/>
      <c r="C175" s="87" t="s">
        <v>206</v>
      </c>
      <c r="D175" s="86" t="s">
        <v>327</v>
      </c>
      <c r="E175" s="87" t="s">
        <v>227</v>
      </c>
      <c r="F175" s="87" t="s">
        <v>101</v>
      </c>
      <c r="G175" s="87" t="s">
        <v>325</v>
      </c>
      <c r="I175" s="86" t="s">
        <v>368</v>
      </c>
      <c r="K175" s="86" t="str">
        <f>IF(L175&lt;=10000,Instruções!$D$38,Instruções!$D$39)</f>
        <v>Shopping</v>
      </c>
      <c r="L175" s="88">
        <v>54000</v>
      </c>
      <c r="M175" s="88">
        <f t="shared" si="30"/>
        <v>13846.153846153846</v>
      </c>
      <c r="N175" s="89">
        <v>1</v>
      </c>
      <c r="O175" s="86" t="s">
        <v>45</v>
      </c>
      <c r="P175" s="90">
        <v>45108</v>
      </c>
      <c r="Q175" s="86"/>
      <c r="S175" s="91" t="s">
        <v>42</v>
      </c>
    </row>
    <row r="176" spans="1:19" s="87" customFormat="1" x14ac:dyDescent="0.25">
      <c r="A176" s="85">
        <v>2</v>
      </c>
      <c r="B176" s="86"/>
      <c r="C176" s="87" t="s">
        <v>206</v>
      </c>
      <c r="D176" s="86" t="s">
        <v>327</v>
      </c>
      <c r="E176" s="87" t="s">
        <v>227</v>
      </c>
      <c r="F176" s="87" t="s">
        <v>101</v>
      </c>
      <c r="G176" s="87" t="s">
        <v>424</v>
      </c>
      <c r="I176" s="86" t="s">
        <v>368</v>
      </c>
      <c r="K176" s="86" t="str">
        <f>IF(L176&lt;=10000,Instruções!$D$38,Instruções!$D$39)</f>
        <v>CD</v>
      </c>
      <c r="L176" s="88">
        <v>10000</v>
      </c>
      <c r="M176" s="88">
        <f t="shared" si="30"/>
        <v>2564.102564102564</v>
      </c>
      <c r="N176" s="89">
        <v>1</v>
      </c>
      <c r="O176" s="86" t="s">
        <v>45</v>
      </c>
      <c r="P176" s="90">
        <v>45108</v>
      </c>
      <c r="Q176" s="86"/>
      <c r="S176" s="91" t="s">
        <v>42</v>
      </c>
    </row>
    <row r="177" spans="1:19" s="87" customFormat="1" x14ac:dyDescent="0.25">
      <c r="A177" s="85">
        <v>2</v>
      </c>
      <c r="B177" s="86"/>
      <c r="C177" s="87" t="s">
        <v>206</v>
      </c>
      <c r="D177" s="86" t="s">
        <v>327</v>
      </c>
      <c r="E177" s="87" t="s">
        <v>227</v>
      </c>
      <c r="F177" s="87" t="s">
        <v>101</v>
      </c>
      <c r="G177" s="87" t="s">
        <v>425</v>
      </c>
      <c r="I177" s="86" t="s">
        <v>368</v>
      </c>
      <c r="K177" s="86" t="str">
        <f>IF(L177&lt;=10000,Instruções!$D$38,Instruções!$D$39)</f>
        <v>Shopping</v>
      </c>
      <c r="L177" s="88">
        <v>27600</v>
      </c>
      <c r="M177" s="88">
        <f t="shared" si="30"/>
        <v>7076.9230769230771</v>
      </c>
      <c r="N177" s="89">
        <v>1</v>
      </c>
      <c r="O177" s="86" t="s">
        <v>45</v>
      </c>
      <c r="P177" s="90">
        <v>45108</v>
      </c>
      <c r="Q177" s="86"/>
      <c r="S177" s="91" t="s">
        <v>42</v>
      </c>
    </row>
    <row r="178" spans="1:19" s="87" customFormat="1" x14ac:dyDescent="0.25">
      <c r="A178" s="85">
        <v>2</v>
      </c>
      <c r="B178" s="86"/>
      <c r="C178" s="87" t="s">
        <v>206</v>
      </c>
      <c r="D178" s="86" t="s">
        <v>327</v>
      </c>
      <c r="E178" s="87" t="s">
        <v>227</v>
      </c>
      <c r="F178" s="87" t="s">
        <v>101</v>
      </c>
      <c r="G178" s="87" t="s">
        <v>426</v>
      </c>
      <c r="I178" s="86" t="s">
        <v>368</v>
      </c>
      <c r="K178" s="86" t="str">
        <f>IF(L178&lt;=10000,Instruções!$D$38,Instruções!$D$39)</f>
        <v>CD</v>
      </c>
      <c r="L178" s="88">
        <v>2080</v>
      </c>
      <c r="M178" s="88">
        <f t="shared" si="30"/>
        <v>533.33333333333337</v>
      </c>
      <c r="N178" s="89">
        <v>1</v>
      </c>
      <c r="O178" s="86" t="s">
        <v>45</v>
      </c>
      <c r="P178" s="90">
        <v>45108</v>
      </c>
      <c r="Q178" s="86"/>
      <c r="S178" s="91" t="s">
        <v>42</v>
      </c>
    </row>
    <row r="179" spans="1:19" s="87" customFormat="1" x14ac:dyDescent="0.25">
      <c r="A179" s="85">
        <v>2</v>
      </c>
      <c r="B179" s="86"/>
      <c r="C179" s="87" t="s">
        <v>206</v>
      </c>
      <c r="D179" s="86" t="s">
        <v>327</v>
      </c>
      <c r="E179" s="87" t="s">
        <v>227</v>
      </c>
      <c r="F179" s="87" t="s">
        <v>101</v>
      </c>
      <c r="G179" s="87" t="s">
        <v>427</v>
      </c>
      <c r="I179" s="86" t="s">
        <v>368</v>
      </c>
      <c r="K179" s="86" t="str">
        <f>IF(L179&lt;=10000,Instruções!$D$38,Instruções!$D$39)</f>
        <v>Shopping</v>
      </c>
      <c r="L179" s="88">
        <v>340000</v>
      </c>
      <c r="M179" s="88">
        <f t="shared" si="30"/>
        <v>87179.487179487187</v>
      </c>
      <c r="N179" s="89">
        <v>1</v>
      </c>
      <c r="O179" s="86" t="s">
        <v>45</v>
      </c>
      <c r="P179" s="90">
        <v>45108</v>
      </c>
      <c r="Q179" s="86"/>
      <c r="S179" s="91" t="s">
        <v>42</v>
      </c>
    </row>
    <row r="180" spans="1:19" s="87" customFormat="1" x14ac:dyDescent="0.25">
      <c r="A180" s="85">
        <v>2</v>
      </c>
      <c r="B180" s="86"/>
      <c r="C180" s="87" t="s">
        <v>206</v>
      </c>
      <c r="D180" s="86" t="s">
        <v>327</v>
      </c>
      <c r="E180" s="87" t="s">
        <v>227</v>
      </c>
      <c r="F180" s="87" t="s">
        <v>101</v>
      </c>
      <c r="G180" s="87" t="s">
        <v>428</v>
      </c>
      <c r="I180" s="86" t="s">
        <v>368</v>
      </c>
      <c r="K180" s="86" t="str">
        <f>IF(L180&lt;=10000,Instruções!$D$38,Instruções!$D$39)</f>
        <v>Shopping</v>
      </c>
      <c r="L180" s="88">
        <v>34000</v>
      </c>
      <c r="M180" s="88">
        <f t="shared" si="30"/>
        <v>8717.9487179487187</v>
      </c>
      <c r="N180" s="89">
        <v>1</v>
      </c>
      <c r="O180" s="86" t="s">
        <v>45</v>
      </c>
      <c r="P180" s="90">
        <v>45108</v>
      </c>
      <c r="Q180" s="86"/>
      <c r="S180" s="91" t="s">
        <v>42</v>
      </c>
    </row>
    <row r="181" spans="1:19" s="87" customFormat="1" x14ac:dyDescent="0.25">
      <c r="A181" s="85">
        <v>2</v>
      </c>
      <c r="B181" s="86"/>
      <c r="C181" s="87" t="s">
        <v>206</v>
      </c>
      <c r="D181" s="86" t="s">
        <v>327</v>
      </c>
      <c r="E181" s="87" t="s">
        <v>227</v>
      </c>
      <c r="F181" s="87" t="s">
        <v>101</v>
      </c>
      <c r="G181" s="87" t="s">
        <v>429</v>
      </c>
      <c r="I181" s="86" t="s">
        <v>368</v>
      </c>
      <c r="K181" s="86" t="str">
        <f>IF(L181&lt;=10000,Instruções!$D$38,Instruções!$D$39)</f>
        <v>Shopping</v>
      </c>
      <c r="L181" s="88">
        <v>170200</v>
      </c>
      <c r="M181" s="88">
        <f t="shared" si="30"/>
        <v>43641.025641025641</v>
      </c>
      <c r="N181" s="89">
        <v>1</v>
      </c>
      <c r="O181" s="86" t="s">
        <v>45</v>
      </c>
      <c r="P181" s="90">
        <v>45108</v>
      </c>
      <c r="Q181" s="86"/>
      <c r="S181" s="91" t="s">
        <v>42</v>
      </c>
    </row>
    <row r="182" spans="1:19" s="87" customFormat="1" x14ac:dyDescent="0.25">
      <c r="A182" s="85">
        <v>2</v>
      </c>
      <c r="B182" s="86"/>
      <c r="C182" s="87" t="s">
        <v>206</v>
      </c>
      <c r="D182" s="86" t="s">
        <v>327</v>
      </c>
      <c r="E182" s="87" t="s">
        <v>227</v>
      </c>
      <c r="F182" s="87" t="s">
        <v>101</v>
      </c>
      <c r="G182" s="87" t="s">
        <v>430</v>
      </c>
      <c r="I182" s="86" t="s">
        <v>368</v>
      </c>
      <c r="K182" s="86" t="str">
        <f>IF(L182&lt;=10000,Instruções!$D$38,Instruções!$D$39)</f>
        <v>Shopping</v>
      </c>
      <c r="L182" s="88">
        <v>10500</v>
      </c>
      <c r="M182" s="88">
        <f t="shared" si="30"/>
        <v>2692.3076923076924</v>
      </c>
      <c r="N182" s="89">
        <v>1</v>
      </c>
      <c r="O182" s="86" t="s">
        <v>45</v>
      </c>
      <c r="P182" s="90">
        <v>45108</v>
      </c>
      <c r="Q182" s="86"/>
      <c r="S182" s="91" t="s">
        <v>42</v>
      </c>
    </row>
    <row r="183" spans="1:19" s="87" customFormat="1" x14ac:dyDescent="0.25">
      <c r="A183" s="85">
        <v>2</v>
      </c>
      <c r="B183" s="86"/>
      <c r="C183" s="87" t="s">
        <v>206</v>
      </c>
      <c r="D183" s="86" t="s">
        <v>327</v>
      </c>
      <c r="E183" s="87" t="s">
        <v>227</v>
      </c>
      <c r="F183" s="87" t="s">
        <v>101</v>
      </c>
      <c r="G183" s="87" t="s">
        <v>431</v>
      </c>
      <c r="I183" s="86" t="s">
        <v>368</v>
      </c>
      <c r="K183" s="86" t="str">
        <f>IF(L183&lt;=10000,Instruções!$D$38,Instruções!$D$39)</f>
        <v>Shopping</v>
      </c>
      <c r="L183" s="88">
        <v>105000</v>
      </c>
      <c r="M183" s="88">
        <f t="shared" si="30"/>
        <v>26923.076923076922</v>
      </c>
      <c r="N183" s="89">
        <v>1</v>
      </c>
      <c r="O183" s="86" t="s">
        <v>45</v>
      </c>
      <c r="P183" s="90">
        <v>45108</v>
      </c>
      <c r="Q183" s="86"/>
      <c r="S183" s="91" t="s">
        <v>42</v>
      </c>
    </row>
    <row r="184" spans="1:19" s="87" customFormat="1" x14ac:dyDescent="0.25">
      <c r="A184" s="85">
        <v>2</v>
      </c>
      <c r="B184" s="86"/>
      <c r="C184" s="87" t="s">
        <v>206</v>
      </c>
      <c r="D184" s="86" t="s">
        <v>327</v>
      </c>
      <c r="E184" s="87" t="s">
        <v>227</v>
      </c>
      <c r="F184" s="87" t="s">
        <v>101</v>
      </c>
      <c r="G184" s="87" t="s">
        <v>432</v>
      </c>
      <c r="I184" s="86" t="s">
        <v>368</v>
      </c>
      <c r="K184" s="86" t="str">
        <f>IF(L184&lt;=10000,Instruções!$D$38,Instruções!$D$39)</f>
        <v>Shopping</v>
      </c>
      <c r="L184" s="88">
        <v>40000</v>
      </c>
      <c r="M184" s="88">
        <f t="shared" si="30"/>
        <v>10256.410256410256</v>
      </c>
      <c r="N184" s="89">
        <v>1</v>
      </c>
      <c r="O184" s="86" t="s">
        <v>45</v>
      </c>
      <c r="P184" s="90">
        <v>44896</v>
      </c>
      <c r="Q184" s="86"/>
      <c r="S184" s="91" t="s">
        <v>42</v>
      </c>
    </row>
    <row r="185" spans="1:19" s="87" customFormat="1" x14ac:dyDescent="0.25">
      <c r="A185" s="85">
        <v>2</v>
      </c>
      <c r="B185" s="86"/>
      <c r="C185" s="87" t="s">
        <v>205</v>
      </c>
      <c r="D185" s="86" t="s">
        <v>387</v>
      </c>
      <c r="E185" s="87" t="s">
        <v>247</v>
      </c>
      <c r="F185" s="87" t="s">
        <v>101</v>
      </c>
      <c r="G185" s="87" t="s">
        <v>325</v>
      </c>
      <c r="I185" s="86" t="s">
        <v>368</v>
      </c>
      <c r="K185" s="86" t="str">
        <f>IF(L185&lt;=10000,Instruções!$D$38,Instruções!$D$39)</f>
        <v>Shopping</v>
      </c>
      <c r="L185" s="88">
        <v>27000</v>
      </c>
      <c r="M185" s="88">
        <f t="shared" si="30"/>
        <v>6923.0769230769229</v>
      </c>
      <c r="N185" s="89">
        <v>1</v>
      </c>
      <c r="O185" s="86" t="s">
        <v>45</v>
      </c>
      <c r="P185" s="90">
        <v>45017</v>
      </c>
      <c r="Q185" s="86"/>
      <c r="S185" s="91" t="s">
        <v>42</v>
      </c>
    </row>
    <row r="186" spans="1:19" s="87" customFormat="1" x14ac:dyDescent="0.25">
      <c r="A186" s="85">
        <v>2</v>
      </c>
      <c r="B186" s="86"/>
      <c r="C186" s="87" t="s">
        <v>205</v>
      </c>
      <c r="D186" s="86" t="s">
        <v>387</v>
      </c>
      <c r="E186" s="87" t="s">
        <v>247</v>
      </c>
      <c r="F186" s="87" t="s">
        <v>101</v>
      </c>
      <c r="G186" s="87" t="s">
        <v>417</v>
      </c>
      <c r="I186" s="86" t="s">
        <v>368</v>
      </c>
      <c r="K186" s="86" t="str">
        <f>IF(L186&lt;=10000,Instruções!$D$38,Instruções!$D$39)</f>
        <v>CD</v>
      </c>
      <c r="L186" s="88">
        <v>7500</v>
      </c>
      <c r="M186" s="88">
        <f t="shared" si="30"/>
        <v>1923.0769230769231</v>
      </c>
      <c r="N186" s="89">
        <v>1</v>
      </c>
      <c r="O186" s="86" t="s">
        <v>45</v>
      </c>
      <c r="P186" s="90">
        <v>45017</v>
      </c>
      <c r="Q186" s="86"/>
      <c r="S186" s="91" t="s">
        <v>42</v>
      </c>
    </row>
    <row r="187" spans="1:19" s="87" customFormat="1" x14ac:dyDescent="0.25">
      <c r="A187" s="85">
        <v>2</v>
      </c>
      <c r="B187" s="86"/>
      <c r="C187" s="87" t="s">
        <v>205</v>
      </c>
      <c r="D187" s="86" t="s">
        <v>387</v>
      </c>
      <c r="E187" s="87" t="s">
        <v>247</v>
      </c>
      <c r="F187" s="87" t="s">
        <v>101</v>
      </c>
      <c r="G187" s="87" t="s">
        <v>418</v>
      </c>
      <c r="I187" s="86" t="s">
        <v>368</v>
      </c>
      <c r="K187" s="86" t="str">
        <f>IF(L187&lt;=10000,Instruções!$D$38,Instruções!$D$39)</f>
        <v>Shopping</v>
      </c>
      <c r="L187" s="88">
        <v>30000</v>
      </c>
      <c r="M187" s="88">
        <f t="shared" si="30"/>
        <v>7692.3076923076924</v>
      </c>
      <c r="N187" s="89">
        <v>1</v>
      </c>
      <c r="O187" s="86" t="s">
        <v>45</v>
      </c>
      <c r="P187" s="90">
        <v>45078</v>
      </c>
      <c r="Q187" s="86"/>
      <c r="S187" s="91" t="s">
        <v>42</v>
      </c>
    </row>
    <row r="188" spans="1:19" s="87" customFormat="1" x14ac:dyDescent="0.25">
      <c r="A188" s="85">
        <v>2</v>
      </c>
      <c r="B188" s="86"/>
      <c r="C188" s="87" t="s">
        <v>205</v>
      </c>
      <c r="D188" s="86" t="s">
        <v>387</v>
      </c>
      <c r="E188" s="87" t="s">
        <v>247</v>
      </c>
      <c r="F188" s="87" t="s">
        <v>101</v>
      </c>
      <c r="G188" s="87" t="s">
        <v>412</v>
      </c>
      <c r="I188" s="86" t="s">
        <v>368</v>
      </c>
      <c r="K188" s="86" t="str">
        <f>IF(L188&lt;=10000,Instruções!$D$38,Instruções!$D$39)</f>
        <v>Shopping</v>
      </c>
      <c r="L188" s="88">
        <v>219200</v>
      </c>
      <c r="M188" s="88">
        <f t="shared" si="30"/>
        <v>56205.128205128203</v>
      </c>
      <c r="N188" s="89">
        <v>1</v>
      </c>
      <c r="O188" s="86" t="s">
        <v>45</v>
      </c>
      <c r="P188" s="90">
        <v>44958</v>
      </c>
      <c r="Q188" s="86"/>
      <c r="S188" s="91" t="s">
        <v>42</v>
      </c>
    </row>
    <row r="189" spans="1:19" s="87" customFormat="1" x14ac:dyDescent="0.25">
      <c r="A189" s="85">
        <v>2</v>
      </c>
      <c r="B189" s="86"/>
      <c r="C189" s="87" t="s">
        <v>205</v>
      </c>
      <c r="D189" s="86" t="s">
        <v>387</v>
      </c>
      <c r="E189" s="87" t="s">
        <v>247</v>
      </c>
      <c r="F189" s="87" t="s">
        <v>101</v>
      </c>
      <c r="G189" s="87" t="s">
        <v>419</v>
      </c>
      <c r="I189" s="86" t="s">
        <v>368</v>
      </c>
      <c r="K189" s="86" t="str">
        <f>IF(L189&lt;=10000,Instruções!$D$38,Instruções!$D$39)</f>
        <v>Shopping</v>
      </c>
      <c r="L189" s="88">
        <v>18000</v>
      </c>
      <c r="M189" s="88">
        <f t="shared" si="30"/>
        <v>4615.3846153846152</v>
      </c>
      <c r="N189" s="89">
        <v>1</v>
      </c>
      <c r="O189" s="86" t="s">
        <v>45</v>
      </c>
      <c r="P189" s="90">
        <v>44986</v>
      </c>
      <c r="Q189" s="86"/>
      <c r="S189" s="91" t="s">
        <v>42</v>
      </c>
    </row>
    <row r="190" spans="1:19" s="87" customFormat="1" x14ac:dyDescent="0.25">
      <c r="A190" s="85">
        <v>2</v>
      </c>
      <c r="B190" s="86"/>
      <c r="C190" s="87" t="s">
        <v>215</v>
      </c>
      <c r="D190" s="86" t="s">
        <v>414</v>
      </c>
      <c r="E190" s="87" t="s">
        <v>535</v>
      </c>
      <c r="F190" s="87" t="s">
        <v>101</v>
      </c>
      <c r="G190" s="87" t="s">
        <v>325</v>
      </c>
      <c r="I190" s="86" t="s">
        <v>368</v>
      </c>
      <c r="K190" s="86" t="str">
        <f>IF(L190&lt;=10000,Instruções!$D$38,Instruções!$D$39)</f>
        <v>Shopping</v>
      </c>
      <c r="L190" s="88">
        <v>34200</v>
      </c>
      <c r="M190" s="88">
        <f t="shared" si="30"/>
        <v>8769.2307692307695</v>
      </c>
      <c r="N190" s="89">
        <v>1</v>
      </c>
      <c r="O190" s="86" t="s">
        <v>45</v>
      </c>
      <c r="P190" s="90">
        <v>44986</v>
      </c>
      <c r="Q190" s="86"/>
      <c r="S190" s="91" t="s">
        <v>42</v>
      </c>
    </row>
    <row r="191" spans="1:19" s="87" customFormat="1" x14ac:dyDescent="0.25">
      <c r="A191" s="85">
        <v>2</v>
      </c>
      <c r="B191" s="86"/>
      <c r="C191" s="87" t="s">
        <v>420</v>
      </c>
      <c r="D191" s="86" t="s">
        <v>377</v>
      </c>
      <c r="E191" s="87" t="s">
        <v>228</v>
      </c>
      <c r="F191" s="87" t="s">
        <v>101</v>
      </c>
      <c r="G191" s="87" t="s">
        <v>423</v>
      </c>
      <c r="I191" s="86" t="s">
        <v>368</v>
      </c>
      <c r="K191" s="86" t="str">
        <f>IF(L191&lt;=10000,Instruções!$D$38,Instruções!$D$39)</f>
        <v>Shopping</v>
      </c>
      <c r="L191" s="88">
        <v>42840</v>
      </c>
      <c r="M191" s="88">
        <f t="shared" si="30"/>
        <v>10984.615384615385</v>
      </c>
      <c r="N191" s="89">
        <v>1</v>
      </c>
      <c r="O191" s="86" t="s">
        <v>45</v>
      </c>
      <c r="P191" s="90">
        <v>45017</v>
      </c>
      <c r="Q191" s="86"/>
      <c r="S191" s="91" t="s">
        <v>42</v>
      </c>
    </row>
    <row r="192" spans="1:19" s="87" customFormat="1" x14ac:dyDescent="0.25">
      <c r="A192" s="85">
        <v>2</v>
      </c>
      <c r="B192" s="86"/>
      <c r="C192" s="87" t="s">
        <v>206</v>
      </c>
      <c r="D192" s="86" t="s">
        <v>327</v>
      </c>
      <c r="E192" s="87" t="s">
        <v>226</v>
      </c>
      <c r="F192" s="87" t="s">
        <v>105</v>
      </c>
      <c r="G192" s="87" t="s">
        <v>538</v>
      </c>
      <c r="H192" s="87" t="s">
        <v>539</v>
      </c>
      <c r="I192" s="86" t="s">
        <v>368</v>
      </c>
      <c r="K192" s="86" t="str">
        <f>IF(L192&lt;=10000,Instruções!$D$38,Instruções!$D$39)</f>
        <v>Shopping</v>
      </c>
      <c r="L192" s="88">
        <v>60000</v>
      </c>
      <c r="M192" s="88">
        <f t="shared" si="30"/>
        <v>15384.615384615385</v>
      </c>
      <c r="N192" s="89">
        <v>1</v>
      </c>
      <c r="O192" s="86" t="s">
        <v>45</v>
      </c>
      <c r="P192" s="90">
        <v>45017</v>
      </c>
      <c r="Q192" s="86"/>
      <c r="S192" s="91" t="s">
        <v>42</v>
      </c>
    </row>
    <row r="193" spans="1:19" s="87" customFormat="1" x14ac:dyDescent="0.25">
      <c r="A193" s="85">
        <v>2</v>
      </c>
      <c r="B193" s="86"/>
      <c r="C193" s="87" t="s">
        <v>206</v>
      </c>
      <c r="D193" s="86" t="s">
        <v>327</v>
      </c>
      <c r="E193" s="87" t="s">
        <v>226</v>
      </c>
      <c r="F193" s="87" t="s">
        <v>105</v>
      </c>
      <c r="G193" s="87" t="s">
        <v>412</v>
      </c>
      <c r="H193" s="87" t="s">
        <v>540</v>
      </c>
      <c r="I193" s="86" t="s">
        <v>368</v>
      </c>
      <c r="K193" s="86" t="str">
        <f>IF(L193&lt;=10000,Instruções!$D$38,Instruções!$D$39)</f>
        <v>Shopping</v>
      </c>
      <c r="L193" s="88">
        <v>70000</v>
      </c>
      <c r="M193" s="88">
        <f t="shared" si="30"/>
        <v>17948.717948717949</v>
      </c>
      <c r="N193" s="89">
        <v>1</v>
      </c>
      <c r="O193" s="86" t="s">
        <v>45</v>
      </c>
      <c r="P193" s="90">
        <v>45017</v>
      </c>
      <c r="Q193" s="86"/>
      <c r="S193" s="91" t="s">
        <v>42</v>
      </c>
    </row>
    <row r="194" spans="1:19" s="87" customFormat="1" x14ac:dyDescent="0.25">
      <c r="A194" s="85">
        <v>2</v>
      </c>
      <c r="B194" s="86"/>
      <c r="C194" s="87" t="s">
        <v>206</v>
      </c>
      <c r="D194" s="86" t="s">
        <v>327</v>
      </c>
      <c r="E194" s="87" t="s">
        <v>541</v>
      </c>
      <c r="F194" s="87" t="s">
        <v>105</v>
      </c>
      <c r="G194" s="87" t="s">
        <v>508</v>
      </c>
      <c r="I194" s="86" t="s">
        <v>368</v>
      </c>
      <c r="K194" s="86" t="str">
        <f>IF(L194&lt;=10000,Instruções!$D$38,Instruções!$D$39)</f>
        <v>Shopping</v>
      </c>
      <c r="L194" s="88">
        <v>30000</v>
      </c>
      <c r="M194" s="88">
        <f t="shared" si="30"/>
        <v>7692.3076923076924</v>
      </c>
      <c r="N194" s="89">
        <v>1</v>
      </c>
      <c r="O194" s="86" t="s">
        <v>45</v>
      </c>
      <c r="P194" s="90">
        <v>44986</v>
      </c>
      <c r="Q194" s="86"/>
      <c r="S194" s="91" t="s">
        <v>42</v>
      </c>
    </row>
    <row r="195" spans="1:19" s="87" customFormat="1" x14ac:dyDescent="0.25">
      <c r="A195" s="85">
        <v>2</v>
      </c>
      <c r="B195" s="86"/>
      <c r="C195" s="87" t="s">
        <v>206</v>
      </c>
      <c r="D195" s="86" t="s">
        <v>327</v>
      </c>
      <c r="E195" s="87" t="s">
        <v>234</v>
      </c>
      <c r="F195" s="87" t="s">
        <v>105</v>
      </c>
      <c r="G195" s="87" t="s">
        <v>413</v>
      </c>
      <c r="H195" s="87" t="s">
        <v>542</v>
      </c>
      <c r="I195" s="86" t="s">
        <v>368</v>
      </c>
      <c r="K195" s="86" t="str">
        <f>IF(L195&lt;=10000,Instruções!$D$38,Instruções!$D$39)</f>
        <v>Shopping</v>
      </c>
      <c r="L195" s="88">
        <v>30000</v>
      </c>
      <c r="M195" s="88">
        <f t="shared" si="30"/>
        <v>7692.3076923076924</v>
      </c>
      <c r="N195" s="89">
        <v>1</v>
      </c>
      <c r="O195" s="86" t="s">
        <v>45</v>
      </c>
      <c r="P195" s="90">
        <v>44986</v>
      </c>
      <c r="Q195" s="86"/>
      <c r="S195" s="91" t="s">
        <v>42</v>
      </c>
    </row>
    <row r="196" spans="1:19" s="87" customFormat="1" x14ac:dyDescent="0.25">
      <c r="A196" s="85">
        <v>2</v>
      </c>
      <c r="B196" s="86"/>
      <c r="C196" s="87" t="s">
        <v>206</v>
      </c>
      <c r="D196" s="86" t="s">
        <v>327</v>
      </c>
      <c r="E196" s="87" t="s">
        <v>227</v>
      </c>
      <c r="F196" s="87" t="s">
        <v>105</v>
      </c>
      <c r="G196" s="87" t="s">
        <v>412</v>
      </c>
      <c r="H196" s="87" t="s">
        <v>544</v>
      </c>
      <c r="I196" s="86" t="s">
        <v>368</v>
      </c>
      <c r="K196" s="86" t="str">
        <f>IF(L196&lt;=10000,Instruções!$D$38,Instruções!$D$39)</f>
        <v>Shopping</v>
      </c>
      <c r="L196" s="88">
        <v>50000</v>
      </c>
      <c r="M196" s="88">
        <f t="shared" si="30"/>
        <v>12820.51282051282</v>
      </c>
      <c r="N196" s="89">
        <v>1</v>
      </c>
      <c r="O196" s="86" t="s">
        <v>45</v>
      </c>
      <c r="P196" s="90">
        <v>44986</v>
      </c>
      <c r="Q196" s="86"/>
      <c r="S196" s="91" t="s">
        <v>42</v>
      </c>
    </row>
    <row r="197" spans="1:19" s="87" customFormat="1" x14ac:dyDescent="0.25">
      <c r="A197" s="85">
        <v>2</v>
      </c>
      <c r="B197" s="86"/>
      <c r="C197" s="87" t="s">
        <v>204</v>
      </c>
      <c r="D197" s="86" t="s">
        <v>391</v>
      </c>
      <c r="E197" s="87" t="s">
        <v>246</v>
      </c>
      <c r="F197" s="87" t="s">
        <v>105</v>
      </c>
      <c r="G197" s="87" t="s">
        <v>508</v>
      </c>
      <c r="I197" s="86" t="s">
        <v>368</v>
      </c>
      <c r="K197" s="86" t="str">
        <f>IF(L197&lt;=10000,Instruções!$D$38,Instruções!$D$39)</f>
        <v>CD</v>
      </c>
      <c r="L197" s="88">
        <v>10000</v>
      </c>
      <c r="M197" s="88">
        <f t="shared" si="30"/>
        <v>2564.102564102564</v>
      </c>
      <c r="N197" s="89">
        <v>1</v>
      </c>
      <c r="O197" s="86" t="s">
        <v>45</v>
      </c>
      <c r="P197" s="90">
        <v>44927</v>
      </c>
      <c r="Q197" s="86"/>
      <c r="S197" s="91" t="s">
        <v>42</v>
      </c>
    </row>
    <row r="198" spans="1:19" s="87" customFormat="1" x14ac:dyDescent="0.25">
      <c r="A198" s="85">
        <v>2</v>
      </c>
      <c r="B198" s="86"/>
      <c r="C198" s="87" t="s">
        <v>205</v>
      </c>
      <c r="D198" s="86" t="s">
        <v>387</v>
      </c>
      <c r="E198" s="87" t="s">
        <v>223</v>
      </c>
      <c r="F198" s="87" t="s">
        <v>105</v>
      </c>
      <c r="G198" s="87" t="s">
        <v>448</v>
      </c>
      <c r="H198" s="87" t="s">
        <v>545</v>
      </c>
      <c r="I198" s="86" t="s">
        <v>368</v>
      </c>
      <c r="K198" s="86" t="str">
        <f>IF(L198&lt;=10000,Instruções!$D$38,Instruções!$D$39)</f>
        <v>Shopping</v>
      </c>
      <c r="L198" s="88">
        <v>280000</v>
      </c>
      <c r="M198" s="88">
        <f t="shared" si="30"/>
        <v>71794.871794871797</v>
      </c>
      <c r="N198" s="89">
        <v>1</v>
      </c>
      <c r="O198" s="86" t="s">
        <v>45</v>
      </c>
      <c r="P198" s="90">
        <v>45261</v>
      </c>
      <c r="Q198" s="86"/>
      <c r="S198" s="91" t="s">
        <v>42</v>
      </c>
    </row>
    <row r="199" spans="1:19" s="87" customFormat="1" x14ac:dyDescent="0.25">
      <c r="A199" s="85">
        <v>2</v>
      </c>
      <c r="B199" s="86"/>
      <c r="C199" s="87" t="s">
        <v>392</v>
      </c>
      <c r="D199" s="86" t="s">
        <v>391</v>
      </c>
      <c r="E199" s="87" t="s">
        <v>222</v>
      </c>
      <c r="F199" s="87" t="s">
        <v>102</v>
      </c>
      <c r="G199" s="87" t="s">
        <v>430</v>
      </c>
      <c r="I199" s="86" t="s">
        <v>368</v>
      </c>
      <c r="K199" s="86" t="str">
        <f>IF(L199&lt;=10000,Instruções!$D$38,Instruções!$D$39)</f>
        <v>Shopping</v>
      </c>
      <c r="L199" s="88">
        <v>37000</v>
      </c>
      <c r="M199" s="88">
        <f t="shared" si="30"/>
        <v>9487.1794871794882</v>
      </c>
      <c r="N199" s="89">
        <v>1</v>
      </c>
      <c r="O199" s="86" t="s">
        <v>45</v>
      </c>
      <c r="P199" s="90">
        <v>45017</v>
      </c>
      <c r="Q199" s="86"/>
      <c r="S199" s="91" t="s">
        <v>42</v>
      </c>
    </row>
    <row r="200" spans="1:19" s="87" customFormat="1" x14ac:dyDescent="0.25">
      <c r="A200" s="85">
        <v>2</v>
      </c>
      <c r="B200" s="86"/>
      <c r="C200" s="87" t="s">
        <v>392</v>
      </c>
      <c r="D200" s="86" t="s">
        <v>391</v>
      </c>
      <c r="E200" s="87" t="s">
        <v>222</v>
      </c>
      <c r="F200" s="87" t="s">
        <v>102</v>
      </c>
      <c r="G200" s="87" t="s">
        <v>435</v>
      </c>
      <c r="I200" s="86" t="s">
        <v>368</v>
      </c>
      <c r="K200" s="86" t="str">
        <f>IF(L200&lt;=10000,Instruções!$D$38,Instruções!$D$39)</f>
        <v>Shopping</v>
      </c>
      <c r="L200" s="88">
        <v>33000</v>
      </c>
      <c r="M200" s="88">
        <f t="shared" si="30"/>
        <v>8461.538461538461</v>
      </c>
      <c r="N200" s="89">
        <v>1</v>
      </c>
      <c r="O200" s="86" t="s">
        <v>45</v>
      </c>
      <c r="P200" s="90">
        <v>45200</v>
      </c>
      <c r="Q200" s="86"/>
      <c r="S200" s="91" t="s">
        <v>42</v>
      </c>
    </row>
    <row r="201" spans="1:19" s="87" customFormat="1" x14ac:dyDescent="0.25">
      <c r="A201" s="85">
        <v>2</v>
      </c>
      <c r="B201" s="86"/>
      <c r="C201" s="87" t="s">
        <v>392</v>
      </c>
      <c r="D201" s="86" t="s">
        <v>391</v>
      </c>
      <c r="E201" s="87" t="s">
        <v>222</v>
      </c>
      <c r="F201" s="87" t="s">
        <v>102</v>
      </c>
      <c r="G201" s="87" t="s">
        <v>406</v>
      </c>
      <c r="I201" s="86" t="s">
        <v>368</v>
      </c>
      <c r="K201" s="86" t="str">
        <f>IF(L201&lt;=10000,Instruções!$D$38,Instruções!$D$39)</f>
        <v>Shopping</v>
      </c>
      <c r="L201" s="88">
        <v>15000</v>
      </c>
      <c r="M201" s="88">
        <f t="shared" si="30"/>
        <v>3846.1538461538462</v>
      </c>
      <c r="N201" s="89">
        <v>1</v>
      </c>
      <c r="O201" s="86" t="s">
        <v>45</v>
      </c>
      <c r="P201" s="90">
        <v>45200</v>
      </c>
      <c r="Q201" s="86"/>
      <c r="S201" s="91" t="s">
        <v>42</v>
      </c>
    </row>
    <row r="202" spans="1:19" s="87" customFormat="1" x14ac:dyDescent="0.25">
      <c r="A202" s="85">
        <v>2</v>
      </c>
      <c r="B202" s="86"/>
      <c r="C202" s="87" t="s">
        <v>206</v>
      </c>
      <c r="D202" s="86" t="str">
        <f t="shared" ref="D202" si="34">LEFT(C202,3)</f>
        <v>2.3</v>
      </c>
      <c r="E202" s="87" t="s">
        <v>226</v>
      </c>
      <c r="F202" s="87" t="s">
        <v>102</v>
      </c>
      <c r="G202" s="87" t="s">
        <v>412</v>
      </c>
      <c r="H202" s="87" t="s">
        <v>107</v>
      </c>
      <c r="I202" s="86" t="s">
        <v>368</v>
      </c>
      <c r="K202" s="86" t="str">
        <f>IF(L202&lt;=10000,Instruções!$D$38,Instruções!$D$39)</f>
        <v>Shopping</v>
      </c>
      <c r="L202" s="88">
        <v>150000</v>
      </c>
      <c r="M202" s="88">
        <f t="shared" si="30"/>
        <v>38461.538461538461</v>
      </c>
      <c r="N202" s="89">
        <v>1</v>
      </c>
      <c r="O202" s="86" t="s">
        <v>45</v>
      </c>
      <c r="P202" s="90">
        <v>45017</v>
      </c>
      <c r="Q202" s="86"/>
      <c r="S202" s="91" t="s">
        <v>42</v>
      </c>
    </row>
    <row r="203" spans="1:19" s="87" customFormat="1" x14ac:dyDescent="0.25">
      <c r="A203" s="85">
        <v>2</v>
      </c>
      <c r="B203" s="86"/>
      <c r="C203" s="87" t="s">
        <v>206</v>
      </c>
      <c r="D203" s="86" t="str">
        <f>LEFT(C203,3)</f>
        <v>2.3</v>
      </c>
      <c r="E203" s="87" t="s">
        <v>227</v>
      </c>
      <c r="F203" s="87" t="s">
        <v>102</v>
      </c>
      <c r="G203" s="87" t="s">
        <v>412</v>
      </c>
      <c r="H203" s="87" t="s">
        <v>436</v>
      </c>
      <c r="I203" s="86" t="s">
        <v>368</v>
      </c>
      <c r="K203" s="86" t="str">
        <f>IF(L203&lt;=10000,Instruções!$D$38,Instruções!$D$39)</f>
        <v>Shopping</v>
      </c>
      <c r="L203" s="88">
        <v>70000</v>
      </c>
      <c r="M203" s="88">
        <f t="shared" si="30"/>
        <v>17948.717948717949</v>
      </c>
      <c r="N203" s="89">
        <v>1</v>
      </c>
      <c r="O203" s="86" t="s">
        <v>45</v>
      </c>
      <c r="P203" s="90">
        <v>44986</v>
      </c>
      <c r="Q203" s="86"/>
      <c r="S203" s="91" t="s">
        <v>42</v>
      </c>
    </row>
    <row r="204" spans="1:19" s="87" customFormat="1" x14ac:dyDescent="0.25">
      <c r="A204" s="85">
        <v>2</v>
      </c>
      <c r="B204" s="86"/>
      <c r="C204" s="87" t="s">
        <v>420</v>
      </c>
      <c r="D204" s="86" t="s">
        <v>377</v>
      </c>
      <c r="E204" s="87" t="s">
        <v>250</v>
      </c>
      <c r="F204" s="87" t="s">
        <v>102</v>
      </c>
      <c r="G204" s="87" t="s">
        <v>325</v>
      </c>
      <c r="I204" s="86" t="s">
        <v>368</v>
      </c>
      <c r="K204" s="86" t="str">
        <f>IF(L204&lt;=10000,Instruções!$D$38,Instruções!$D$39)</f>
        <v>Shopping</v>
      </c>
      <c r="L204" s="88">
        <v>15000</v>
      </c>
      <c r="M204" s="88">
        <f t="shared" si="30"/>
        <v>3846.1538461538462</v>
      </c>
      <c r="N204" s="89">
        <v>1</v>
      </c>
      <c r="O204" s="86" t="s">
        <v>45</v>
      </c>
      <c r="P204" s="90">
        <v>45139</v>
      </c>
      <c r="Q204" s="86"/>
      <c r="S204" s="91" t="s">
        <v>42</v>
      </c>
    </row>
    <row r="205" spans="1:19" s="87" customFormat="1" x14ac:dyDescent="0.25">
      <c r="A205" s="85">
        <v>2</v>
      </c>
      <c r="B205" s="86"/>
      <c r="C205" s="87" t="s">
        <v>420</v>
      </c>
      <c r="D205" s="86" t="s">
        <v>377</v>
      </c>
      <c r="E205" s="87" t="s">
        <v>250</v>
      </c>
      <c r="F205" s="87" t="s">
        <v>102</v>
      </c>
      <c r="G205" s="87" t="s">
        <v>437</v>
      </c>
      <c r="H205" s="87" t="s">
        <v>438</v>
      </c>
      <c r="I205" s="86" t="s">
        <v>368</v>
      </c>
      <c r="K205" s="86" t="str">
        <f>IF(L205&lt;=10000,Instruções!$D$38,Instruções!$D$39)</f>
        <v>Shopping</v>
      </c>
      <c r="L205" s="88">
        <v>60000</v>
      </c>
      <c r="M205" s="88">
        <f t="shared" si="30"/>
        <v>15384.615384615385</v>
      </c>
      <c r="N205" s="89">
        <v>1</v>
      </c>
      <c r="O205" s="86" t="s">
        <v>45</v>
      </c>
      <c r="P205" s="90">
        <v>45139</v>
      </c>
      <c r="Q205" s="86"/>
      <c r="S205" s="91" t="s">
        <v>42</v>
      </c>
    </row>
    <row r="206" spans="1:19" s="87" customFormat="1" x14ac:dyDescent="0.25">
      <c r="A206" s="85">
        <v>2</v>
      </c>
      <c r="B206" s="86"/>
      <c r="C206" s="87" t="s">
        <v>420</v>
      </c>
      <c r="D206" s="86" t="s">
        <v>377</v>
      </c>
      <c r="E206" s="87" t="s">
        <v>250</v>
      </c>
      <c r="F206" s="87" t="s">
        <v>102</v>
      </c>
      <c r="G206" s="87" t="s">
        <v>439</v>
      </c>
      <c r="H206" s="87" t="s">
        <v>440</v>
      </c>
      <c r="I206" s="86" t="s">
        <v>368</v>
      </c>
      <c r="K206" s="86" t="str">
        <f>IF(L206&lt;=10000,Instruções!$D$38,Instruções!$D$39)</f>
        <v>CD</v>
      </c>
      <c r="L206" s="88">
        <v>5000</v>
      </c>
      <c r="M206" s="88">
        <f t="shared" si="30"/>
        <v>1282.051282051282</v>
      </c>
      <c r="N206" s="89">
        <v>1</v>
      </c>
      <c r="O206" s="86" t="s">
        <v>45</v>
      </c>
      <c r="P206" s="90">
        <v>44896</v>
      </c>
      <c r="Q206" s="86"/>
      <c r="S206" s="91" t="s">
        <v>42</v>
      </c>
    </row>
    <row r="207" spans="1:19" s="87" customFormat="1" x14ac:dyDescent="0.25">
      <c r="A207" s="85">
        <v>2</v>
      </c>
      <c r="B207" s="86"/>
      <c r="C207" s="87" t="s">
        <v>420</v>
      </c>
      <c r="D207" s="86" t="s">
        <v>377</v>
      </c>
      <c r="E207" s="87" t="s">
        <v>250</v>
      </c>
      <c r="F207" s="87" t="s">
        <v>102</v>
      </c>
      <c r="G207" s="87" t="s">
        <v>508</v>
      </c>
      <c r="I207" s="86" t="s">
        <v>368</v>
      </c>
      <c r="K207" s="86" t="str">
        <f>IF(L207&lt;=10000,Instruções!$D$38,Instruções!$D$39)</f>
        <v>CD</v>
      </c>
      <c r="L207" s="88">
        <v>6000</v>
      </c>
      <c r="M207" s="88">
        <f t="shared" si="30"/>
        <v>1538.4615384615386</v>
      </c>
      <c r="N207" s="89">
        <v>1</v>
      </c>
      <c r="O207" s="86" t="s">
        <v>45</v>
      </c>
      <c r="P207" s="90">
        <v>44927</v>
      </c>
      <c r="Q207" s="86"/>
      <c r="S207" s="91" t="s">
        <v>42</v>
      </c>
    </row>
    <row r="208" spans="1:19" s="87" customFormat="1" x14ac:dyDescent="0.25">
      <c r="A208" s="85">
        <v>2</v>
      </c>
      <c r="B208" s="86"/>
      <c r="C208" s="87" t="s">
        <v>206</v>
      </c>
      <c r="D208" s="86" t="s">
        <v>327</v>
      </c>
      <c r="E208" s="87" t="s">
        <v>226</v>
      </c>
      <c r="F208" s="87" t="s">
        <v>109</v>
      </c>
      <c r="G208" s="87" t="s">
        <v>441</v>
      </c>
      <c r="H208" s="87" t="s">
        <v>442</v>
      </c>
      <c r="I208" s="86" t="s">
        <v>368</v>
      </c>
      <c r="K208" s="86" t="str">
        <f>IF(L208&lt;=10000,Instruções!$D$38,Instruções!$D$39)</f>
        <v>Shopping</v>
      </c>
      <c r="L208" s="88">
        <v>35000</v>
      </c>
      <c r="M208" s="88">
        <f t="shared" si="30"/>
        <v>8974.3589743589746</v>
      </c>
      <c r="N208" s="89">
        <v>1</v>
      </c>
      <c r="O208" s="86" t="s">
        <v>45</v>
      </c>
      <c r="P208" s="90">
        <v>44986</v>
      </c>
      <c r="Q208" s="86"/>
      <c r="S208" s="91" t="s">
        <v>42</v>
      </c>
    </row>
    <row r="209" spans="1:19" s="87" customFormat="1" x14ac:dyDescent="0.25">
      <c r="A209" s="85">
        <v>2</v>
      </c>
      <c r="B209" s="86"/>
      <c r="C209" s="87" t="s">
        <v>206</v>
      </c>
      <c r="D209" s="86" t="s">
        <v>327</v>
      </c>
      <c r="E209" s="87" t="s">
        <v>226</v>
      </c>
      <c r="F209" s="87" t="s">
        <v>109</v>
      </c>
      <c r="G209" s="87" t="s">
        <v>412</v>
      </c>
      <c r="I209" s="86" t="s">
        <v>368</v>
      </c>
      <c r="K209" s="86" t="str">
        <f>IF(L209&lt;=10000,Instruções!$D$38,Instruções!$D$39)</f>
        <v>Shopping</v>
      </c>
      <c r="L209" s="88">
        <v>60000</v>
      </c>
      <c r="M209" s="88">
        <f t="shared" si="30"/>
        <v>15384.615384615385</v>
      </c>
      <c r="N209" s="89">
        <v>1</v>
      </c>
      <c r="O209" s="86" t="s">
        <v>45</v>
      </c>
      <c r="P209" s="90">
        <v>44986</v>
      </c>
      <c r="Q209" s="86"/>
      <c r="S209" s="91" t="s">
        <v>42</v>
      </c>
    </row>
    <row r="210" spans="1:19" s="87" customFormat="1" x14ac:dyDescent="0.25">
      <c r="A210" s="85">
        <v>2</v>
      </c>
      <c r="B210" s="86"/>
      <c r="C210" s="87" t="s">
        <v>204</v>
      </c>
      <c r="D210" s="86" t="s">
        <v>391</v>
      </c>
      <c r="E210" s="87" t="s">
        <v>262</v>
      </c>
      <c r="F210" s="87" t="s">
        <v>109</v>
      </c>
      <c r="G210" s="41" t="s">
        <v>325</v>
      </c>
      <c r="I210" s="86" t="s">
        <v>368</v>
      </c>
      <c r="K210" s="86" t="str">
        <f>IF(L210&lt;=10000,Instruções!$D$38,Instruções!$D$39)</f>
        <v>CD</v>
      </c>
      <c r="L210" s="88">
        <v>3100</v>
      </c>
      <c r="M210" s="88">
        <f>L210/3.9</f>
        <v>794.87179487179492</v>
      </c>
      <c r="N210" s="89">
        <v>1</v>
      </c>
      <c r="O210" s="86" t="s">
        <v>45</v>
      </c>
      <c r="P210" s="90">
        <v>45047</v>
      </c>
      <c r="Q210" s="86"/>
      <c r="S210" s="91" t="s">
        <v>42</v>
      </c>
    </row>
    <row r="211" spans="1:19" s="87" customFormat="1" x14ac:dyDescent="0.25">
      <c r="A211" s="85">
        <v>2</v>
      </c>
      <c r="B211" s="86"/>
      <c r="C211" s="87" t="s">
        <v>204</v>
      </c>
      <c r="D211" s="86" t="s">
        <v>391</v>
      </c>
      <c r="E211" s="87" t="s">
        <v>262</v>
      </c>
      <c r="F211" s="87" t="s">
        <v>109</v>
      </c>
      <c r="G211" s="87" t="s">
        <v>149</v>
      </c>
      <c r="I211" s="86" t="s">
        <v>368</v>
      </c>
      <c r="K211" s="86" t="str">
        <f>IF(L211&lt;=10000,Instruções!$D$38,Instruções!$D$39)</f>
        <v>Shopping</v>
      </c>
      <c r="L211" s="88">
        <v>65000</v>
      </c>
      <c r="M211" s="88">
        <f>L211/3.9</f>
        <v>16666.666666666668</v>
      </c>
      <c r="N211" s="89">
        <v>1</v>
      </c>
      <c r="O211" s="86" t="s">
        <v>45</v>
      </c>
      <c r="P211" s="90">
        <v>45170</v>
      </c>
      <c r="Q211" s="86"/>
      <c r="S211" s="91" t="s">
        <v>42</v>
      </c>
    </row>
    <row r="212" spans="1:19" s="87" customFormat="1" x14ac:dyDescent="0.25">
      <c r="A212" s="85">
        <v>2</v>
      </c>
      <c r="B212" s="86"/>
      <c r="C212" s="87" t="s">
        <v>204</v>
      </c>
      <c r="D212" s="86" t="s">
        <v>391</v>
      </c>
      <c r="E212" s="87" t="s">
        <v>246</v>
      </c>
      <c r="F212" s="87" t="s">
        <v>104</v>
      </c>
      <c r="G212" s="87" t="s">
        <v>149</v>
      </c>
      <c r="I212" s="86" t="s">
        <v>368</v>
      </c>
      <c r="K212" s="86" t="str">
        <f>IF(L212&lt;=10000,Instruções!$D$38,Instruções!$D$39)</f>
        <v>Shopping</v>
      </c>
      <c r="L212" s="88">
        <v>14915</v>
      </c>
      <c r="M212" s="88">
        <f t="shared" ref="M212:M242" si="35">L212/3.9</f>
        <v>3824.3589743589746</v>
      </c>
      <c r="N212" s="89">
        <v>1</v>
      </c>
      <c r="O212" s="86" t="s">
        <v>45</v>
      </c>
      <c r="P212" s="90">
        <v>45078</v>
      </c>
      <c r="Q212" s="86"/>
      <c r="S212" s="91" t="s">
        <v>42</v>
      </c>
    </row>
    <row r="213" spans="1:19" s="87" customFormat="1" x14ac:dyDescent="0.25">
      <c r="A213" s="85">
        <v>2</v>
      </c>
      <c r="B213" s="86"/>
      <c r="C213" s="87" t="s">
        <v>204</v>
      </c>
      <c r="D213" s="86" t="s">
        <v>391</v>
      </c>
      <c r="E213" s="87" t="s">
        <v>246</v>
      </c>
      <c r="F213" s="87" t="s">
        <v>104</v>
      </c>
      <c r="G213" s="87" t="s">
        <v>448</v>
      </c>
      <c r="H213" s="87" t="s">
        <v>449</v>
      </c>
      <c r="I213" s="86" t="s">
        <v>368</v>
      </c>
      <c r="K213" s="86" t="str">
        <f>IF(L213&lt;=10000,Instruções!$D$38,Instruções!$D$39)</f>
        <v>Shopping</v>
      </c>
      <c r="L213" s="88">
        <v>18000</v>
      </c>
      <c r="M213" s="88">
        <f t="shared" si="35"/>
        <v>4615.3846153846152</v>
      </c>
      <c r="N213" s="89">
        <v>1</v>
      </c>
      <c r="O213" s="86" t="s">
        <v>45</v>
      </c>
      <c r="P213" s="90">
        <v>45200</v>
      </c>
      <c r="Q213" s="86"/>
      <c r="S213" s="91" t="s">
        <v>42</v>
      </c>
    </row>
    <row r="214" spans="1:19" s="87" customFormat="1" x14ac:dyDescent="0.25">
      <c r="A214" s="85">
        <v>2</v>
      </c>
      <c r="B214" s="86"/>
      <c r="C214" s="87" t="s">
        <v>206</v>
      </c>
      <c r="D214" s="86" t="s">
        <v>327</v>
      </c>
      <c r="E214" s="87" t="s">
        <v>226</v>
      </c>
      <c r="F214" s="87" t="s">
        <v>104</v>
      </c>
      <c r="G214" s="87" t="s">
        <v>417</v>
      </c>
      <c r="I214" s="86" t="s">
        <v>368</v>
      </c>
      <c r="K214" s="86" t="str">
        <f>IF(L214&lt;=10000,Instruções!$D$38,Instruções!$D$39)</f>
        <v>CD</v>
      </c>
      <c r="L214" s="88">
        <v>10000</v>
      </c>
      <c r="M214" s="88">
        <f t="shared" si="35"/>
        <v>2564.102564102564</v>
      </c>
      <c r="N214" s="89">
        <v>1</v>
      </c>
      <c r="O214" s="86" t="s">
        <v>45</v>
      </c>
      <c r="P214" s="90">
        <v>45017</v>
      </c>
      <c r="Q214" s="86"/>
      <c r="S214" s="91" t="s">
        <v>42</v>
      </c>
    </row>
    <row r="215" spans="1:19" s="87" customFormat="1" x14ac:dyDescent="0.25">
      <c r="A215" s="85">
        <v>2</v>
      </c>
      <c r="B215" s="86"/>
      <c r="C215" s="87" t="s">
        <v>206</v>
      </c>
      <c r="D215" s="86" t="s">
        <v>327</v>
      </c>
      <c r="E215" s="87" t="s">
        <v>226</v>
      </c>
      <c r="F215" s="87" t="s">
        <v>104</v>
      </c>
      <c r="G215" s="87" t="s">
        <v>412</v>
      </c>
      <c r="H215" s="87" t="s">
        <v>450</v>
      </c>
      <c r="I215" s="86" t="s">
        <v>368</v>
      </c>
      <c r="K215" s="86" t="str">
        <f>IF(L215&lt;=10000,Instruções!$D$38,Instruções!$D$39)</f>
        <v>Shopping</v>
      </c>
      <c r="L215" s="88">
        <v>28600</v>
      </c>
      <c r="M215" s="88">
        <f t="shared" si="35"/>
        <v>7333.3333333333339</v>
      </c>
      <c r="N215" s="89">
        <v>1</v>
      </c>
      <c r="O215" s="86" t="s">
        <v>45</v>
      </c>
      <c r="P215" s="90">
        <v>44958</v>
      </c>
      <c r="Q215" s="86"/>
      <c r="S215" s="91" t="s">
        <v>42</v>
      </c>
    </row>
    <row r="216" spans="1:19" s="87" customFormat="1" x14ac:dyDescent="0.25">
      <c r="A216" s="85">
        <v>2</v>
      </c>
      <c r="B216" s="86"/>
      <c r="C216" s="87" t="s">
        <v>206</v>
      </c>
      <c r="D216" s="86" t="s">
        <v>327</v>
      </c>
      <c r="E216" s="87" t="s">
        <v>226</v>
      </c>
      <c r="F216" s="87" t="s">
        <v>104</v>
      </c>
      <c r="G216" s="87" t="s">
        <v>149</v>
      </c>
      <c r="I216" s="86" t="s">
        <v>368</v>
      </c>
      <c r="K216" s="86" t="str">
        <f>IF(L216&lt;=10000,Instruções!$D$38,Instruções!$D$39)</f>
        <v>CD</v>
      </c>
      <c r="L216" s="88">
        <v>3919.5</v>
      </c>
      <c r="M216" s="88">
        <f t="shared" si="35"/>
        <v>1005</v>
      </c>
      <c r="N216" s="89">
        <v>1</v>
      </c>
      <c r="O216" s="86" t="s">
        <v>45</v>
      </c>
      <c r="P216" s="90">
        <v>44958</v>
      </c>
      <c r="Q216" s="86"/>
      <c r="S216" s="91" t="s">
        <v>42</v>
      </c>
    </row>
    <row r="217" spans="1:19" s="87" customFormat="1" x14ac:dyDescent="0.25">
      <c r="A217" s="85">
        <v>2</v>
      </c>
      <c r="B217" s="86"/>
      <c r="C217" s="87" t="s">
        <v>206</v>
      </c>
      <c r="D217" s="86" t="s">
        <v>327</v>
      </c>
      <c r="E217" s="87" t="s">
        <v>226</v>
      </c>
      <c r="F217" s="87" t="s">
        <v>104</v>
      </c>
      <c r="G217" s="87" t="s">
        <v>448</v>
      </c>
      <c r="I217" s="86" t="s">
        <v>368</v>
      </c>
      <c r="K217" s="86" t="str">
        <f>IF(L217&lt;=10000,Instruções!$D$38,Instruções!$D$39)</f>
        <v>Shopping</v>
      </c>
      <c r="L217" s="88">
        <v>12000</v>
      </c>
      <c r="M217" s="88">
        <f t="shared" si="35"/>
        <v>3076.9230769230771</v>
      </c>
      <c r="N217" s="89">
        <v>1</v>
      </c>
      <c r="O217" s="86" t="s">
        <v>45</v>
      </c>
      <c r="P217" s="90">
        <v>44958</v>
      </c>
      <c r="Q217" s="86"/>
      <c r="S217" s="91" t="s">
        <v>42</v>
      </c>
    </row>
    <row r="218" spans="1:19" s="87" customFormat="1" x14ac:dyDescent="0.25">
      <c r="A218" s="85">
        <v>2</v>
      </c>
      <c r="B218" s="86"/>
      <c r="C218" s="87" t="s">
        <v>206</v>
      </c>
      <c r="D218" s="86" t="s">
        <v>327</v>
      </c>
      <c r="E218" s="87" t="s">
        <v>251</v>
      </c>
      <c r="F218" s="87" t="s">
        <v>104</v>
      </c>
      <c r="G218" s="87" t="s">
        <v>395</v>
      </c>
      <c r="I218" s="86" t="s">
        <v>368</v>
      </c>
      <c r="K218" s="86" t="str">
        <f>IF(L218&lt;=10000,Instruções!$D$38,Instruções!$D$39)</f>
        <v>CD</v>
      </c>
      <c r="L218" s="88">
        <v>6000</v>
      </c>
      <c r="M218" s="88">
        <f t="shared" si="35"/>
        <v>1538.4615384615386</v>
      </c>
      <c r="N218" s="89">
        <v>1</v>
      </c>
      <c r="O218" s="86" t="s">
        <v>45</v>
      </c>
      <c r="P218" s="90">
        <v>45231</v>
      </c>
      <c r="Q218" s="86"/>
      <c r="S218" s="91" t="s">
        <v>42</v>
      </c>
    </row>
    <row r="219" spans="1:19" s="87" customFormat="1" x14ac:dyDescent="0.25">
      <c r="A219" s="85">
        <v>2</v>
      </c>
      <c r="B219" s="86"/>
      <c r="C219" s="87" t="s">
        <v>206</v>
      </c>
      <c r="D219" s="86" t="s">
        <v>327</v>
      </c>
      <c r="E219" s="87" t="s">
        <v>251</v>
      </c>
      <c r="F219" s="87" t="s">
        <v>104</v>
      </c>
      <c r="G219" s="87" t="s">
        <v>415</v>
      </c>
      <c r="I219" s="86" t="s">
        <v>368</v>
      </c>
      <c r="K219" s="86" t="str">
        <f>IF(L219&lt;=10000,Instruções!$D$38,Instruções!$D$39)</f>
        <v>Shopping</v>
      </c>
      <c r="L219" s="88">
        <v>92616</v>
      </c>
      <c r="M219" s="88">
        <f t="shared" si="35"/>
        <v>23747.692307692309</v>
      </c>
      <c r="N219" s="89">
        <v>1</v>
      </c>
      <c r="O219" s="86" t="s">
        <v>45</v>
      </c>
      <c r="P219" s="90">
        <v>45231</v>
      </c>
      <c r="Q219" s="86"/>
      <c r="S219" s="91" t="s">
        <v>42</v>
      </c>
    </row>
    <row r="220" spans="1:19" s="87" customFormat="1" x14ac:dyDescent="0.25">
      <c r="A220" s="85">
        <v>2</v>
      </c>
      <c r="B220" s="86"/>
      <c r="C220" s="87" t="s">
        <v>206</v>
      </c>
      <c r="D220" s="86" t="s">
        <v>327</v>
      </c>
      <c r="E220" s="87" t="s">
        <v>244</v>
      </c>
      <c r="F220" s="87" t="s">
        <v>104</v>
      </c>
      <c r="G220" s="87" t="s">
        <v>325</v>
      </c>
      <c r="I220" s="86" t="s">
        <v>368</v>
      </c>
      <c r="K220" s="86" t="str">
        <f>IF(L220&lt;=10000,Instruções!$D$38,Instruções!$D$39)</f>
        <v>CD</v>
      </c>
      <c r="L220" s="88">
        <v>10000</v>
      </c>
      <c r="M220" s="88">
        <f t="shared" si="35"/>
        <v>2564.102564102564</v>
      </c>
      <c r="N220" s="89">
        <v>1</v>
      </c>
      <c r="O220" s="86" t="s">
        <v>45</v>
      </c>
      <c r="P220" s="90">
        <v>45139</v>
      </c>
      <c r="Q220" s="86"/>
      <c r="S220" s="91" t="s">
        <v>42</v>
      </c>
    </row>
    <row r="221" spans="1:19" s="87" customFormat="1" x14ac:dyDescent="0.25">
      <c r="A221" s="85">
        <v>2</v>
      </c>
      <c r="B221" s="86"/>
      <c r="C221" s="87" t="s">
        <v>206</v>
      </c>
      <c r="D221" s="86" t="s">
        <v>327</v>
      </c>
      <c r="E221" s="87" t="s">
        <v>263</v>
      </c>
      <c r="F221" s="87" t="s">
        <v>104</v>
      </c>
      <c r="G221" s="87" t="s">
        <v>451</v>
      </c>
      <c r="I221" s="86" t="s">
        <v>368</v>
      </c>
      <c r="K221" s="86" t="str">
        <f>IF(L221&lt;=10000,Instruções!$D$38,Instruções!$D$39)</f>
        <v>CD</v>
      </c>
      <c r="L221" s="88">
        <v>5000</v>
      </c>
      <c r="M221" s="88">
        <f t="shared" si="35"/>
        <v>1282.051282051282</v>
      </c>
      <c r="N221" s="89">
        <v>1</v>
      </c>
      <c r="O221" s="86" t="s">
        <v>45</v>
      </c>
      <c r="P221" s="90">
        <v>45170</v>
      </c>
      <c r="Q221" s="86"/>
      <c r="S221" s="91" t="s">
        <v>42</v>
      </c>
    </row>
    <row r="222" spans="1:19" s="87" customFormat="1" x14ac:dyDescent="0.25">
      <c r="A222" s="85">
        <v>2</v>
      </c>
      <c r="B222" s="86"/>
      <c r="C222" s="87" t="s">
        <v>206</v>
      </c>
      <c r="D222" s="86" t="s">
        <v>327</v>
      </c>
      <c r="E222" s="87" t="s">
        <v>234</v>
      </c>
      <c r="F222" s="87" t="s">
        <v>104</v>
      </c>
      <c r="G222" s="87" t="s">
        <v>413</v>
      </c>
      <c r="I222" s="86" t="s">
        <v>368</v>
      </c>
      <c r="K222" s="86" t="str">
        <f>IF(L222&lt;=10000,Instruções!$D$38,Instruções!$D$39)</f>
        <v>Shopping</v>
      </c>
      <c r="L222" s="88">
        <v>15000</v>
      </c>
      <c r="M222" s="88">
        <f t="shared" si="35"/>
        <v>3846.1538461538462</v>
      </c>
      <c r="N222" s="89">
        <v>1</v>
      </c>
      <c r="O222" s="86" t="s">
        <v>45</v>
      </c>
      <c r="P222" s="90">
        <v>45047</v>
      </c>
      <c r="Q222" s="86"/>
      <c r="S222" s="91" t="s">
        <v>42</v>
      </c>
    </row>
    <row r="223" spans="1:19" s="87" customFormat="1" x14ac:dyDescent="0.25">
      <c r="A223" s="85">
        <v>2</v>
      </c>
      <c r="B223" s="86"/>
      <c r="C223" s="87" t="s">
        <v>206</v>
      </c>
      <c r="D223" s="86" t="s">
        <v>327</v>
      </c>
      <c r="E223" s="87" t="s">
        <v>234</v>
      </c>
      <c r="F223" s="87" t="s">
        <v>104</v>
      </c>
      <c r="G223" s="87" t="s">
        <v>452</v>
      </c>
      <c r="I223" s="86" t="s">
        <v>368</v>
      </c>
      <c r="K223" s="86" t="str">
        <f>IF(L223&lt;=10000,Instruções!$D$38,Instruções!$D$39)</f>
        <v>CD</v>
      </c>
      <c r="L223" s="88">
        <v>3000</v>
      </c>
      <c r="M223" s="88">
        <f t="shared" si="35"/>
        <v>769.23076923076928</v>
      </c>
      <c r="N223" s="89">
        <v>1</v>
      </c>
      <c r="O223" s="86" t="s">
        <v>45</v>
      </c>
      <c r="P223" s="90">
        <v>45078</v>
      </c>
      <c r="Q223" s="86"/>
      <c r="S223" s="91" t="s">
        <v>42</v>
      </c>
    </row>
    <row r="224" spans="1:19" s="87" customFormat="1" x14ac:dyDescent="0.25">
      <c r="A224" s="85">
        <v>2</v>
      </c>
      <c r="B224" s="86"/>
      <c r="C224" s="87" t="s">
        <v>206</v>
      </c>
      <c r="D224" s="86" t="s">
        <v>327</v>
      </c>
      <c r="E224" s="87" t="s">
        <v>244</v>
      </c>
      <c r="F224" s="87" t="s">
        <v>104</v>
      </c>
      <c r="G224" s="87" t="s">
        <v>508</v>
      </c>
      <c r="I224" s="86" t="s">
        <v>368</v>
      </c>
      <c r="K224" s="86" t="str">
        <f>IF(L224&lt;=10000,Instruções!$D$38,Instruções!$D$39)</f>
        <v>Shopping</v>
      </c>
      <c r="L224" s="88">
        <v>20000</v>
      </c>
      <c r="M224" s="88">
        <f t="shared" si="35"/>
        <v>5128.2051282051279</v>
      </c>
      <c r="N224" s="89">
        <v>1</v>
      </c>
      <c r="O224" s="86" t="s">
        <v>45</v>
      </c>
      <c r="P224" s="90">
        <v>45261</v>
      </c>
      <c r="Q224" s="86"/>
      <c r="S224" s="91" t="s">
        <v>42</v>
      </c>
    </row>
    <row r="225" spans="1:19" s="87" customFormat="1" x14ac:dyDescent="0.25">
      <c r="A225" s="85">
        <v>2</v>
      </c>
      <c r="B225" s="86"/>
      <c r="C225" s="87" t="s">
        <v>204</v>
      </c>
      <c r="D225" s="86" t="s">
        <v>391</v>
      </c>
      <c r="E225" s="87" t="s">
        <v>239</v>
      </c>
      <c r="F225" s="87" t="s">
        <v>118</v>
      </c>
      <c r="G225" s="87" t="s">
        <v>435</v>
      </c>
      <c r="I225" s="86" t="s">
        <v>368</v>
      </c>
      <c r="K225" s="86" t="str">
        <f>IF(L225&lt;=10000,Instruções!$D$38,Instruções!$D$39)</f>
        <v>CD</v>
      </c>
      <c r="L225" s="88">
        <v>9320</v>
      </c>
      <c r="M225" s="88">
        <f t="shared" si="35"/>
        <v>2389.7435897435898</v>
      </c>
      <c r="N225" s="89">
        <v>1</v>
      </c>
      <c r="O225" s="86" t="s">
        <v>45</v>
      </c>
      <c r="P225" s="90">
        <v>44958</v>
      </c>
      <c r="Q225" s="86"/>
      <c r="S225" s="91" t="s">
        <v>42</v>
      </c>
    </row>
    <row r="226" spans="1:19" s="87" customFormat="1" x14ac:dyDescent="0.25">
      <c r="A226" s="85">
        <v>2</v>
      </c>
      <c r="B226" s="86"/>
      <c r="C226" s="87" t="s">
        <v>204</v>
      </c>
      <c r="D226" s="86" t="s">
        <v>391</v>
      </c>
      <c r="E226" s="87" t="s">
        <v>453</v>
      </c>
      <c r="F226" s="87" t="s">
        <v>118</v>
      </c>
      <c r="G226" s="87" t="s">
        <v>430</v>
      </c>
      <c r="I226" s="86" t="s">
        <v>368</v>
      </c>
      <c r="K226" s="86" t="str">
        <f>IF(L226&lt;=10000,Instruções!$D$38,Instruções!$D$39)</f>
        <v>CD</v>
      </c>
      <c r="L226" s="88">
        <v>5399</v>
      </c>
      <c r="M226" s="88">
        <f t="shared" si="35"/>
        <v>1384.3589743589744</v>
      </c>
      <c r="N226" s="89">
        <v>1</v>
      </c>
      <c r="O226" s="86" t="s">
        <v>45</v>
      </c>
      <c r="P226" s="90">
        <v>45078</v>
      </c>
      <c r="Q226" s="86"/>
      <c r="S226" s="91" t="s">
        <v>42</v>
      </c>
    </row>
    <row r="227" spans="1:19" s="87" customFormat="1" x14ac:dyDescent="0.25">
      <c r="A227" s="85">
        <v>2</v>
      </c>
      <c r="B227" s="86"/>
      <c r="C227" s="87" t="s">
        <v>206</v>
      </c>
      <c r="D227" s="86" t="s">
        <v>327</v>
      </c>
      <c r="E227" s="87" t="s">
        <v>244</v>
      </c>
      <c r="F227" s="87" t="s">
        <v>118</v>
      </c>
      <c r="G227" s="87" t="s">
        <v>454</v>
      </c>
      <c r="I227" s="86" t="s">
        <v>368</v>
      </c>
      <c r="K227" s="86" t="str">
        <f>IF(L227&lt;=10000,Instruções!$D$38,Instruções!$D$39)</f>
        <v>CD</v>
      </c>
      <c r="L227" s="88">
        <v>4000</v>
      </c>
      <c r="M227" s="88">
        <f t="shared" si="35"/>
        <v>1025.6410256410256</v>
      </c>
      <c r="N227" s="89">
        <v>1</v>
      </c>
      <c r="O227" s="86" t="s">
        <v>45</v>
      </c>
      <c r="P227" s="90">
        <v>45261</v>
      </c>
      <c r="Q227" s="86"/>
      <c r="S227" s="91" t="s">
        <v>42</v>
      </c>
    </row>
    <row r="228" spans="1:19" s="87" customFormat="1" x14ac:dyDescent="0.25">
      <c r="A228" s="85">
        <v>2</v>
      </c>
      <c r="B228" s="86"/>
      <c r="C228" s="87" t="s">
        <v>206</v>
      </c>
      <c r="D228" s="86" t="s">
        <v>327</v>
      </c>
      <c r="E228" s="87" t="s">
        <v>233</v>
      </c>
      <c r="F228" s="87" t="s">
        <v>118</v>
      </c>
      <c r="G228" s="87" t="s">
        <v>455</v>
      </c>
      <c r="H228" s="87" t="s">
        <v>456</v>
      </c>
      <c r="I228" s="86" t="s">
        <v>368</v>
      </c>
      <c r="K228" s="86" t="str">
        <f>IF(L228&lt;=10000,Instruções!$D$38,Instruções!$D$39)</f>
        <v>Shopping</v>
      </c>
      <c r="L228" s="88">
        <v>70000</v>
      </c>
      <c r="M228" s="88">
        <f t="shared" si="35"/>
        <v>17948.717948717949</v>
      </c>
      <c r="N228" s="89">
        <v>1</v>
      </c>
      <c r="O228" s="86" t="s">
        <v>45</v>
      </c>
      <c r="P228" s="90">
        <v>44958</v>
      </c>
      <c r="Q228" s="86"/>
      <c r="S228" s="91" t="s">
        <v>42</v>
      </c>
    </row>
    <row r="229" spans="1:19" s="87" customFormat="1" ht="11" customHeight="1" x14ac:dyDescent="0.25">
      <c r="A229" s="85">
        <v>2</v>
      </c>
      <c r="B229" s="86"/>
      <c r="C229" s="87" t="s">
        <v>206</v>
      </c>
      <c r="D229" s="86" t="s">
        <v>327</v>
      </c>
      <c r="E229" s="87" t="s">
        <v>226</v>
      </c>
      <c r="F229" s="87" t="s">
        <v>118</v>
      </c>
      <c r="G229" s="87" t="s">
        <v>457</v>
      </c>
      <c r="I229" s="86" t="s">
        <v>368</v>
      </c>
      <c r="K229" s="86" t="str">
        <f>IF(L229&lt;=10000,Instruções!$D$38,Instruções!$D$39)</f>
        <v>CD</v>
      </c>
      <c r="L229" s="88">
        <v>8000</v>
      </c>
      <c r="M229" s="88">
        <f t="shared" si="35"/>
        <v>2051.2820512820513</v>
      </c>
      <c r="N229" s="89">
        <v>1</v>
      </c>
      <c r="O229" s="86" t="s">
        <v>45</v>
      </c>
      <c r="P229" s="90">
        <v>44958</v>
      </c>
      <c r="Q229" s="86"/>
      <c r="S229" s="91" t="s">
        <v>42</v>
      </c>
    </row>
    <row r="230" spans="1:19" s="87" customFormat="1" ht="11" customHeight="1" x14ac:dyDescent="0.25">
      <c r="A230" s="85">
        <v>2</v>
      </c>
      <c r="B230" s="86"/>
      <c r="C230" s="87" t="s">
        <v>219</v>
      </c>
      <c r="D230" s="86" t="str">
        <f t="shared" ref="D230" si="36">LEFT(C230,3)</f>
        <v>2.4</v>
      </c>
      <c r="E230" s="87" t="s">
        <v>253</v>
      </c>
      <c r="F230" s="87" t="s">
        <v>154</v>
      </c>
      <c r="G230" s="87" t="s">
        <v>325</v>
      </c>
      <c r="I230" s="86" t="s">
        <v>368</v>
      </c>
      <c r="K230" s="86" t="str">
        <f>IF(L230&lt;=10000,Instruções!$D$38,Instruções!$D$39)</f>
        <v>CD</v>
      </c>
      <c r="L230" s="88">
        <v>7276</v>
      </c>
      <c r="M230" s="88">
        <f t="shared" si="35"/>
        <v>1865.6410256410256</v>
      </c>
      <c r="N230" s="89">
        <v>1</v>
      </c>
      <c r="O230" s="86" t="s">
        <v>45</v>
      </c>
      <c r="P230" s="90">
        <v>44927</v>
      </c>
      <c r="Q230" s="86"/>
      <c r="S230" s="91" t="s">
        <v>42</v>
      </c>
    </row>
    <row r="231" spans="1:19" s="87" customFormat="1" ht="11" customHeight="1" x14ac:dyDescent="0.25">
      <c r="A231" s="85">
        <v>2</v>
      </c>
      <c r="B231" s="86"/>
      <c r="C231" s="87" t="s">
        <v>219</v>
      </c>
      <c r="D231" s="86" t="str">
        <f t="shared" ref="D231" si="37">LEFT(C231,3)</f>
        <v>2.4</v>
      </c>
      <c r="E231" s="87" t="s">
        <v>253</v>
      </c>
      <c r="F231" s="87" t="s">
        <v>154</v>
      </c>
      <c r="G231" s="87" t="s">
        <v>142</v>
      </c>
      <c r="I231" s="86" t="s">
        <v>368</v>
      </c>
      <c r="K231" s="86" t="str">
        <f>IF(L231&lt;=10000,Instruções!$D$38,Instruções!$D$39)</f>
        <v>Shopping</v>
      </c>
      <c r="L231" s="88">
        <v>22000</v>
      </c>
      <c r="M231" s="88">
        <f t="shared" si="35"/>
        <v>5641.0256410256416</v>
      </c>
      <c r="N231" s="89">
        <v>1</v>
      </c>
      <c r="O231" s="86" t="s">
        <v>45</v>
      </c>
      <c r="P231" s="90">
        <v>45047</v>
      </c>
      <c r="Q231" s="86"/>
      <c r="S231" s="91" t="s">
        <v>42</v>
      </c>
    </row>
    <row r="232" spans="1:19" s="87" customFormat="1" ht="11" customHeight="1" x14ac:dyDescent="0.25">
      <c r="A232" s="85">
        <v>2</v>
      </c>
      <c r="B232" s="86"/>
      <c r="C232" s="87" t="s">
        <v>219</v>
      </c>
      <c r="D232" s="86" t="str">
        <f t="shared" ref="D232" si="38">LEFT(C232,3)</f>
        <v>2.4</v>
      </c>
      <c r="E232" s="87" t="s">
        <v>253</v>
      </c>
      <c r="F232" s="87" t="s">
        <v>154</v>
      </c>
      <c r="G232" s="87" t="s">
        <v>140</v>
      </c>
      <c r="I232" s="86" t="s">
        <v>368</v>
      </c>
      <c r="K232" s="86" t="str">
        <f>IF(L232&lt;=10000,Instruções!$D$38,Instruções!$D$39)</f>
        <v>Shopping</v>
      </c>
      <c r="L232" s="88">
        <v>60000</v>
      </c>
      <c r="M232" s="88">
        <f t="shared" si="35"/>
        <v>15384.615384615385</v>
      </c>
      <c r="N232" s="89">
        <v>1</v>
      </c>
      <c r="O232" s="86" t="s">
        <v>45</v>
      </c>
      <c r="P232" s="90">
        <v>45078</v>
      </c>
      <c r="Q232" s="86"/>
      <c r="S232" s="91" t="s">
        <v>42</v>
      </c>
    </row>
    <row r="233" spans="1:19" s="87" customFormat="1" ht="11" customHeight="1" x14ac:dyDescent="0.25">
      <c r="A233" s="85">
        <v>2</v>
      </c>
      <c r="B233" s="86"/>
      <c r="C233" s="87" t="s">
        <v>219</v>
      </c>
      <c r="D233" s="86" t="str">
        <f t="shared" ref="D233" si="39">LEFT(C233,3)</f>
        <v>2.4</v>
      </c>
      <c r="E233" s="87" t="s">
        <v>253</v>
      </c>
      <c r="F233" s="87" t="s">
        <v>154</v>
      </c>
      <c r="G233" s="87" t="s">
        <v>528</v>
      </c>
      <c r="I233" s="86" t="s">
        <v>368</v>
      </c>
      <c r="K233" s="86" t="str">
        <f>IF(L233&lt;=10000,Instruções!$D$38,Instruções!$D$39)</f>
        <v>Shopping</v>
      </c>
      <c r="L233" s="88">
        <v>24900</v>
      </c>
      <c r="M233" s="88">
        <f t="shared" si="35"/>
        <v>6384.6153846153848</v>
      </c>
      <c r="N233" s="89">
        <v>1</v>
      </c>
      <c r="O233" s="86" t="s">
        <v>45</v>
      </c>
      <c r="P233" s="90">
        <v>44986</v>
      </c>
      <c r="Q233" s="86"/>
      <c r="S233" s="91" t="s">
        <v>42</v>
      </c>
    </row>
    <row r="234" spans="1:19" s="87" customFormat="1" ht="11" customHeight="1" x14ac:dyDescent="0.25">
      <c r="A234" s="85">
        <v>2</v>
      </c>
      <c r="B234" s="86"/>
      <c r="C234" s="87" t="s">
        <v>219</v>
      </c>
      <c r="D234" s="86" t="str">
        <f t="shared" ref="D234" si="40">LEFT(C234,3)</f>
        <v>2.4</v>
      </c>
      <c r="E234" s="87" t="s">
        <v>253</v>
      </c>
      <c r="F234" s="87" t="s">
        <v>154</v>
      </c>
      <c r="G234" s="87" t="s">
        <v>529</v>
      </c>
      <c r="I234" s="86" t="s">
        <v>368</v>
      </c>
      <c r="K234" s="86" t="str">
        <f>IF(L234&lt;=10000,Instruções!$D$38,Instruções!$D$39)</f>
        <v>Shopping</v>
      </c>
      <c r="L234" s="88">
        <v>15000</v>
      </c>
      <c r="M234" s="88">
        <f t="shared" si="35"/>
        <v>3846.1538461538462</v>
      </c>
      <c r="N234" s="89">
        <v>1</v>
      </c>
      <c r="O234" s="86" t="s">
        <v>45</v>
      </c>
      <c r="P234" s="90">
        <v>45078</v>
      </c>
      <c r="Q234" s="86"/>
      <c r="S234" s="91" t="s">
        <v>42</v>
      </c>
    </row>
    <row r="235" spans="1:19" s="87" customFormat="1" ht="11" customHeight="1" x14ac:dyDescent="0.25">
      <c r="A235" s="85">
        <v>2</v>
      </c>
      <c r="B235" s="86"/>
      <c r="C235" s="87" t="s">
        <v>219</v>
      </c>
      <c r="D235" s="86" t="str">
        <f t="shared" ref="D235" si="41">LEFT(C235,3)</f>
        <v>2.4</v>
      </c>
      <c r="E235" s="87" t="s">
        <v>253</v>
      </c>
      <c r="F235" s="87" t="s">
        <v>154</v>
      </c>
      <c r="G235" s="87" t="s">
        <v>530</v>
      </c>
      <c r="I235" s="86" t="s">
        <v>368</v>
      </c>
      <c r="K235" s="86" t="str">
        <f>IF(L235&lt;=10000,Instruções!$D$38,Instruções!$D$39)</f>
        <v>Shopping</v>
      </c>
      <c r="L235" s="88">
        <v>60000</v>
      </c>
      <c r="M235" s="88">
        <f t="shared" si="35"/>
        <v>15384.615384615385</v>
      </c>
      <c r="N235" s="89">
        <v>1</v>
      </c>
      <c r="O235" s="86" t="s">
        <v>45</v>
      </c>
      <c r="P235" s="90">
        <v>44896</v>
      </c>
      <c r="Q235" s="86"/>
      <c r="S235" s="91" t="s">
        <v>42</v>
      </c>
    </row>
    <row r="236" spans="1:19" s="87" customFormat="1" ht="11" customHeight="1" x14ac:dyDescent="0.25">
      <c r="A236" s="85">
        <v>2</v>
      </c>
      <c r="B236" s="86"/>
      <c r="C236" s="87" t="s">
        <v>219</v>
      </c>
      <c r="D236" s="86" t="str">
        <f t="shared" ref="D236" si="42">LEFT(C236,3)</f>
        <v>2.4</v>
      </c>
      <c r="E236" s="87" t="s">
        <v>253</v>
      </c>
      <c r="F236" s="87" t="s">
        <v>154</v>
      </c>
      <c r="G236" s="87" t="s">
        <v>531</v>
      </c>
      <c r="I236" s="86" t="s">
        <v>368</v>
      </c>
      <c r="K236" s="86" t="str">
        <f>IF(L236&lt;=10000,Instruções!$D$38,Instruções!$D$39)</f>
        <v>Shopping</v>
      </c>
      <c r="L236" s="88">
        <v>30000</v>
      </c>
      <c r="M236" s="88">
        <f t="shared" si="35"/>
        <v>7692.3076923076924</v>
      </c>
      <c r="N236" s="89">
        <v>1</v>
      </c>
      <c r="O236" s="86" t="s">
        <v>45</v>
      </c>
      <c r="P236" s="90">
        <v>44805</v>
      </c>
      <c r="Q236" s="86"/>
      <c r="S236" s="91" t="s">
        <v>42</v>
      </c>
    </row>
    <row r="237" spans="1:19" s="87" customFormat="1" ht="11" customHeight="1" x14ac:dyDescent="0.25">
      <c r="A237" s="85">
        <v>2</v>
      </c>
      <c r="B237" s="86"/>
      <c r="C237" s="87" t="s">
        <v>219</v>
      </c>
      <c r="D237" s="86" t="str">
        <f t="shared" ref="D237" si="43">LEFT(C237,3)</f>
        <v>2.4</v>
      </c>
      <c r="E237" s="87" t="s">
        <v>253</v>
      </c>
      <c r="F237" s="87" t="s">
        <v>154</v>
      </c>
      <c r="G237" s="87" t="s">
        <v>448</v>
      </c>
      <c r="H237" s="87" t="s">
        <v>532</v>
      </c>
      <c r="I237" s="86" t="s">
        <v>368</v>
      </c>
      <c r="K237" s="86" t="str">
        <f>IF(L237&lt;=10000,Instruções!$D$38,Instruções!$D$39)</f>
        <v>Shopping</v>
      </c>
      <c r="L237" s="88">
        <v>200000</v>
      </c>
      <c r="M237" s="88">
        <f t="shared" si="35"/>
        <v>51282.051282051281</v>
      </c>
      <c r="N237" s="89">
        <v>1</v>
      </c>
      <c r="O237" s="86" t="s">
        <v>45</v>
      </c>
      <c r="P237" s="90">
        <v>44835</v>
      </c>
      <c r="Q237" s="86"/>
      <c r="S237" s="91" t="s">
        <v>42</v>
      </c>
    </row>
    <row r="238" spans="1:19" s="87" customFormat="1" ht="11" customHeight="1" x14ac:dyDescent="0.25">
      <c r="A238" s="85">
        <v>2</v>
      </c>
      <c r="B238" s="86"/>
      <c r="C238" s="87" t="s">
        <v>219</v>
      </c>
      <c r="D238" s="86" t="str">
        <f t="shared" ref="D238:D239" si="44">LEFT(C238,3)</f>
        <v>2.4</v>
      </c>
      <c r="E238" s="87" t="s">
        <v>253</v>
      </c>
      <c r="F238" s="87" t="s">
        <v>154</v>
      </c>
      <c r="G238" s="87" t="s">
        <v>533</v>
      </c>
      <c r="I238" s="86" t="s">
        <v>368</v>
      </c>
      <c r="K238" s="86" t="str">
        <f>IF(L238&lt;=10000,Instruções!$D$38,Instruções!$D$39)</f>
        <v>Shopping</v>
      </c>
      <c r="L238" s="88">
        <v>49980</v>
      </c>
      <c r="M238" s="88">
        <f t="shared" si="35"/>
        <v>12815.384615384615</v>
      </c>
      <c r="N238" s="89">
        <v>1</v>
      </c>
      <c r="O238" s="86" t="s">
        <v>45</v>
      </c>
      <c r="P238" s="90">
        <v>44896</v>
      </c>
      <c r="Q238" s="86"/>
      <c r="S238" s="91" t="s">
        <v>42</v>
      </c>
    </row>
    <row r="239" spans="1:19" s="87" customFormat="1" ht="11" customHeight="1" x14ac:dyDescent="0.25">
      <c r="A239" s="85">
        <v>2</v>
      </c>
      <c r="B239" s="86"/>
      <c r="C239" s="87" t="s">
        <v>205</v>
      </c>
      <c r="D239" s="86" t="str">
        <f t="shared" si="44"/>
        <v>2.5</v>
      </c>
      <c r="E239" s="87" t="s">
        <v>243</v>
      </c>
      <c r="F239" s="87" t="s">
        <v>122</v>
      </c>
      <c r="G239" s="87" t="s">
        <v>325</v>
      </c>
      <c r="I239" s="86" t="s">
        <v>368</v>
      </c>
      <c r="K239" s="86" t="str">
        <f>IF(L239&lt;=10000,Instruções!$D$38,Instruções!$D$39)</f>
        <v>Shopping</v>
      </c>
      <c r="L239" s="88">
        <v>15000</v>
      </c>
      <c r="M239" s="88">
        <f t="shared" si="35"/>
        <v>3846.1538461538462</v>
      </c>
      <c r="N239" s="89">
        <v>1</v>
      </c>
      <c r="O239" s="86" t="s">
        <v>45</v>
      </c>
      <c r="P239" s="90">
        <v>44743</v>
      </c>
      <c r="Q239" s="86"/>
      <c r="S239" s="91" t="s">
        <v>42</v>
      </c>
    </row>
    <row r="240" spans="1:19" s="87" customFormat="1" ht="11" customHeight="1" x14ac:dyDescent="0.25">
      <c r="A240" s="85">
        <v>2</v>
      </c>
      <c r="B240" s="86"/>
      <c r="C240" s="87" t="s">
        <v>205</v>
      </c>
      <c r="D240" s="86" t="str">
        <f t="shared" ref="D240" si="45">LEFT(C240,3)</f>
        <v>2.5</v>
      </c>
      <c r="E240" s="87" t="s">
        <v>243</v>
      </c>
      <c r="F240" s="87" t="s">
        <v>122</v>
      </c>
      <c r="G240" s="87" t="s">
        <v>428</v>
      </c>
      <c r="H240" s="87" t="s">
        <v>125</v>
      </c>
      <c r="I240" s="86" t="s">
        <v>368</v>
      </c>
      <c r="K240" s="86" t="str">
        <f>IF(L240&lt;=10000,Instruções!$D$38,Instruções!$D$39)</f>
        <v>Shopping</v>
      </c>
      <c r="L240" s="88">
        <v>50000</v>
      </c>
      <c r="M240" s="88">
        <f t="shared" si="35"/>
        <v>12820.51282051282</v>
      </c>
      <c r="N240" s="89">
        <v>1</v>
      </c>
      <c r="O240" s="86" t="s">
        <v>45</v>
      </c>
      <c r="P240" s="90">
        <v>44774</v>
      </c>
      <c r="Q240" s="86"/>
      <c r="S240" s="91" t="s">
        <v>42</v>
      </c>
    </row>
    <row r="241" spans="1:19" s="87" customFormat="1" ht="11" customHeight="1" x14ac:dyDescent="0.25">
      <c r="A241" s="85">
        <v>2</v>
      </c>
      <c r="B241" s="86"/>
      <c r="C241" s="87" t="s">
        <v>205</v>
      </c>
      <c r="D241" s="86" t="str">
        <f t="shared" ref="D241" si="46">LEFT(C241,3)</f>
        <v>2.5</v>
      </c>
      <c r="E241" s="87" t="s">
        <v>243</v>
      </c>
      <c r="F241" s="87" t="s">
        <v>122</v>
      </c>
      <c r="G241" s="87" t="s">
        <v>149</v>
      </c>
      <c r="H241" s="87" t="s">
        <v>150</v>
      </c>
      <c r="I241" s="86" t="s">
        <v>368</v>
      </c>
      <c r="K241" s="86" t="str">
        <f>IF(L241&lt;=10000,Instruções!$D$38,Instruções!$D$39)</f>
        <v>Shopping</v>
      </c>
      <c r="L241" s="88">
        <v>72500</v>
      </c>
      <c r="M241" s="88">
        <f t="shared" si="35"/>
        <v>18589.74358974359</v>
      </c>
      <c r="N241" s="89">
        <v>1</v>
      </c>
      <c r="O241" s="86" t="s">
        <v>45</v>
      </c>
      <c r="P241" s="90">
        <v>44774</v>
      </c>
      <c r="Q241" s="86"/>
      <c r="S241" s="91" t="s">
        <v>42</v>
      </c>
    </row>
    <row r="242" spans="1:19" s="87" customFormat="1" ht="11" customHeight="1" x14ac:dyDescent="0.25">
      <c r="A242" s="85">
        <v>2</v>
      </c>
      <c r="B242" s="86"/>
      <c r="C242" s="87" t="s">
        <v>205</v>
      </c>
      <c r="D242" s="86" t="str">
        <f t="shared" ref="D242" si="47">LEFT(C242,3)</f>
        <v>2.5</v>
      </c>
      <c r="E242" s="87" t="s">
        <v>243</v>
      </c>
      <c r="F242" s="87" t="s">
        <v>122</v>
      </c>
      <c r="G242" s="87" t="s">
        <v>534</v>
      </c>
      <c r="H242" s="87" t="s">
        <v>123</v>
      </c>
      <c r="I242" s="86" t="s">
        <v>368</v>
      </c>
      <c r="K242" s="86" t="str">
        <f>IF(L242&lt;=10000,Instruções!$D$38,Instruções!$D$39)</f>
        <v>Shopping</v>
      </c>
      <c r="L242" s="88">
        <v>50000</v>
      </c>
      <c r="M242" s="88">
        <f t="shared" si="35"/>
        <v>12820.51282051282</v>
      </c>
      <c r="N242" s="89">
        <v>1</v>
      </c>
      <c r="O242" s="86" t="s">
        <v>45</v>
      </c>
      <c r="P242" s="90">
        <v>44774</v>
      </c>
      <c r="Q242" s="86"/>
      <c r="S242" s="91" t="s">
        <v>42</v>
      </c>
    </row>
    <row r="243" spans="1:19" s="87" customFormat="1" x14ac:dyDescent="0.25">
      <c r="A243" s="124">
        <v>2</v>
      </c>
      <c r="B243" s="125">
        <v>95118</v>
      </c>
      <c r="C243" s="126" t="s">
        <v>215</v>
      </c>
      <c r="D243" s="125" t="str">
        <f t="shared" ref="D243" si="48">LEFT(C243,3)</f>
        <v>2.6</v>
      </c>
      <c r="E243" s="126" t="s">
        <v>257</v>
      </c>
      <c r="F243" s="126" t="s">
        <v>132</v>
      </c>
      <c r="G243" s="126" t="s">
        <v>157</v>
      </c>
      <c r="H243" s="126" t="s">
        <v>158</v>
      </c>
      <c r="I243" s="125" t="s">
        <v>320</v>
      </c>
      <c r="J243" s="126"/>
      <c r="K243" s="125" t="str">
        <f>IF(L243&lt;=10000,Instruções!$D$38,Instruções!$D$39)</f>
        <v>Shopping</v>
      </c>
      <c r="L243" s="127">
        <v>206000</v>
      </c>
      <c r="M243" s="127">
        <f t="shared" ref="M243" si="49">L243/3.9</f>
        <v>52820.51282051282</v>
      </c>
      <c r="N243" s="128">
        <v>1</v>
      </c>
      <c r="O243" s="125" t="s">
        <v>45</v>
      </c>
      <c r="P243" s="129">
        <v>43678</v>
      </c>
      <c r="Q243" s="129">
        <v>43709</v>
      </c>
      <c r="R243" s="126"/>
      <c r="S243" s="130" t="s">
        <v>38</v>
      </c>
    </row>
    <row r="244" spans="1:19" s="87" customFormat="1" x14ac:dyDescent="0.25">
      <c r="A244" s="92" t="s">
        <v>301</v>
      </c>
      <c r="B244" s="93"/>
      <c r="C244" s="94"/>
      <c r="D244" s="93"/>
      <c r="E244" s="94"/>
      <c r="F244" s="94"/>
      <c r="G244" s="94"/>
      <c r="H244" s="94"/>
      <c r="I244" s="93"/>
      <c r="J244" s="94"/>
      <c r="K244" s="93"/>
      <c r="L244" s="95">
        <f>SUM(L107:L243)</f>
        <v>5872655.9000000004</v>
      </c>
      <c r="M244" s="95">
        <f>SUM(M107:M243)</f>
        <v>1505809.2051282055</v>
      </c>
      <c r="N244" s="96"/>
      <c r="O244" s="93"/>
      <c r="P244" s="94"/>
      <c r="Q244" s="93"/>
      <c r="R244" s="94"/>
      <c r="S244" s="97"/>
    </row>
    <row r="245" spans="1:19" s="87" customFormat="1" x14ac:dyDescent="0.25">
      <c r="A245" s="85">
        <v>3</v>
      </c>
      <c r="B245" s="86">
        <v>93900</v>
      </c>
      <c r="C245" s="87" t="s">
        <v>210</v>
      </c>
      <c r="D245" s="86" t="str">
        <f>LEFT(C245,3)</f>
        <v>3.1</v>
      </c>
      <c r="E245" s="87" t="s">
        <v>245</v>
      </c>
      <c r="F245" s="87" t="s">
        <v>115</v>
      </c>
      <c r="G245" s="87" t="s">
        <v>142</v>
      </c>
      <c r="H245" s="87" t="s">
        <v>280</v>
      </c>
      <c r="I245" s="86" t="s">
        <v>320</v>
      </c>
      <c r="K245" s="86" t="str">
        <f>IF(L245&lt;=10000,Instruções!$D$38,Instruções!$D$39)</f>
        <v>CD</v>
      </c>
      <c r="L245" s="88">
        <v>500</v>
      </c>
      <c r="M245" s="88">
        <f>L245/3.9</f>
        <v>128.2051282051282</v>
      </c>
      <c r="N245" s="89">
        <v>1</v>
      </c>
      <c r="O245" s="86" t="s">
        <v>45</v>
      </c>
      <c r="P245" s="90">
        <v>44958</v>
      </c>
      <c r="Q245" s="86"/>
      <c r="S245" s="91" t="s">
        <v>42</v>
      </c>
    </row>
    <row r="246" spans="1:19" s="87" customFormat="1" x14ac:dyDescent="0.25">
      <c r="A246" s="85">
        <v>3</v>
      </c>
      <c r="B246" s="86">
        <v>93936</v>
      </c>
      <c r="C246" s="87" t="s">
        <v>210</v>
      </c>
      <c r="D246" s="86" t="str">
        <f>LEFT(C246,3)</f>
        <v>3.1</v>
      </c>
      <c r="E246" s="87" t="s">
        <v>245</v>
      </c>
      <c r="F246" s="87" t="s">
        <v>115</v>
      </c>
      <c r="G246" s="87" t="s">
        <v>323</v>
      </c>
      <c r="H246" s="87" t="s">
        <v>324</v>
      </c>
      <c r="I246" s="86" t="s">
        <v>320</v>
      </c>
      <c r="K246" s="86" t="str">
        <f>IF(L246&lt;=10000,Instruções!$D$38,Instruções!$D$39)</f>
        <v>Shopping</v>
      </c>
      <c r="L246" s="88">
        <v>100000</v>
      </c>
      <c r="M246" s="88">
        <f>L246/3.9</f>
        <v>25641.025641025641</v>
      </c>
      <c r="N246" s="89">
        <v>1</v>
      </c>
      <c r="O246" s="86" t="s">
        <v>45</v>
      </c>
      <c r="P246" s="90">
        <v>44958</v>
      </c>
      <c r="Q246" s="86"/>
      <c r="S246" s="91" t="s">
        <v>42</v>
      </c>
    </row>
    <row r="247" spans="1:19" s="87" customFormat="1" x14ac:dyDescent="0.25">
      <c r="A247" s="85">
        <v>3</v>
      </c>
      <c r="B247" s="86"/>
      <c r="C247" s="87" t="s">
        <v>210</v>
      </c>
      <c r="D247" s="86" t="str">
        <f t="shared" ref="D247:D249" si="50">LEFT(C247,3)</f>
        <v>3.1</v>
      </c>
      <c r="E247" s="98" t="s">
        <v>344</v>
      </c>
      <c r="F247" s="98" t="s">
        <v>115</v>
      </c>
      <c r="G247" s="87" t="s">
        <v>323</v>
      </c>
      <c r="H247" s="87" t="s">
        <v>323</v>
      </c>
      <c r="I247" s="86" t="s">
        <v>320</v>
      </c>
      <c r="K247" s="86" t="s">
        <v>271</v>
      </c>
      <c r="L247" s="88">
        <v>100000</v>
      </c>
      <c r="M247" s="88">
        <f t="shared" ref="M247:M249" si="51">L247/3.9</f>
        <v>25641.025641025641</v>
      </c>
      <c r="N247" s="89">
        <v>1</v>
      </c>
      <c r="O247" s="86" t="s">
        <v>45</v>
      </c>
      <c r="P247" s="90">
        <v>44958</v>
      </c>
      <c r="Q247" s="86"/>
      <c r="S247" s="91" t="s">
        <v>42</v>
      </c>
    </row>
    <row r="248" spans="1:19" s="87" customFormat="1" x14ac:dyDescent="0.25">
      <c r="A248" s="85">
        <v>3</v>
      </c>
      <c r="B248" s="86"/>
      <c r="C248" s="87" t="s">
        <v>210</v>
      </c>
      <c r="D248" s="86" t="str">
        <f t="shared" si="50"/>
        <v>3.1</v>
      </c>
      <c r="E248" s="98" t="s">
        <v>345</v>
      </c>
      <c r="F248" s="98" t="s">
        <v>115</v>
      </c>
      <c r="G248" s="87" t="s">
        <v>323</v>
      </c>
      <c r="H248" s="87" t="s">
        <v>323</v>
      </c>
      <c r="I248" s="86" t="s">
        <v>320</v>
      </c>
      <c r="K248" s="86" t="s">
        <v>271</v>
      </c>
      <c r="L248" s="88">
        <v>100000</v>
      </c>
      <c r="M248" s="88">
        <f t="shared" si="51"/>
        <v>25641.025641025641</v>
      </c>
      <c r="N248" s="89">
        <v>1</v>
      </c>
      <c r="O248" s="86" t="s">
        <v>45</v>
      </c>
      <c r="P248" s="90">
        <v>44958</v>
      </c>
      <c r="Q248" s="86"/>
      <c r="S248" s="91" t="s">
        <v>42</v>
      </c>
    </row>
    <row r="249" spans="1:19" s="87" customFormat="1" x14ac:dyDescent="0.25">
      <c r="A249" s="85">
        <v>3</v>
      </c>
      <c r="B249" s="86"/>
      <c r="C249" s="87" t="s">
        <v>210</v>
      </c>
      <c r="D249" s="86" t="str">
        <f t="shared" si="50"/>
        <v>3.1</v>
      </c>
      <c r="E249" s="98" t="s">
        <v>353</v>
      </c>
      <c r="F249" s="98" t="s">
        <v>115</v>
      </c>
      <c r="G249" s="87" t="s">
        <v>354</v>
      </c>
      <c r="H249" s="87" t="s">
        <v>355</v>
      </c>
      <c r="I249" s="86" t="s">
        <v>320</v>
      </c>
      <c r="K249" s="86" t="s">
        <v>271</v>
      </c>
      <c r="L249" s="88">
        <v>57000</v>
      </c>
      <c r="M249" s="88">
        <f t="shared" si="51"/>
        <v>14615.384615384615</v>
      </c>
      <c r="N249" s="89">
        <v>1</v>
      </c>
      <c r="O249" s="86" t="s">
        <v>45</v>
      </c>
      <c r="P249" s="90">
        <v>45170</v>
      </c>
      <c r="Q249" s="86"/>
      <c r="S249" s="91" t="s">
        <v>42</v>
      </c>
    </row>
    <row r="250" spans="1:19" s="87" customFormat="1" x14ac:dyDescent="0.25">
      <c r="A250" s="92" t="s">
        <v>303</v>
      </c>
      <c r="B250" s="93"/>
      <c r="C250" s="94"/>
      <c r="D250" s="93"/>
      <c r="E250" s="94"/>
      <c r="F250" s="94"/>
      <c r="G250" s="94"/>
      <c r="H250" s="94"/>
      <c r="I250" s="93"/>
      <c r="J250" s="94"/>
      <c r="K250" s="93"/>
      <c r="L250" s="95">
        <f>SUM(L245:L249)</f>
        <v>357500</v>
      </c>
      <c r="M250" s="95">
        <f>SUM(M245:M249)</f>
        <v>91666.666666666657</v>
      </c>
      <c r="N250" s="96"/>
      <c r="O250" s="93"/>
      <c r="P250" s="94"/>
      <c r="Q250" s="93"/>
      <c r="R250" s="94"/>
      <c r="S250" s="97"/>
    </row>
    <row r="251" spans="1:19" s="87" customFormat="1" x14ac:dyDescent="0.25">
      <c r="A251" s="85">
        <v>4</v>
      </c>
      <c r="B251" s="86"/>
      <c r="C251" s="87" t="s">
        <v>209</v>
      </c>
      <c r="D251" s="86" t="s">
        <v>462</v>
      </c>
      <c r="E251" s="87" t="s">
        <v>463</v>
      </c>
      <c r="F251" s="87" t="s">
        <v>161</v>
      </c>
      <c r="G251" s="87" t="s">
        <v>461</v>
      </c>
      <c r="H251" s="87" t="s">
        <v>464</v>
      </c>
      <c r="I251" s="86" t="s">
        <v>368</v>
      </c>
      <c r="K251" s="86" t="str">
        <f>IF(L251&lt;=10000,Instruções!$D$38,Instruções!$D$39)</f>
        <v>Shopping</v>
      </c>
      <c r="L251" s="88">
        <v>30000</v>
      </c>
      <c r="M251" s="88">
        <f t="shared" ref="M251" si="52">L251/3.9</f>
        <v>7692.3076923076924</v>
      </c>
      <c r="N251" s="89">
        <v>1</v>
      </c>
      <c r="O251" s="86" t="s">
        <v>45</v>
      </c>
      <c r="P251" s="90">
        <v>45078</v>
      </c>
      <c r="Q251" s="86"/>
      <c r="S251" s="91" t="s">
        <v>42</v>
      </c>
    </row>
    <row r="252" spans="1:19" s="87" customFormat="1" x14ac:dyDescent="0.25">
      <c r="A252" s="85">
        <v>4</v>
      </c>
      <c r="B252" s="86"/>
      <c r="C252" s="87" t="s">
        <v>218</v>
      </c>
      <c r="D252" s="86" t="s">
        <v>481</v>
      </c>
      <c r="E252" s="87" t="s">
        <v>248</v>
      </c>
      <c r="F252" s="87" t="s">
        <v>113</v>
      </c>
      <c r="G252" s="87" t="s">
        <v>142</v>
      </c>
      <c r="I252" s="86" t="s">
        <v>368</v>
      </c>
      <c r="K252" s="86" t="str">
        <f>IF(L252&lt;=10000,Instruções!$D$38,Instruções!$D$39)</f>
        <v>CD</v>
      </c>
      <c r="L252" s="88">
        <v>3000</v>
      </c>
      <c r="M252" s="88">
        <f t="shared" ref="M252:M253" si="53">L252/3.9</f>
        <v>769.23076923076928</v>
      </c>
      <c r="N252" s="89">
        <v>1</v>
      </c>
      <c r="O252" s="86" t="s">
        <v>45</v>
      </c>
      <c r="P252" s="90">
        <v>45017</v>
      </c>
      <c r="Q252" s="86"/>
      <c r="S252" s="91" t="s">
        <v>42</v>
      </c>
    </row>
    <row r="253" spans="1:19" s="87" customFormat="1" x14ac:dyDescent="0.25">
      <c r="A253" s="85">
        <v>4</v>
      </c>
      <c r="B253" s="86"/>
      <c r="C253" s="87" t="s">
        <v>213</v>
      </c>
      <c r="D253" s="86" t="str">
        <f t="shared" ref="D253" si="54">LEFT(C253,3)</f>
        <v>4.2</v>
      </c>
      <c r="E253" s="87" t="s">
        <v>238</v>
      </c>
      <c r="F253" s="87" t="s">
        <v>113</v>
      </c>
      <c r="G253" s="87" t="s">
        <v>325</v>
      </c>
      <c r="H253" s="87" t="s">
        <v>480</v>
      </c>
      <c r="I253" s="86" t="s">
        <v>368</v>
      </c>
      <c r="K253" s="86" t="str">
        <f>IF(L253&lt;=10000,Instruções!$D$38,Instruções!$D$39)</f>
        <v>CD</v>
      </c>
      <c r="L253" s="88">
        <v>10000</v>
      </c>
      <c r="M253" s="88">
        <f t="shared" si="53"/>
        <v>2564.102564102564</v>
      </c>
      <c r="N253" s="89">
        <v>1</v>
      </c>
      <c r="O253" s="86" t="s">
        <v>45</v>
      </c>
      <c r="P253" s="90">
        <v>45078</v>
      </c>
      <c r="Q253" s="86"/>
      <c r="S253" s="91" t="s">
        <v>42</v>
      </c>
    </row>
    <row r="254" spans="1:19" s="87" customFormat="1" x14ac:dyDescent="0.25">
      <c r="A254" s="85">
        <v>4</v>
      </c>
      <c r="B254" s="86"/>
      <c r="C254" s="87" t="s">
        <v>209</v>
      </c>
      <c r="D254" s="86" t="s">
        <v>462</v>
      </c>
      <c r="E254" s="87" t="s">
        <v>241</v>
      </c>
      <c r="F254" s="87" t="s">
        <v>113</v>
      </c>
      <c r="G254" s="87" t="s">
        <v>482</v>
      </c>
      <c r="H254" s="87" t="s">
        <v>483</v>
      </c>
      <c r="I254" s="86" t="s">
        <v>368</v>
      </c>
      <c r="K254" s="86" t="str">
        <f>IF(L254&lt;=10000,Instruções!$D$38,Instruções!$D$39)</f>
        <v>Shopping</v>
      </c>
      <c r="L254" s="88">
        <v>330700</v>
      </c>
      <c r="M254" s="88">
        <f t="shared" ref="M254:M277" si="55">L254/3.9</f>
        <v>84794.871794871797</v>
      </c>
      <c r="N254" s="89">
        <v>1</v>
      </c>
      <c r="O254" s="86" t="s">
        <v>45</v>
      </c>
      <c r="P254" s="90">
        <v>45078</v>
      </c>
      <c r="Q254" s="86"/>
      <c r="S254" s="91" t="s">
        <v>42</v>
      </c>
    </row>
    <row r="255" spans="1:19" s="87" customFormat="1" ht="10" customHeight="1" x14ac:dyDescent="0.25">
      <c r="A255" s="85">
        <v>4</v>
      </c>
      <c r="B255" s="86"/>
      <c r="C255" s="87" t="s">
        <v>209</v>
      </c>
      <c r="D255" s="86" t="s">
        <v>462</v>
      </c>
      <c r="E255" s="87" t="s">
        <v>224</v>
      </c>
      <c r="F255" s="87" t="s">
        <v>113</v>
      </c>
      <c r="G255" s="87" t="s">
        <v>325</v>
      </c>
      <c r="I255" s="86" t="s">
        <v>368</v>
      </c>
      <c r="K255" s="86" t="str">
        <f>IF(L255&lt;=10000,Instruções!$D$38,Instruções!$D$39)</f>
        <v>Shopping</v>
      </c>
      <c r="L255" s="88">
        <v>25000</v>
      </c>
      <c r="M255" s="88">
        <f t="shared" si="55"/>
        <v>6410.2564102564102</v>
      </c>
      <c r="N255" s="89">
        <v>1</v>
      </c>
      <c r="O255" s="86" t="s">
        <v>45</v>
      </c>
      <c r="P255" s="90">
        <v>45108</v>
      </c>
      <c r="Q255" s="86"/>
      <c r="S255" s="91" t="s">
        <v>42</v>
      </c>
    </row>
    <row r="256" spans="1:19" s="87" customFormat="1" ht="10" customHeight="1" x14ac:dyDescent="0.25">
      <c r="A256" s="85">
        <v>4</v>
      </c>
      <c r="B256" s="86"/>
      <c r="C256" s="87" t="s">
        <v>209</v>
      </c>
      <c r="D256" s="86" t="s">
        <v>462</v>
      </c>
      <c r="E256" s="87" t="s">
        <v>224</v>
      </c>
      <c r="F256" s="87" t="s">
        <v>113</v>
      </c>
      <c r="G256" s="87" t="s">
        <v>140</v>
      </c>
      <c r="I256" s="86" t="s">
        <v>368</v>
      </c>
      <c r="K256" s="86" t="str">
        <f>IF(L256&lt;=10000,Instruções!$D$38,Instruções!$D$39)</f>
        <v>Shopping</v>
      </c>
      <c r="L256" s="88">
        <v>12000</v>
      </c>
      <c r="M256" s="88">
        <f t="shared" si="55"/>
        <v>3076.9230769230771</v>
      </c>
      <c r="N256" s="89">
        <v>1</v>
      </c>
      <c r="O256" s="86" t="s">
        <v>45</v>
      </c>
      <c r="P256" s="90">
        <v>45108</v>
      </c>
      <c r="Q256" s="86"/>
      <c r="S256" s="91" t="s">
        <v>42</v>
      </c>
    </row>
    <row r="257" spans="1:19" s="87" customFormat="1" ht="10" customHeight="1" x14ac:dyDescent="0.25">
      <c r="A257" s="85">
        <v>4</v>
      </c>
      <c r="B257" s="86"/>
      <c r="C257" s="87" t="s">
        <v>209</v>
      </c>
      <c r="D257" s="86" t="s">
        <v>462</v>
      </c>
      <c r="E257" s="87" t="s">
        <v>224</v>
      </c>
      <c r="F257" s="87" t="s">
        <v>113</v>
      </c>
      <c r="G257" s="87" t="s">
        <v>487</v>
      </c>
      <c r="H257" s="87" t="s">
        <v>488</v>
      </c>
      <c r="I257" s="86" t="s">
        <v>368</v>
      </c>
      <c r="K257" s="86" t="str">
        <f>IF(L257&lt;=10000,Instruções!$D$38,Instruções!$D$39)</f>
        <v>Shopping</v>
      </c>
      <c r="L257" s="88">
        <v>156594</v>
      </c>
      <c r="M257" s="88">
        <f t="shared" si="55"/>
        <v>40152.307692307695</v>
      </c>
      <c r="N257" s="89">
        <v>1</v>
      </c>
      <c r="O257" s="86" t="s">
        <v>45</v>
      </c>
      <c r="P257" s="90">
        <v>45261</v>
      </c>
      <c r="Q257" s="86"/>
      <c r="S257" s="91" t="s">
        <v>42</v>
      </c>
    </row>
    <row r="258" spans="1:19" s="87" customFormat="1" ht="10" customHeight="1" x14ac:dyDescent="0.25">
      <c r="A258" s="85">
        <v>4</v>
      </c>
      <c r="B258" s="86"/>
      <c r="C258" s="87" t="s">
        <v>209</v>
      </c>
      <c r="D258" s="86" t="s">
        <v>462</v>
      </c>
      <c r="E258" s="87" t="s">
        <v>224</v>
      </c>
      <c r="F258" s="87" t="s">
        <v>113</v>
      </c>
      <c r="G258" s="87" t="s">
        <v>489</v>
      </c>
      <c r="I258" s="86" t="s">
        <v>368</v>
      </c>
      <c r="K258" s="86" t="str">
        <f>IF(L258&lt;=10000,Instruções!$D$38,Instruções!$D$39)</f>
        <v>Shopping</v>
      </c>
      <c r="L258" s="88">
        <v>48400</v>
      </c>
      <c r="M258" s="88">
        <f t="shared" si="55"/>
        <v>12410.25641025641</v>
      </c>
      <c r="N258" s="89">
        <v>1</v>
      </c>
      <c r="O258" s="86" t="s">
        <v>45</v>
      </c>
      <c r="P258" s="90">
        <v>45108</v>
      </c>
      <c r="Q258" s="86"/>
      <c r="S258" s="91" t="s">
        <v>42</v>
      </c>
    </row>
    <row r="259" spans="1:19" s="87" customFormat="1" ht="10" customHeight="1" x14ac:dyDescent="0.25">
      <c r="A259" s="85">
        <v>4</v>
      </c>
      <c r="B259" s="86"/>
      <c r="C259" s="87" t="s">
        <v>209</v>
      </c>
      <c r="D259" s="86" t="s">
        <v>462</v>
      </c>
      <c r="E259" s="87" t="s">
        <v>224</v>
      </c>
      <c r="F259" s="87" t="s">
        <v>113</v>
      </c>
      <c r="G259" s="87" t="s">
        <v>98</v>
      </c>
      <c r="H259" s="87" t="s">
        <v>490</v>
      </c>
      <c r="I259" s="86" t="s">
        <v>368</v>
      </c>
      <c r="K259" s="86" t="str">
        <f>IF(L259&lt;=10000,Instruções!$D$38,Instruções!$D$39)</f>
        <v>Shopping</v>
      </c>
      <c r="L259" s="88">
        <v>42000</v>
      </c>
      <c r="M259" s="88">
        <f t="shared" si="55"/>
        <v>10769.23076923077</v>
      </c>
      <c r="N259" s="89">
        <v>1</v>
      </c>
      <c r="O259" s="86" t="s">
        <v>45</v>
      </c>
      <c r="P259" s="90">
        <v>45108</v>
      </c>
      <c r="Q259" s="86"/>
      <c r="S259" s="91" t="s">
        <v>42</v>
      </c>
    </row>
    <row r="260" spans="1:19" s="87" customFormat="1" ht="10" customHeight="1" x14ac:dyDescent="0.25">
      <c r="A260" s="85">
        <v>4</v>
      </c>
      <c r="B260" s="86"/>
      <c r="C260" s="87" t="s">
        <v>209</v>
      </c>
      <c r="D260" s="86" t="s">
        <v>462</v>
      </c>
      <c r="E260" s="87" t="s">
        <v>224</v>
      </c>
      <c r="F260" s="87" t="s">
        <v>113</v>
      </c>
      <c r="G260" s="87" t="s">
        <v>491</v>
      </c>
      <c r="H260" s="87" t="s">
        <v>492</v>
      </c>
      <c r="I260" s="86" t="s">
        <v>368</v>
      </c>
      <c r="K260" s="86" t="str">
        <f>IF(L260&lt;=10000,Instruções!$D$38,Instruções!$D$39)</f>
        <v>Shopping</v>
      </c>
      <c r="L260" s="88">
        <v>67860</v>
      </c>
      <c r="M260" s="88">
        <f t="shared" si="55"/>
        <v>17400</v>
      </c>
      <c r="N260" s="89">
        <v>1</v>
      </c>
      <c r="O260" s="86" t="s">
        <v>45</v>
      </c>
      <c r="P260" s="90">
        <v>45108</v>
      </c>
      <c r="Q260" s="86"/>
      <c r="S260" s="91" t="s">
        <v>42</v>
      </c>
    </row>
    <row r="261" spans="1:19" s="87" customFormat="1" ht="10" customHeight="1" x14ac:dyDescent="0.25">
      <c r="A261" s="85">
        <v>4</v>
      </c>
      <c r="B261" s="86"/>
      <c r="C261" s="87" t="s">
        <v>216</v>
      </c>
      <c r="D261" s="86" t="s">
        <v>467</v>
      </c>
      <c r="E261" s="87" t="s">
        <v>493</v>
      </c>
      <c r="F261" s="87" t="s">
        <v>113</v>
      </c>
      <c r="G261" s="87" t="s">
        <v>482</v>
      </c>
      <c r="I261" s="86" t="s">
        <v>368</v>
      </c>
      <c r="K261" s="86" t="str">
        <f>IF(L261&lt;=10000,Instruções!$D$38,Instruções!$D$39)</f>
        <v>Shopping</v>
      </c>
      <c r="L261" s="88">
        <v>181711.65</v>
      </c>
      <c r="M261" s="88">
        <f t="shared" si="55"/>
        <v>46592.730769230766</v>
      </c>
      <c r="N261" s="89">
        <v>1</v>
      </c>
      <c r="O261" s="86" t="s">
        <v>45</v>
      </c>
      <c r="P261" s="90">
        <v>45108</v>
      </c>
      <c r="Q261" s="86"/>
      <c r="S261" s="91" t="s">
        <v>42</v>
      </c>
    </row>
    <row r="262" spans="1:19" s="87" customFormat="1" ht="10" customHeight="1" x14ac:dyDescent="0.25">
      <c r="A262" s="85">
        <v>4</v>
      </c>
      <c r="B262" s="86"/>
      <c r="C262" s="87" t="s">
        <v>217</v>
      </c>
      <c r="D262" s="86" t="s">
        <v>474</v>
      </c>
      <c r="E262" s="87" t="s">
        <v>328</v>
      </c>
      <c r="F262" s="87" t="s">
        <v>113</v>
      </c>
      <c r="G262" s="87" t="s">
        <v>494</v>
      </c>
      <c r="I262" s="86" t="s">
        <v>368</v>
      </c>
      <c r="K262" s="86" t="str">
        <f>IF(L262&lt;=10000,Instruções!$D$38,Instruções!$D$39)</f>
        <v>Shopping</v>
      </c>
      <c r="L262" s="88">
        <v>92000</v>
      </c>
      <c r="M262" s="88">
        <f t="shared" si="55"/>
        <v>23589.74358974359</v>
      </c>
      <c r="N262" s="89">
        <v>1</v>
      </c>
      <c r="O262" s="86" t="s">
        <v>45</v>
      </c>
      <c r="P262" s="90">
        <v>45108</v>
      </c>
      <c r="Q262" s="86"/>
      <c r="S262" s="91" t="s">
        <v>42</v>
      </c>
    </row>
    <row r="263" spans="1:19" s="87" customFormat="1" ht="10" customHeight="1" x14ac:dyDescent="0.25">
      <c r="A263" s="85">
        <v>4</v>
      </c>
      <c r="B263" s="86"/>
      <c r="C263" s="87" t="s">
        <v>217</v>
      </c>
      <c r="D263" s="86" t="s">
        <v>474</v>
      </c>
      <c r="E263" s="87" t="s">
        <v>328</v>
      </c>
      <c r="F263" s="87" t="s">
        <v>113</v>
      </c>
      <c r="G263" s="87" t="s">
        <v>140</v>
      </c>
      <c r="I263" s="86" t="s">
        <v>368</v>
      </c>
      <c r="K263" s="86" t="str">
        <f>IF(L263&lt;=10000,Instruções!$D$38,Instruções!$D$39)</f>
        <v>Shopping</v>
      </c>
      <c r="L263" s="88">
        <v>45000</v>
      </c>
      <c r="M263" s="88">
        <f t="shared" si="55"/>
        <v>11538.461538461539</v>
      </c>
      <c r="N263" s="89">
        <v>1</v>
      </c>
      <c r="O263" s="86" t="s">
        <v>45</v>
      </c>
      <c r="P263" s="90">
        <v>45108</v>
      </c>
      <c r="Q263" s="86"/>
      <c r="S263" s="91" t="s">
        <v>42</v>
      </c>
    </row>
    <row r="264" spans="1:19" s="87" customFormat="1" ht="10" customHeight="1" x14ac:dyDescent="0.25">
      <c r="A264" s="85">
        <v>4</v>
      </c>
      <c r="B264" s="86"/>
      <c r="C264" s="87" t="s">
        <v>213</v>
      </c>
      <c r="D264" s="86" t="s">
        <v>495</v>
      </c>
      <c r="E264" s="87" t="s">
        <v>235</v>
      </c>
      <c r="F264" s="87" t="s">
        <v>139</v>
      </c>
      <c r="G264" s="87" t="s">
        <v>496</v>
      </c>
      <c r="I264" s="86" t="s">
        <v>368</v>
      </c>
      <c r="K264" s="86" t="str">
        <f>IF(L264&lt;=10000,Instruções!$D$38,Instruções!$D$39)</f>
        <v>CD</v>
      </c>
      <c r="L264" s="88">
        <v>7850</v>
      </c>
      <c r="M264" s="88">
        <f t="shared" si="55"/>
        <v>2012.8205128205129</v>
      </c>
      <c r="N264" s="89">
        <v>1</v>
      </c>
      <c r="O264" s="86" t="s">
        <v>45</v>
      </c>
      <c r="P264" s="90">
        <v>44958</v>
      </c>
      <c r="Q264" s="86"/>
      <c r="S264" s="91" t="s">
        <v>42</v>
      </c>
    </row>
    <row r="265" spans="1:19" s="87" customFormat="1" ht="10" customHeight="1" x14ac:dyDescent="0.25">
      <c r="A265" s="85">
        <v>4</v>
      </c>
      <c r="B265" s="86"/>
      <c r="C265" s="87" t="s">
        <v>213</v>
      </c>
      <c r="D265" s="86" t="s">
        <v>495</v>
      </c>
      <c r="E265" s="87" t="s">
        <v>235</v>
      </c>
      <c r="F265" s="87" t="s">
        <v>139</v>
      </c>
      <c r="G265" s="87" t="s">
        <v>497</v>
      </c>
      <c r="H265" s="87" t="s">
        <v>498</v>
      </c>
      <c r="I265" s="86" t="s">
        <v>368</v>
      </c>
      <c r="K265" s="86" t="str">
        <f>IF(L265&lt;=10000,Instruções!$D$38,Instruções!$D$39)</f>
        <v>Shopping</v>
      </c>
      <c r="L265" s="88">
        <v>100000</v>
      </c>
      <c r="M265" s="88">
        <f t="shared" si="55"/>
        <v>25641.025641025641</v>
      </c>
      <c r="N265" s="89">
        <v>1</v>
      </c>
      <c r="O265" s="86" t="s">
        <v>45</v>
      </c>
      <c r="P265" s="90">
        <v>44958</v>
      </c>
      <c r="Q265" s="86"/>
      <c r="S265" s="91" t="s">
        <v>42</v>
      </c>
    </row>
    <row r="266" spans="1:19" s="87" customFormat="1" ht="10" customHeight="1" x14ac:dyDescent="0.25">
      <c r="A266" s="85">
        <v>4</v>
      </c>
      <c r="B266" s="86"/>
      <c r="C266" s="87" t="s">
        <v>213</v>
      </c>
      <c r="D266" s="86" t="s">
        <v>495</v>
      </c>
      <c r="E266" s="87" t="s">
        <v>235</v>
      </c>
      <c r="F266" s="87" t="s">
        <v>139</v>
      </c>
      <c r="G266" s="87" t="s">
        <v>499</v>
      </c>
      <c r="I266" s="86" t="s">
        <v>368</v>
      </c>
      <c r="K266" s="86" t="str">
        <f>IF(L266&lt;=10000,Instruções!$D$38,Instruções!$D$39)</f>
        <v>Shopping</v>
      </c>
      <c r="L266" s="88">
        <v>50000</v>
      </c>
      <c r="M266" s="88">
        <f t="shared" si="55"/>
        <v>12820.51282051282</v>
      </c>
      <c r="N266" s="89">
        <v>1</v>
      </c>
      <c r="O266" s="86" t="s">
        <v>45</v>
      </c>
      <c r="P266" s="90">
        <v>44958</v>
      </c>
      <c r="Q266" s="86"/>
      <c r="S266" s="91" t="s">
        <v>42</v>
      </c>
    </row>
    <row r="267" spans="1:19" s="87" customFormat="1" ht="10" customHeight="1" x14ac:dyDescent="0.25">
      <c r="A267" s="85">
        <v>4</v>
      </c>
      <c r="B267" s="86"/>
      <c r="C267" s="87" t="s">
        <v>213</v>
      </c>
      <c r="D267" s="86" t="s">
        <v>495</v>
      </c>
      <c r="E267" s="87" t="s">
        <v>235</v>
      </c>
      <c r="F267" s="87" t="s">
        <v>139</v>
      </c>
      <c r="G267" s="87" t="s">
        <v>435</v>
      </c>
      <c r="I267" s="86" t="s">
        <v>368</v>
      </c>
      <c r="K267" s="86" t="str">
        <f>IF(L267&lt;=10000,Instruções!$D$38,Instruções!$D$39)</f>
        <v>Shopping</v>
      </c>
      <c r="L267" s="88">
        <v>30000</v>
      </c>
      <c r="M267" s="88">
        <f t="shared" si="55"/>
        <v>7692.3076923076924</v>
      </c>
      <c r="N267" s="89">
        <v>1</v>
      </c>
      <c r="O267" s="86" t="s">
        <v>45</v>
      </c>
      <c r="P267" s="90">
        <v>44958</v>
      </c>
      <c r="Q267" s="86"/>
      <c r="S267" s="91" t="s">
        <v>42</v>
      </c>
    </row>
    <row r="268" spans="1:19" s="87" customFormat="1" ht="10" customHeight="1" x14ac:dyDescent="0.25">
      <c r="A268" s="85">
        <v>4</v>
      </c>
      <c r="B268" s="86"/>
      <c r="C268" s="87" t="s">
        <v>213</v>
      </c>
      <c r="D268" s="86" t="s">
        <v>495</v>
      </c>
      <c r="E268" s="87" t="s">
        <v>235</v>
      </c>
      <c r="F268" s="87" t="s">
        <v>139</v>
      </c>
      <c r="G268" s="87" t="s">
        <v>461</v>
      </c>
      <c r="I268" s="86" t="s">
        <v>368</v>
      </c>
      <c r="K268" s="86" t="str">
        <f>IF(L268&lt;=10000,Instruções!$D$38,Instruções!$D$39)</f>
        <v>Shopping</v>
      </c>
      <c r="L268" s="88">
        <v>221000</v>
      </c>
      <c r="M268" s="88">
        <f t="shared" si="55"/>
        <v>56666.666666666672</v>
      </c>
      <c r="N268" s="89">
        <v>1</v>
      </c>
      <c r="O268" s="86" t="s">
        <v>45</v>
      </c>
      <c r="P268" s="90">
        <v>44958</v>
      </c>
      <c r="Q268" s="86"/>
      <c r="S268" s="91" t="s">
        <v>42</v>
      </c>
    </row>
    <row r="269" spans="1:19" s="87" customFormat="1" ht="10" customHeight="1" x14ac:dyDescent="0.25">
      <c r="A269" s="85">
        <v>4</v>
      </c>
      <c r="B269" s="86"/>
      <c r="C269" s="87" t="s">
        <v>213</v>
      </c>
      <c r="D269" s="86" t="s">
        <v>495</v>
      </c>
      <c r="E269" s="87" t="s">
        <v>235</v>
      </c>
      <c r="F269" s="87" t="s">
        <v>139</v>
      </c>
      <c r="G269" s="87" t="s">
        <v>500</v>
      </c>
      <c r="I269" s="86" t="s">
        <v>368</v>
      </c>
      <c r="K269" s="86" t="str">
        <f>IF(L269&lt;=10000,Instruções!$D$38,Instruções!$D$39)</f>
        <v>Shopping</v>
      </c>
      <c r="L269" s="88">
        <v>82020.86</v>
      </c>
      <c r="M269" s="88">
        <f t="shared" si="55"/>
        <v>21030.989743589744</v>
      </c>
      <c r="N269" s="89">
        <v>1</v>
      </c>
      <c r="O269" s="86" t="s">
        <v>45</v>
      </c>
      <c r="P269" s="90">
        <v>44958</v>
      </c>
      <c r="Q269" s="86"/>
      <c r="S269" s="91" t="s">
        <v>42</v>
      </c>
    </row>
    <row r="270" spans="1:19" s="87" customFormat="1" ht="10" customHeight="1" x14ac:dyDescent="0.25">
      <c r="A270" s="85">
        <v>4</v>
      </c>
      <c r="B270" s="86"/>
      <c r="C270" s="87" t="s">
        <v>213</v>
      </c>
      <c r="D270" s="86" t="s">
        <v>495</v>
      </c>
      <c r="E270" s="87" t="s">
        <v>235</v>
      </c>
      <c r="F270" s="87" t="s">
        <v>139</v>
      </c>
      <c r="G270" s="87" t="s">
        <v>140</v>
      </c>
      <c r="I270" s="86" t="s">
        <v>368</v>
      </c>
      <c r="K270" s="86" t="str">
        <f>IF(L270&lt;=10000,Instruções!$D$38,Instruções!$D$39)</f>
        <v>Shopping</v>
      </c>
      <c r="L270" s="88">
        <v>26400</v>
      </c>
      <c r="M270" s="88">
        <f t="shared" si="55"/>
        <v>6769.2307692307695</v>
      </c>
      <c r="N270" s="89">
        <v>1</v>
      </c>
      <c r="O270" s="86" t="s">
        <v>45</v>
      </c>
      <c r="P270" s="90">
        <v>45139</v>
      </c>
      <c r="Q270" s="86"/>
      <c r="S270" s="91" t="s">
        <v>42</v>
      </c>
    </row>
    <row r="271" spans="1:19" s="87" customFormat="1" ht="10" customHeight="1" x14ac:dyDescent="0.25">
      <c r="A271" s="85">
        <v>4</v>
      </c>
      <c r="B271" s="86"/>
      <c r="C271" s="87" t="s">
        <v>217</v>
      </c>
      <c r="D271" s="86" t="s">
        <v>474</v>
      </c>
      <c r="E271" s="87" t="s">
        <v>237</v>
      </c>
      <c r="F271" s="87" t="s">
        <v>139</v>
      </c>
      <c r="G271" s="87" t="s">
        <v>501</v>
      </c>
      <c r="I271" s="86" t="s">
        <v>368</v>
      </c>
      <c r="K271" s="86" t="str">
        <f>IF(L271&lt;=10000,Instruções!$D$38,Instruções!$D$39)</f>
        <v>CD</v>
      </c>
      <c r="L271" s="88">
        <v>10000</v>
      </c>
      <c r="M271" s="88">
        <f t="shared" si="55"/>
        <v>2564.102564102564</v>
      </c>
      <c r="N271" s="89">
        <v>1</v>
      </c>
      <c r="O271" s="86" t="s">
        <v>45</v>
      </c>
      <c r="P271" s="90">
        <v>45139</v>
      </c>
      <c r="Q271" s="86"/>
      <c r="S271" s="91" t="s">
        <v>42</v>
      </c>
    </row>
    <row r="272" spans="1:19" s="87" customFormat="1" ht="10" customHeight="1" x14ac:dyDescent="0.25">
      <c r="A272" s="85">
        <v>4</v>
      </c>
      <c r="B272" s="86"/>
      <c r="C272" s="87" t="s">
        <v>217</v>
      </c>
      <c r="D272" s="86" t="s">
        <v>474</v>
      </c>
      <c r="E272" s="87" t="s">
        <v>237</v>
      </c>
      <c r="F272" s="87" t="s">
        <v>139</v>
      </c>
      <c r="G272" s="87" t="s">
        <v>503</v>
      </c>
      <c r="H272" s="87" t="s">
        <v>502</v>
      </c>
      <c r="I272" s="86" t="s">
        <v>368</v>
      </c>
      <c r="K272" s="86" t="str">
        <f>IF(L272&lt;=10000,Instruções!$D$38,Instruções!$D$39)</f>
        <v>Shopping</v>
      </c>
      <c r="L272" s="88">
        <v>20000</v>
      </c>
      <c r="M272" s="88">
        <f t="shared" si="55"/>
        <v>5128.2051282051279</v>
      </c>
      <c r="N272" s="89">
        <v>1</v>
      </c>
      <c r="O272" s="86" t="s">
        <v>45</v>
      </c>
      <c r="P272" s="90">
        <v>45170</v>
      </c>
      <c r="Q272" s="86"/>
      <c r="S272" s="91" t="s">
        <v>42</v>
      </c>
    </row>
    <row r="273" spans="1:19" s="87" customFormat="1" ht="10" customHeight="1" x14ac:dyDescent="0.25">
      <c r="A273" s="85">
        <v>4</v>
      </c>
      <c r="B273" s="86"/>
      <c r="C273" s="87" t="s">
        <v>217</v>
      </c>
      <c r="D273" s="86" t="s">
        <v>474</v>
      </c>
      <c r="E273" s="87" t="s">
        <v>237</v>
      </c>
      <c r="F273" s="87" t="s">
        <v>139</v>
      </c>
      <c r="G273" s="87" t="s">
        <v>499</v>
      </c>
      <c r="I273" s="86" t="s">
        <v>368</v>
      </c>
      <c r="K273" s="86" t="str">
        <f>IF(L273&lt;=10000,Instruções!$D$38,Instruções!$D$39)</f>
        <v>Shopping</v>
      </c>
      <c r="L273" s="88">
        <v>40000</v>
      </c>
      <c r="M273" s="88">
        <f t="shared" si="55"/>
        <v>10256.410256410256</v>
      </c>
      <c r="N273" s="89">
        <v>1</v>
      </c>
      <c r="O273" s="86" t="s">
        <v>45</v>
      </c>
      <c r="P273" s="90">
        <v>45170</v>
      </c>
      <c r="Q273" s="86"/>
      <c r="S273" s="91" t="s">
        <v>42</v>
      </c>
    </row>
    <row r="274" spans="1:19" s="87" customFormat="1" ht="10" customHeight="1" x14ac:dyDescent="0.25">
      <c r="A274" s="85">
        <v>4</v>
      </c>
      <c r="B274" s="86"/>
      <c r="C274" s="87" t="s">
        <v>217</v>
      </c>
      <c r="D274" s="86" t="s">
        <v>474</v>
      </c>
      <c r="E274" s="87" t="s">
        <v>237</v>
      </c>
      <c r="F274" s="87" t="s">
        <v>139</v>
      </c>
      <c r="G274" s="87" t="s">
        <v>435</v>
      </c>
      <c r="I274" s="86" t="s">
        <v>368</v>
      </c>
      <c r="K274" s="86" t="str">
        <f>IF(L274&lt;=10000,Instruções!$D$38,Instruções!$D$39)</f>
        <v>CD</v>
      </c>
      <c r="L274" s="88">
        <v>9000</v>
      </c>
      <c r="M274" s="88">
        <f t="shared" si="55"/>
        <v>2307.6923076923076</v>
      </c>
      <c r="N274" s="89">
        <v>1</v>
      </c>
      <c r="O274" s="86" t="s">
        <v>45</v>
      </c>
      <c r="P274" s="90">
        <v>45200</v>
      </c>
      <c r="Q274" s="86"/>
      <c r="S274" s="91" t="s">
        <v>42</v>
      </c>
    </row>
    <row r="275" spans="1:19" s="87" customFormat="1" ht="10" customHeight="1" x14ac:dyDescent="0.25">
      <c r="A275" s="85">
        <v>4</v>
      </c>
      <c r="B275" s="86"/>
      <c r="C275" s="87" t="s">
        <v>217</v>
      </c>
      <c r="D275" s="86" t="s">
        <v>474</v>
      </c>
      <c r="E275" s="87" t="s">
        <v>237</v>
      </c>
      <c r="F275" s="87" t="s">
        <v>139</v>
      </c>
      <c r="G275" s="87" t="s">
        <v>504</v>
      </c>
      <c r="I275" s="86" t="s">
        <v>368</v>
      </c>
      <c r="K275" s="86" t="str">
        <f>IF(L275&lt;=10000,Instruções!$D$38,Instruções!$D$39)</f>
        <v>CD</v>
      </c>
      <c r="L275" s="88">
        <v>4000</v>
      </c>
      <c r="M275" s="88">
        <f t="shared" si="55"/>
        <v>1025.6410256410256</v>
      </c>
      <c r="N275" s="89">
        <v>1</v>
      </c>
      <c r="O275" s="86" t="s">
        <v>45</v>
      </c>
      <c r="P275" s="90">
        <v>45139</v>
      </c>
      <c r="Q275" s="86"/>
      <c r="S275" s="91" t="s">
        <v>42</v>
      </c>
    </row>
    <row r="276" spans="1:19" s="87" customFormat="1" ht="10" customHeight="1" x14ac:dyDescent="0.25">
      <c r="A276" s="85">
        <v>4</v>
      </c>
      <c r="B276" s="86"/>
      <c r="C276" s="87" t="s">
        <v>217</v>
      </c>
      <c r="D276" s="86" t="s">
        <v>474</v>
      </c>
      <c r="E276" s="87" t="s">
        <v>237</v>
      </c>
      <c r="F276" s="87" t="s">
        <v>139</v>
      </c>
      <c r="G276" s="87" t="s">
        <v>500</v>
      </c>
      <c r="I276" s="86" t="s">
        <v>368</v>
      </c>
      <c r="K276" s="86" t="str">
        <f>IF(L276&lt;=10000,Instruções!$D$38,Instruções!$D$39)</f>
        <v>Shopping</v>
      </c>
      <c r="L276" s="88">
        <v>82020</v>
      </c>
      <c r="M276" s="88">
        <f t="shared" si="55"/>
        <v>21030.76923076923</v>
      </c>
      <c r="N276" s="89">
        <v>1</v>
      </c>
      <c r="O276" s="86" t="s">
        <v>45</v>
      </c>
      <c r="P276" s="90">
        <v>45139</v>
      </c>
      <c r="Q276" s="86"/>
      <c r="S276" s="91" t="s">
        <v>42</v>
      </c>
    </row>
    <row r="277" spans="1:19" s="87" customFormat="1" ht="10" customHeight="1" x14ac:dyDescent="0.25">
      <c r="A277" s="85">
        <v>4</v>
      </c>
      <c r="B277" s="86"/>
      <c r="C277" s="87" t="s">
        <v>217</v>
      </c>
      <c r="D277" s="86" t="s">
        <v>474</v>
      </c>
      <c r="E277" s="87" t="s">
        <v>237</v>
      </c>
      <c r="F277" s="87" t="s">
        <v>139</v>
      </c>
      <c r="G277" s="87" t="s">
        <v>140</v>
      </c>
      <c r="I277" s="86" t="s">
        <v>368</v>
      </c>
      <c r="K277" s="86" t="str">
        <f>IF(L277&lt;=10000,Instruções!$D$38,Instruções!$D$39)</f>
        <v>CD</v>
      </c>
      <c r="L277" s="88">
        <v>5872</v>
      </c>
      <c r="M277" s="88">
        <f t="shared" si="55"/>
        <v>1505.6410256410256</v>
      </c>
      <c r="N277" s="89">
        <v>1</v>
      </c>
      <c r="O277" s="86" t="s">
        <v>45</v>
      </c>
      <c r="P277" s="90">
        <v>45139</v>
      </c>
      <c r="Q277" s="86"/>
      <c r="S277" s="91" t="s">
        <v>42</v>
      </c>
    </row>
    <row r="278" spans="1:19" s="87" customFormat="1" x14ac:dyDescent="0.25">
      <c r="A278" s="92" t="s">
        <v>304</v>
      </c>
      <c r="B278" s="93"/>
      <c r="C278" s="94"/>
      <c r="D278" s="93"/>
      <c r="E278" s="94"/>
      <c r="F278" s="94"/>
      <c r="G278" s="94"/>
      <c r="H278" s="94"/>
      <c r="I278" s="93"/>
      <c r="J278" s="94"/>
      <c r="K278" s="93"/>
      <c r="L278" s="95">
        <f>SUM(L251:L277)</f>
        <v>1732428.51</v>
      </c>
      <c r="M278" s="95">
        <f>SUM(M251:M277)</f>
        <v>444212.4384615384</v>
      </c>
      <c r="N278" s="96"/>
      <c r="O278" s="93"/>
      <c r="P278" s="94"/>
      <c r="Q278" s="93"/>
      <c r="R278" s="94"/>
      <c r="S278" s="97"/>
    </row>
    <row r="279" spans="1:19" s="87" customFormat="1" x14ac:dyDescent="0.25">
      <c r="A279" s="85">
        <v>5</v>
      </c>
      <c r="B279" s="86"/>
      <c r="C279" s="87" t="s">
        <v>220</v>
      </c>
      <c r="D279" s="86" t="str">
        <f t="shared" ref="D279" si="56">LEFT(C279,3)</f>
        <v>5.1</v>
      </c>
      <c r="E279" s="87" t="s">
        <v>258</v>
      </c>
      <c r="F279" s="87" t="s">
        <v>135</v>
      </c>
      <c r="G279" s="87" t="s">
        <v>142</v>
      </c>
      <c r="H279" s="87" t="s">
        <v>159</v>
      </c>
      <c r="I279" s="86" t="s">
        <v>368</v>
      </c>
      <c r="K279" s="86" t="str">
        <f>IF(L279&lt;=10000,Instruções!$D$38,Instruções!$D$39)</f>
        <v>Shopping</v>
      </c>
      <c r="L279" s="88">
        <v>24000</v>
      </c>
      <c r="M279" s="88">
        <f t="shared" ref="M279:M280" si="57">L279/3.9</f>
        <v>6153.8461538461543</v>
      </c>
      <c r="N279" s="89">
        <v>1</v>
      </c>
      <c r="O279" s="86" t="s">
        <v>45</v>
      </c>
      <c r="P279" s="90">
        <v>45078</v>
      </c>
      <c r="Q279" s="86"/>
      <c r="S279" s="91" t="s">
        <v>42</v>
      </c>
    </row>
    <row r="280" spans="1:19" s="87" customFormat="1" x14ac:dyDescent="0.25">
      <c r="A280" s="85">
        <v>5</v>
      </c>
      <c r="B280" s="86"/>
      <c r="C280" s="87" t="s">
        <v>220</v>
      </c>
      <c r="D280" s="86" t="str">
        <f t="shared" ref="D280" si="58">LEFT(C280,3)</f>
        <v>5.1</v>
      </c>
      <c r="E280" s="87" t="s">
        <v>258</v>
      </c>
      <c r="F280" s="87" t="s">
        <v>135</v>
      </c>
      <c r="G280" s="87" t="s">
        <v>399</v>
      </c>
      <c r="I280" s="86" t="s">
        <v>368</v>
      </c>
      <c r="K280" s="86" t="str">
        <f>IF(L280&lt;=10000,Instruções!$D$38,Instruções!$D$39)</f>
        <v>Shopping</v>
      </c>
      <c r="L280" s="88">
        <v>160000</v>
      </c>
      <c r="M280" s="88">
        <f t="shared" si="57"/>
        <v>41025.641025641024</v>
      </c>
      <c r="N280" s="89">
        <v>1</v>
      </c>
      <c r="O280" s="86" t="s">
        <v>45</v>
      </c>
      <c r="P280" s="90">
        <v>45078</v>
      </c>
      <c r="Q280" s="86"/>
      <c r="S280" s="91" t="s">
        <v>42</v>
      </c>
    </row>
    <row r="281" spans="1:19" s="87" customFormat="1" x14ac:dyDescent="0.25">
      <c r="A281" s="85">
        <v>5</v>
      </c>
      <c r="B281" s="86"/>
      <c r="C281" s="87" t="s">
        <v>220</v>
      </c>
      <c r="D281" s="86" t="str">
        <f t="shared" ref="D281" si="59">LEFT(C281,3)</f>
        <v>5.1</v>
      </c>
      <c r="E281" s="87" t="s">
        <v>258</v>
      </c>
      <c r="F281" s="87" t="s">
        <v>135</v>
      </c>
      <c r="G281" s="87" t="s">
        <v>505</v>
      </c>
      <c r="H281" s="87" t="s">
        <v>506</v>
      </c>
      <c r="I281" s="86" t="s">
        <v>368</v>
      </c>
      <c r="K281" s="86" t="str">
        <f>IF(L281&lt;=10000,Instruções!$D$38,Instruções!$D$39)</f>
        <v>Shopping</v>
      </c>
      <c r="L281" s="88">
        <v>40000</v>
      </c>
      <c r="M281" s="88">
        <f t="shared" ref="M281:M282" si="60">L281/3.9</f>
        <v>10256.410256410256</v>
      </c>
      <c r="N281" s="89">
        <v>1</v>
      </c>
      <c r="O281" s="86" t="s">
        <v>45</v>
      </c>
      <c r="P281" s="90">
        <v>45078</v>
      </c>
      <c r="Q281" s="86"/>
      <c r="S281" s="91" t="s">
        <v>42</v>
      </c>
    </row>
    <row r="282" spans="1:19" s="87" customFormat="1" x14ac:dyDescent="0.25">
      <c r="A282" s="85">
        <v>5</v>
      </c>
      <c r="B282" s="86"/>
      <c r="C282" s="87" t="s">
        <v>220</v>
      </c>
      <c r="D282" s="86" t="str">
        <f t="shared" ref="D282" si="61">LEFT(C282,3)</f>
        <v>5.1</v>
      </c>
      <c r="E282" s="87" t="s">
        <v>258</v>
      </c>
      <c r="F282" s="87" t="s">
        <v>135</v>
      </c>
      <c r="G282" s="87" t="s">
        <v>507</v>
      </c>
      <c r="I282" s="86" t="s">
        <v>368</v>
      </c>
      <c r="K282" s="86" t="str">
        <f>IF(L282&lt;=10000,Instruções!$D$38,Instruções!$D$39)</f>
        <v>Shopping</v>
      </c>
      <c r="L282" s="88">
        <v>12000</v>
      </c>
      <c r="M282" s="88">
        <f t="shared" si="60"/>
        <v>3076.9230769230771</v>
      </c>
      <c r="N282" s="89">
        <v>1</v>
      </c>
      <c r="O282" s="86" t="s">
        <v>45</v>
      </c>
      <c r="P282" s="90">
        <v>45078</v>
      </c>
      <c r="Q282" s="86"/>
      <c r="S282" s="91" t="s">
        <v>42</v>
      </c>
    </row>
    <row r="283" spans="1:19" s="87" customFormat="1" x14ac:dyDescent="0.25">
      <c r="A283" s="92" t="s">
        <v>308</v>
      </c>
      <c r="B283" s="93"/>
      <c r="C283" s="94"/>
      <c r="D283" s="93"/>
      <c r="E283" s="94"/>
      <c r="F283" s="94"/>
      <c r="G283" s="94"/>
      <c r="H283" s="94"/>
      <c r="I283" s="93"/>
      <c r="J283" s="94"/>
      <c r="K283" s="93"/>
      <c r="L283" s="95">
        <f>SUM(L279:L282)</f>
        <v>236000</v>
      </c>
      <c r="M283" s="95">
        <f>SUM(M279:M282)</f>
        <v>60512.820512820515</v>
      </c>
      <c r="N283" s="96"/>
      <c r="O283" s="93"/>
      <c r="P283" s="94"/>
      <c r="Q283" s="93"/>
      <c r="R283" s="94"/>
      <c r="S283" s="97"/>
    </row>
    <row r="284" spans="1:19" s="87" customFormat="1" x14ac:dyDescent="0.25">
      <c r="A284" s="85">
        <v>6</v>
      </c>
      <c r="B284" s="86"/>
      <c r="C284" s="87" t="s">
        <v>221</v>
      </c>
      <c r="D284" s="86" t="str">
        <f>LEFT(C284,3)</f>
        <v>6.2</v>
      </c>
      <c r="E284" s="87" t="s">
        <v>231</v>
      </c>
      <c r="F284" s="87" t="s">
        <v>160</v>
      </c>
      <c r="G284" s="87" t="s">
        <v>576</v>
      </c>
      <c r="H284" s="87" t="s">
        <v>280</v>
      </c>
      <c r="I284" s="86" t="s">
        <v>368</v>
      </c>
      <c r="K284" s="86" t="str">
        <f>IF(L284&lt;=10000,Instruções!$D$38,Instruções!$D$39)</f>
        <v>CD</v>
      </c>
      <c r="L284" s="88">
        <v>9000</v>
      </c>
      <c r="M284" s="88">
        <f>L284/3.9</f>
        <v>2307.6923076923076</v>
      </c>
      <c r="N284" s="89">
        <v>1</v>
      </c>
      <c r="O284" s="86" t="s">
        <v>45</v>
      </c>
      <c r="P284" s="90">
        <v>45078</v>
      </c>
      <c r="Q284" s="86"/>
      <c r="S284" s="91" t="s">
        <v>42</v>
      </c>
    </row>
    <row r="285" spans="1:19" s="87" customFormat="1" x14ac:dyDescent="0.25">
      <c r="A285" s="92" t="s">
        <v>309</v>
      </c>
      <c r="B285" s="93"/>
      <c r="C285" s="94"/>
      <c r="D285" s="93"/>
      <c r="E285" s="94"/>
      <c r="F285" s="94"/>
      <c r="G285" s="94"/>
      <c r="H285" s="94"/>
      <c r="I285" s="93"/>
      <c r="J285" s="94"/>
      <c r="K285" s="93"/>
      <c r="L285" s="95">
        <f>SUM(L284:L284)</f>
        <v>9000</v>
      </c>
      <c r="M285" s="95">
        <f>SUM(M284:M284)</f>
        <v>2307.6923076923076</v>
      </c>
      <c r="N285" s="96"/>
      <c r="O285" s="93"/>
      <c r="P285" s="94"/>
      <c r="Q285" s="93"/>
      <c r="R285" s="94"/>
      <c r="S285" s="97"/>
    </row>
    <row r="286" spans="1:19" s="87" customFormat="1" x14ac:dyDescent="0.25">
      <c r="A286" s="85">
        <v>7</v>
      </c>
      <c r="B286" s="86"/>
      <c r="C286" s="87" t="s">
        <v>212</v>
      </c>
      <c r="D286" s="86"/>
      <c r="E286" s="87" t="s">
        <v>260</v>
      </c>
      <c r="F286" s="98" t="s">
        <v>351</v>
      </c>
      <c r="G286" s="87" t="s">
        <v>141</v>
      </c>
      <c r="I286" s="86" t="s">
        <v>368</v>
      </c>
      <c r="K286" s="86" t="str">
        <f>IF(L286&lt;=10000,Instruções!$D$38,Instruções!$D$39)</f>
        <v>Shopping</v>
      </c>
      <c r="L286" s="88">
        <v>60000</v>
      </c>
      <c r="M286" s="88">
        <f>L286/3.9</f>
        <v>15384.615384615385</v>
      </c>
      <c r="N286" s="89">
        <v>1</v>
      </c>
      <c r="O286" s="86" t="s">
        <v>45</v>
      </c>
      <c r="P286" s="90">
        <v>45170</v>
      </c>
      <c r="Q286" s="86"/>
      <c r="S286" s="91" t="s">
        <v>42</v>
      </c>
    </row>
    <row r="287" spans="1:19" s="87" customFormat="1" x14ac:dyDescent="0.25">
      <c r="A287" s="92" t="s">
        <v>305</v>
      </c>
      <c r="B287" s="93"/>
      <c r="C287" s="94"/>
      <c r="D287" s="93"/>
      <c r="E287" s="94"/>
      <c r="F287" s="94"/>
      <c r="G287" s="94"/>
      <c r="H287" s="94"/>
      <c r="I287" s="93"/>
      <c r="J287" s="94"/>
      <c r="K287" s="93"/>
      <c r="L287" s="95">
        <f>SUM(L286:L286)</f>
        <v>60000</v>
      </c>
      <c r="M287" s="95">
        <f>SUM(M286:M286)</f>
        <v>15384.615384615385</v>
      </c>
      <c r="N287" s="96"/>
      <c r="O287" s="93"/>
      <c r="P287" s="93"/>
      <c r="Q287" s="93"/>
      <c r="R287" s="94"/>
      <c r="S287" s="97"/>
    </row>
    <row r="288" spans="1:19" s="87" customFormat="1" x14ac:dyDescent="0.25">
      <c r="A288" s="85" t="s">
        <v>300</v>
      </c>
      <c r="B288" s="138" t="s">
        <v>300</v>
      </c>
      <c r="C288" s="138" t="s">
        <v>300</v>
      </c>
      <c r="D288" s="138" t="s">
        <v>300</v>
      </c>
      <c r="E288" s="138" t="s">
        <v>300</v>
      </c>
      <c r="F288" s="138" t="s">
        <v>300</v>
      </c>
      <c r="G288" s="87" t="s">
        <v>329</v>
      </c>
      <c r="H288" s="87" t="s">
        <v>330</v>
      </c>
      <c r="I288" s="86" t="s">
        <v>368</v>
      </c>
      <c r="K288" s="86" t="str">
        <f>IF(L288&lt;=10000,Instruções!$D$38,Instruções!$D$39)</f>
        <v>Shopping</v>
      </c>
      <c r="L288" s="88">
        <v>543500</v>
      </c>
      <c r="M288" s="88">
        <f>L288/3.9</f>
        <v>139358.97435897437</v>
      </c>
      <c r="N288" s="89">
        <v>1</v>
      </c>
      <c r="O288" s="86" t="s">
        <v>45</v>
      </c>
      <c r="P288" s="90">
        <v>44927</v>
      </c>
      <c r="Q288" s="86"/>
      <c r="S288" s="91" t="s">
        <v>42</v>
      </c>
    </row>
    <row r="289" spans="1:19" s="87" customFormat="1" x14ac:dyDescent="0.25">
      <c r="A289" s="85"/>
      <c r="B289" s="138"/>
      <c r="C289" s="138"/>
      <c r="D289" s="138"/>
      <c r="E289" s="138"/>
      <c r="F289" s="138"/>
      <c r="G289" s="87" t="s">
        <v>346</v>
      </c>
      <c r="H289" s="87" t="s">
        <v>347</v>
      </c>
      <c r="I289" s="86" t="s">
        <v>368</v>
      </c>
      <c r="K289" s="86" t="s">
        <v>272</v>
      </c>
      <c r="L289" s="88">
        <v>10000000</v>
      </c>
      <c r="M289" s="88">
        <f>L289/3.9</f>
        <v>2564102.564102564</v>
      </c>
      <c r="N289" s="89">
        <v>1</v>
      </c>
      <c r="O289" s="86" t="s">
        <v>45</v>
      </c>
      <c r="P289" s="90">
        <v>44927</v>
      </c>
      <c r="Q289" s="86"/>
      <c r="S289" s="91" t="s">
        <v>42</v>
      </c>
    </row>
    <row r="290" spans="1:19" s="87" customFormat="1" x14ac:dyDescent="0.25">
      <c r="A290" s="124" t="s">
        <v>300</v>
      </c>
      <c r="B290" s="139" t="s">
        <v>300</v>
      </c>
      <c r="C290" s="139" t="s">
        <v>300</v>
      </c>
      <c r="D290" s="139" t="s">
        <v>300</v>
      </c>
      <c r="E290" s="139" t="s">
        <v>300</v>
      </c>
      <c r="F290" s="139" t="s">
        <v>300</v>
      </c>
      <c r="G290" s="126" t="s">
        <v>334</v>
      </c>
      <c r="H290" s="126" t="s">
        <v>339</v>
      </c>
      <c r="I290" s="125" t="s">
        <v>320</v>
      </c>
      <c r="J290" s="126"/>
      <c r="K290" s="125" t="s">
        <v>335</v>
      </c>
      <c r="L290" s="127">
        <v>3000000</v>
      </c>
      <c r="M290" s="127">
        <f>L290/3.9</f>
        <v>769230.76923076925</v>
      </c>
      <c r="N290" s="128">
        <v>1</v>
      </c>
      <c r="O290" s="125" t="s">
        <v>45</v>
      </c>
      <c r="P290" s="129">
        <v>43891</v>
      </c>
      <c r="Q290" s="125"/>
      <c r="R290" s="126"/>
      <c r="S290" s="130" t="s">
        <v>337</v>
      </c>
    </row>
    <row r="291" spans="1:19" s="87" customFormat="1" x14ac:dyDescent="0.25">
      <c r="A291" s="92" t="s">
        <v>676</v>
      </c>
      <c r="B291" s="93"/>
      <c r="C291" s="94"/>
      <c r="D291" s="93"/>
      <c r="E291" s="94"/>
      <c r="F291" s="94"/>
      <c r="G291" s="94"/>
      <c r="H291" s="94"/>
      <c r="I291" s="93"/>
      <c r="J291" s="94"/>
      <c r="K291" s="93"/>
      <c r="L291" s="95">
        <f>SUM(L288:L290)</f>
        <v>13543500</v>
      </c>
      <c r="M291" s="95">
        <f>SUM(M288:M290)</f>
        <v>3472692.307692308</v>
      </c>
      <c r="N291" s="96"/>
      <c r="O291" s="93"/>
      <c r="P291" s="93"/>
      <c r="Q291" s="93"/>
      <c r="R291" s="94"/>
      <c r="S291" s="97"/>
    </row>
    <row r="292" spans="1:19" s="137" customFormat="1" x14ac:dyDescent="0.25">
      <c r="A292" s="131" t="s">
        <v>316</v>
      </c>
      <c r="B292" s="132"/>
      <c r="C292" s="133"/>
      <c r="D292" s="132"/>
      <c r="E292" s="133"/>
      <c r="F292" s="133"/>
      <c r="G292" s="133"/>
      <c r="H292" s="133"/>
      <c r="I292" s="132"/>
      <c r="J292" s="133"/>
      <c r="K292" s="132"/>
      <c r="L292" s="134">
        <f>L106+L244+L250+L278+L283+L285+L287+L291</f>
        <v>22688664.41</v>
      </c>
      <c r="M292" s="134">
        <f>M106+M244+M250+M278+M283+M285+M287+M291</f>
        <v>5817606.2589743603</v>
      </c>
      <c r="N292" s="135"/>
      <c r="O292" s="132"/>
      <c r="P292" s="133"/>
      <c r="Q292" s="132"/>
      <c r="R292" s="133"/>
      <c r="S292" s="136"/>
    </row>
    <row r="293" spans="1:19" s="82" customFormat="1" x14ac:dyDescent="0.25">
      <c r="A293" s="81"/>
      <c r="B293" s="81"/>
      <c r="D293" s="81"/>
      <c r="I293" s="81"/>
      <c r="K293" s="81"/>
      <c r="L293" s="83"/>
      <c r="M293" s="83"/>
      <c r="N293" s="84"/>
      <c r="O293" s="81"/>
      <c r="Q293" s="81"/>
      <c r="S293" s="81"/>
    </row>
    <row r="294" spans="1:19" ht="13" x14ac:dyDescent="0.25">
      <c r="A294" s="52">
        <v>6</v>
      </c>
      <c r="B294" s="53"/>
      <c r="C294" s="54" t="s">
        <v>78</v>
      </c>
      <c r="D294" s="70"/>
      <c r="E294" s="54"/>
      <c r="F294" s="54"/>
      <c r="G294" s="54"/>
      <c r="H294" s="54"/>
      <c r="I294" s="54"/>
      <c r="J294" s="54"/>
      <c r="K294" s="54"/>
      <c r="L294" s="54"/>
      <c r="M294" s="72"/>
      <c r="N294" s="54"/>
      <c r="O294" s="54"/>
      <c r="P294" s="77"/>
      <c r="Q294" s="70"/>
      <c r="R294" s="54"/>
      <c r="S294" s="55"/>
    </row>
    <row r="295" spans="1:19" ht="11.25" customHeight="1" x14ac:dyDescent="0.25">
      <c r="A295" s="178" t="s">
        <v>58</v>
      </c>
      <c r="B295" s="174" t="s">
        <v>275</v>
      </c>
      <c r="C295" s="174" t="s">
        <v>319</v>
      </c>
      <c r="D295" s="123"/>
      <c r="E295" s="174" t="s">
        <v>276</v>
      </c>
      <c r="F295" s="174" t="s">
        <v>322</v>
      </c>
      <c r="G295" s="174" t="s">
        <v>203</v>
      </c>
      <c r="H295" s="174" t="s">
        <v>277</v>
      </c>
      <c r="I295" s="174" t="s">
        <v>62</v>
      </c>
      <c r="J295" s="174" t="s">
        <v>278</v>
      </c>
      <c r="K295" s="174" t="s">
        <v>64</v>
      </c>
      <c r="L295" s="177" t="s">
        <v>65</v>
      </c>
      <c r="M295" s="177"/>
      <c r="N295" s="177"/>
      <c r="O295" s="174" t="s">
        <v>66</v>
      </c>
      <c r="P295" s="175" t="s">
        <v>67</v>
      </c>
      <c r="Q295" s="175"/>
      <c r="R295" s="174" t="s">
        <v>68</v>
      </c>
      <c r="S295" s="176" t="s">
        <v>43</v>
      </c>
    </row>
    <row r="296" spans="1:19" ht="31.5" x14ac:dyDescent="0.25">
      <c r="A296" s="178"/>
      <c r="B296" s="174"/>
      <c r="C296" s="174"/>
      <c r="D296" s="123" t="s">
        <v>59</v>
      </c>
      <c r="E296" s="174"/>
      <c r="F296" s="174"/>
      <c r="G296" s="174"/>
      <c r="H296" s="174"/>
      <c r="I296" s="174"/>
      <c r="J296" s="174"/>
      <c r="K296" s="174"/>
      <c r="L296" s="43" t="s">
        <v>69</v>
      </c>
      <c r="M296" s="43" t="s">
        <v>70</v>
      </c>
      <c r="N296" s="44" t="s">
        <v>71</v>
      </c>
      <c r="O296" s="174"/>
      <c r="P296" s="123" t="s">
        <v>72</v>
      </c>
      <c r="Q296" s="123" t="s">
        <v>73</v>
      </c>
      <c r="R296" s="174"/>
      <c r="S296" s="176"/>
    </row>
    <row r="297" spans="1:19" s="87" customFormat="1" x14ac:dyDescent="0.25">
      <c r="A297" s="85">
        <v>1</v>
      </c>
      <c r="B297" s="86"/>
      <c r="C297" s="86"/>
      <c r="D297" s="86"/>
      <c r="E297" s="86"/>
      <c r="F297" s="86"/>
      <c r="G297" s="98" t="s">
        <v>195</v>
      </c>
      <c r="H297" s="86"/>
      <c r="I297" s="86" t="s">
        <v>368</v>
      </c>
      <c r="K297" s="40" t="str">
        <f>IF(L297&lt;=10000,Instruções!$D$29,Instruções!$D$28)</f>
        <v>CD</v>
      </c>
      <c r="L297" s="87">
        <v>3700</v>
      </c>
      <c r="M297" s="88">
        <f>L298/3.9</f>
        <v>3589.7435897435898</v>
      </c>
      <c r="N297" s="89">
        <v>1</v>
      </c>
      <c r="O297" s="86" t="s">
        <v>45</v>
      </c>
      <c r="Q297" s="86"/>
      <c r="S297" s="91" t="s">
        <v>42</v>
      </c>
    </row>
    <row r="298" spans="1:19" s="87" customFormat="1" x14ac:dyDescent="0.25">
      <c r="A298" s="85">
        <v>1</v>
      </c>
      <c r="B298" s="86"/>
      <c r="C298" s="86"/>
      <c r="D298" s="86"/>
      <c r="E298" s="86"/>
      <c r="F298" s="86"/>
      <c r="G298" s="98" t="s">
        <v>577</v>
      </c>
      <c r="H298" s="86"/>
      <c r="I298" s="86" t="s">
        <v>368</v>
      </c>
      <c r="K298" s="40" t="str">
        <f>IF(L298&lt;=10000,Instruções!$D$29,Instruções!$D$28)</f>
        <v>Shopping</v>
      </c>
      <c r="L298" s="140">
        <v>14000</v>
      </c>
      <c r="M298" s="88">
        <f>L299/3.9</f>
        <v>1482.051282051282</v>
      </c>
      <c r="N298" s="89">
        <v>1</v>
      </c>
      <c r="O298" s="86" t="s">
        <v>45</v>
      </c>
      <c r="Q298" s="86"/>
      <c r="S298" s="91" t="s">
        <v>42</v>
      </c>
    </row>
    <row r="299" spans="1:19" s="87" customFormat="1" x14ac:dyDescent="0.25">
      <c r="A299" s="85">
        <v>1</v>
      </c>
      <c r="B299" s="86"/>
      <c r="C299" s="86"/>
      <c r="D299" s="86"/>
      <c r="E299" s="86"/>
      <c r="F299" s="86"/>
      <c r="G299" s="98" t="s">
        <v>163</v>
      </c>
      <c r="H299" s="86"/>
      <c r="I299" s="86" t="s">
        <v>368</v>
      </c>
      <c r="K299" s="40" t="str">
        <f>IF(L299&lt;=10000,Instruções!$D$29,Instruções!$D$28)</f>
        <v>CD</v>
      </c>
      <c r="L299" s="140">
        <v>5780</v>
      </c>
      <c r="M299" s="88">
        <f>L300/3.9</f>
        <v>175.64102564102564</v>
      </c>
      <c r="N299" s="89">
        <v>1</v>
      </c>
      <c r="O299" s="86" t="s">
        <v>45</v>
      </c>
      <c r="Q299" s="86"/>
      <c r="S299" s="91" t="s">
        <v>42</v>
      </c>
    </row>
    <row r="300" spans="1:19" s="87" customFormat="1" x14ac:dyDescent="0.25">
      <c r="A300" s="85">
        <v>1</v>
      </c>
      <c r="B300" s="86"/>
      <c r="C300" s="86"/>
      <c r="D300" s="86"/>
      <c r="E300" s="86"/>
      <c r="F300" s="86"/>
      <c r="G300" s="98" t="s">
        <v>196</v>
      </c>
      <c r="H300" s="86"/>
      <c r="I300" s="86" t="s">
        <v>368</v>
      </c>
      <c r="K300" s="40" t="str">
        <f>IF(L300&lt;=10000,Instruções!$D$29,Instruções!$D$28)</f>
        <v>CD</v>
      </c>
      <c r="L300" s="140">
        <v>685</v>
      </c>
      <c r="M300" s="88">
        <f>L301/3.9</f>
        <v>5538.461538461539</v>
      </c>
      <c r="N300" s="89">
        <v>1</v>
      </c>
      <c r="O300" s="86" t="s">
        <v>45</v>
      </c>
      <c r="Q300" s="86"/>
      <c r="S300" s="91" t="s">
        <v>42</v>
      </c>
    </row>
    <row r="301" spans="1:19" s="87" customFormat="1" x14ac:dyDescent="0.25">
      <c r="A301" s="85">
        <v>1</v>
      </c>
      <c r="B301" s="86"/>
      <c r="C301" s="86"/>
      <c r="D301" s="86"/>
      <c r="E301" s="86"/>
      <c r="F301" s="86"/>
      <c r="G301" s="87" t="s">
        <v>162</v>
      </c>
      <c r="H301" s="86"/>
      <c r="I301" s="86" t="s">
        <v>368</v>
      </c>
      <c r="K301" s="40" t="str">
        <f>IF(L301&lt;=10000,Instruções!$D$29,Instruções!$D$28)</f>
        <v>Shopping</v>
      </c>
      <c r="L301" s="88">
        <v>21600</v>
      </c>
      <c r="M301" s="88">
        <f>L302/3.9</f>
        <v>10785.897435897436</v>
      </c>
      <c r="N301" s="89">
        <v>1</v>
      </c>
      <c r="O301" s="86" t="s">
        <v>45</v>
      </c>
      <c r="Q301" s="86"/>
      <c r="S301" s="91" t="s">
        <v>42</v>
      </c>
    </row>
    <row r="302" spans="1:19" s="87" customFormat="1" x14ac:dyDescent="0.25">
      <c r="A302" s="92" t="s">
        <v>302</v>
      </c>
      <c r="B302" s="93"/>
      <c r="C302" s="94"/>
      <c r="D302" s="93"/>
      <c r="E302" s="94"/>
      <c r="F302" s="94"/>
      <c r="G302" s="94"/>
      <c r="H302" s="94"/>
      <c r="I302" s="93"/>
      <c r="J302" s="94"/>
      <c r="K302" s="93"/>
      <c r="L302" s="95">
        <f>SUM(L298:L301)</f>
        <v>42065</v>
      </c>
      <c r="M302" s="95">
        <f>SUM(M297:M301)</f>
        <v>21571.794871794875</v>
      </c>
      <c r="N302" s="96"/>
      <c r="O302" s="93"/>
      <c r="P302" s="94"/>
      <c r="Q302" s="93"/>
      <c r="R302" s="94"/>
      <c r="S302" s="97"/>
    </row>
    <row r="303" spans="1:19" x14ac:dyDescent="0.25">
      <c r="A303" s="99"/>
      <c r="C303" s="40"/>
      <c r="E303" s="40"/>
      <c r="F303" s="40"/>
      <c r="G303" s="116" t="s">
        <v>546</v>
      </c>
      <c r="H303" s="40"/>
      <c r="I303" s="86" t="s">
        <v>368</v>
      </c>
      <c r="K303" s="40" t="str">
        <f>IF(L303&lt;=10000,Instruções!$D$29,Instruções!$D$28)</f>
        <v>Shopping</v>
      </c>
      <c r="L303" s="117">
        <v>59250</v>
      </c>
      <c r="M303" s="42">
        <f t="shared" ref="M303:M366" si="62">L303/3.9</f>
        <v>15192.307692307693</v>
      </c>
      <c r="N303" s="100">
        <v>1</v>
      </c>
      <c r="O303" s="40" t="s">
        <v>45</v>
      </c>
      <c r="S303" s="101" t="s">
        <v>42</v>
      </c>
    </row>
    <row r="304" spans="1:19" x14ac:dyDescent="0.25">
      <c r="A304" s="99"/>
      <c r="C304" s="40"/>
      <c r="E304" s="40"/>
      <c r="F304" s="40"/>
      <c r="G304" s="116" t="s">
        <v>169</v>
      </c>
      <c r="H304" s="40"/>
      <c r="I304" s="86" t="s">
        <v>368</v>
      </c>
      <c r="K304" s="40" t="str">
        <f>IF(L304&lt;=10000,Instruções!$D$29,Instruções!$D$28)</f>
        <v>Shopping</v>
      </c>
      <c r="L304" s="117">
        <v>271425</v>
      </c>
      <c r="M304" s="42">
        <f t="shared" si="62"/>
        <v>69596.153846153844</v>
      </c>
      <c r="N304" s="100">
        <v>1</v>
      </c>
      <c r="O304" s="40" t="s">
        <v>45</v>
      </c>
      <c r="S304" s="101" t="s">
        <v>42</v>
      </c>
    </row>
    <row r="305" spans="1:19" x14ac:dyDescent="0.25">
      <c r="A305" s="99"/>
      <c r="C305" s="40"/>
      <c r="E305" s="40"/>
      <c r="F305" s="40"/>
      <c r="G305" s="116" t="s">
        <v>170</v>
      </c>
      <c r="H305" s="40"/>
      <c r="I305" s="86" t="s">
        <v>368</v>
      </c>
      <c r="K305" s="40" t="str">
        <f>IF(L305&lt;=10000,Instruções!$D$29,Instruções!$D$28)</f>
        <v>Shopping</v>
      </c>
      <c r="L305" s="117">
        <v>50400</v>
      </c>
      <c r="M305" s="42">
        <f t="shared" si="62"/>
        <v>12923.076923076924</v>
      </c>
      <c r="N305" s="100">
        <v>1</v>
      </c>
      <c r="O305" s="40" t="s">
        <v>45</v>
      </c>
      <c r="S305" s="101" t="s">
        <v>42</v>
      </c>
    </row>
    <row r="306" spans="1:19" x14ac:dyDescent="0.25">
      <c r="A306" s="99"/>
      <c r="C306" s="40"/>
      <c r="E306" s="40"/>
      <c r="F306" s="40"/>
      <c r="G306" s="116" t="s">
        <v>578</v>
      </c>
      <c r="H306" s="40"/>
      <c r="I306" s="86" t="s">
        <v>368</v>
      </c>
      <c r="K306" s="40" t="str">
        <f>IF(L306&lt;=10000,Instruções!$D$29,Instruções!$D$28)</f>
        <v>CD</v>
      </c>
      <c r="L306" s="117">
        <v>4150</v>
      </c>
      <c r="M306" s="42">
        <f t="shared" si="62"/>
        <v>1064.1025641025642</v>
      </c>
      <c r="N306" s="100">
        <v>1</v>
      </c>
      <c r="O306" s="40" t="s">
        <v>45</v>
      </c>
      <c r="S306" s="101" t="s">
        <v>42</v>
      </c>
    </row>
    <row r="307" spans="1:19" x14ac:dyDescent="0.25">
      <c r="A307" s="99"/>
      <c r="C307" s="40"/>
      <c r="E307" s="40"/>
      <c r="F307" s="40"/>
      <c r="G307" s="116" t="s">
        <v>189</v>
      </c>
      <c r="H307" s="40"/>
      <c r="I307" s="86" t="s">
        <v>368</v>
      </c>
      <c r="K307" s="40" t="str">
        <f>IF(L307&lt;=10000,Instruções!$D$29,Instruções!$D$28)</f>
        <v>Shopping</v>
      </c>
      <c r="L307" s="117">
        <v>49140</v>
      </c>
      <c r="M307" s="42">
        <f t="shared" si="62"/>
        <v>12600</v>
      </c>
      <c r="N307" s="100">
        <v>1</v>
      </c>
      <c r="O307" s="40" t="s">
        <v>45</v>
      </c>
      <c r="S307" s="101" t="s">
        <v>42</v>
      </c>
    </row>
    <row r="308" spans="1:19" x14ac:dyDescent="0.25">
      <c r="A308" s="99"/>
      <c r="C308" s="40"/>
      <c r="E308" s="40"/>
      <c r="F308" s="40"/>
      <c r="G308" s="41" t="s">
        <v>579</v>
      </c>
      <c r="H308" s="40"/>
      <c r="I308" s="86" t="s">
        <v>368</v>
      </c>
      <c r="K308" s="40" t="str">
        <f>IF(L308&lt;=10000,Instruções!$D$29,Instruções!$D$28)</f>
        <v>Shopping</v>
      </c>
      <c r="L308" s="42">
        <v>10710</v>
      </c>
      <c r="M308" s="42">
        <f t="shared" si="62"/>
        <v>2746.1538461538462</v>
      </c>
      <c r="N308" s="100">
        <v>1</v>
      </c>
      <c r="O308" s="40" t="s">
        <v>45</v>
      </c>
      <c r="S308" s="101" t="s">
        <v>42</v>
      </c>
    </row>
    <row r="309" spans="1:19" x14ac:dyDescent="0.25">
      <c r="A309" s="99"/>
      <c r="C309" s="40"/>
      <c r="E309" s="40"/>
      <c r="F309" s="40"/>
      <c r="G309" s="41" t="s">
        <v>580</v>
      </c>
      <c r="H309" s="40"/>
      <c r="I309" s="86" t="s">
        <v>368</v>
      </c>
      <c r="K309" s="40" t="str">
        <f>IF(L309&lt;=10000,Instruções!$D$29,Instruções!$D$28)</f>
        <v>CD</v>
      </c>
      <c r="L309" s="42">
        <v>1800</v>
      </c>
      <c r="M309" s="42">
        <f t="shared" si="62"/>
        <v>461.53846153846155</v>
      </c>
      <c r="N309" s="100">
        <v>1</v>
      </c>
      <c r="O309" s="40" t="s">
        <v>45</v>
      </c>
      <c r="S309" s="101" t="s">
        <v>42</v>
      </c>
    </row>
    <row r="310" spans="1:19" x14ac:dyDescent="0.25">
      <c r="A310" s="99"/>
      <c r="C310" s="40"/>
      <c r="E310" s="40"/>
      <c r="F310" s="40"/>
      <c r="G310" s="41" t="s">
        <v>162</v>
      </c>
      <c r="H310" s="40"/>
      <c r="I310" s="86" t="s">
        <v>368</v>
      </c>
      <c r="K310" s="40" t="str">
        <f>IF(L310&lt;=10000,Instruções!$D$29,Instruções!$D$28)</f>
        <v>Shopping</v>
      </c>
      <c r="L310" s="42">
        <v>215775</v>
      </c>
      <c r="M310" s="42">
        <f t="shared" si="62"/>
        <v>55326.923076923078</v>
      </c>
      <c r="N310" s="100">
        <v>1</v>
      </c>
      <c r="O310" s="40" t="s">
        <v>45</v>
      </c>
      <c r="S310" s="101" t="s">
        <v>42</v>
      </c>
    </row>
    <row r="311" spans="1:19" x14ac:dyDescent="0.25">
      <c r="A311" s="99"/>
      <c r="C311" s="40"/>
      <c r="E311" s="40"/>
      <c r="F311" s="40"/>
      <c r="G311" s="41" t="s">
        <v>163</v>
      </c>
      <c r="H311" s="40"/>
      <c r="I311" s="86" t="s">
        <v>368</v>
      </c>
      <c r="K311" s="40" t="str">
        <f>IF(L311&lt;=10000,Instruções!$D$29,Instruções!$D$28)</f>
        <v>Shopping</v>
      </c>
      <c r="L311" s="42">
        <v>38115</v>
      </c>
      <c r="M311" s="42">
        <f t="shared" si="62"/>
        <v>9773.0769230769238</v>
      </c>
      <c r="N311" s="100">
        <v>1</v>
      </c>
      <c r="O311" s="40" t="s">
        <v>45</v>
      </c>
      <c r="S311" s="101" t="s">
        <v>42</v>
      </c>
    </row>
    <row r="312" spans="1:19" x14ac:dyDescent="0.25">
      <c r="A312" s="99"/>
      <c r="C312" s="40"/>
      <c r="E312" s="40"/>
      <c r="F312" s="40"/>
      <c r="G312" s="41" t="s">
        <v>168</v>
      </c>
      <c r="H312" s="40"/>
      <c r="I312" s="86" t="s">
        <v>368</v>
      </c>
      <c r="K312" s="40" t="str">
        <f>IF(L312&lt;=10000,Instruções!$D$29,Instruções!$D$28)</f>
        <v>Shopping</v>
      </c>
      <c r="L312" s="42">
        <v>3787200</v>
      </c>
      <c r="M312" s="42">
        <f t="shared" si="62"/>
        <v>971076.92307692312</v>
      </c>
      <c r="N312" s="100">
        <v>1</v>
      </c>
      <c r="O312" s="40" t="s">
        <v>45</v>
      </c>
      <c r="S312" s="101" t="s">
        <v>42</v>
      </c>
    </row>
    <row r="313" spans="1:19" x14ac:dyDescent="0.25">
      <c r="A313" s="99"/>
      <c r="C313" s="40"/>
      <c r="E313" s="40"/>
      <c r="F313" s="40"/>
      <c r="G313" s="41" t="s">
        <v>177</v>
      </c>
      <c r="H313" s="40"/>
      <c r="I313" s="86" t="s">
        <v>368</v>
      </c>
      <c r="K313" s="40" t="str">
        <f>IF(L313&lt;=10000,Instruções!$D$29,Instruções!$D$28)</f>
        <v>Shopping</v>
      </c>
      <c r="L313" s="42">
        <v>35175</v>
      </c>
      <c r="M313" s="42">
        <f t="shared" si="62"/>
        <v>9019.2307692307695</v>
      </c>
      <c r="N313" s="100">
        <v>1</v>
      </c>
      <c r="O313" s="40" t="s">
        <v>45</v>
      </c>
      <c r="S313" s="101" t="s">
        <v>42</v>
      </c>
    </row>
    <row r="314" spans="1:19" x14ac:dyDescent="0.25">
      <c r="A314" s="99"/>
      <c r="C314" s="40"/>
      <c r="E314" s="40"/>
      <c r="F314" s="40"/>
      <c r="G314" s="41" t="s">
        <v>165</v>
      </c>
      <c r="H314" s="40"/>
      <c r="I314" s="86" t="s">
        <v>368</v>
      </c>
      <c r="K314" s="40" t="str">
        <f>IF(L314&lt;=10000,Instruções!$D$29,Instruções!$D$28)</f>
        <v>Shopping</v>
      </c>
      <c r="L314" s="42">
        <v>48540</v>
      </c>
      <c r="M314" s="42">
        <f t="shared" si="62"/>
        <v>12446.153846153846</v>
      </c>
      <c r="N314" s="100">
        <v>1</v>
      </c>
      <c r="O314" s="40" t="s">
        <v>45</v>
      </c>
      <c r="S314" s="101" t="s">
        <v>42</v>
      </c>
    </row>
    <row r="315" spans="1:19" x14ac:dyDescent="0.25">
      <c r="A315" s="99"/>
      <c r="C315" s="40"/>
      <c r="E315" s="40"/>
      <c r="F315" s="40"/>
      <c r="G315" s="41" t="s">
        <v>581</v>
      </c>
      <c r="H315" s="40"/>
      <c r="I315" s="86" t="s">
        <v>368</v>
      </c>
      <c r="K315" s="40" t="str">
        <f>IF(L315&lt;=10000,Instruções!$D$29,Instruções!$D$28)</f>
        <v>CD</v>
      </c>
      <c r="L315" s="42">
        <v>5000</v>
      </c>
      <c r="M315" s="42">
        <f t="shared" si="62"/>
        <v>1282.051282051282</v>
      </c>
      <c r="N315" s="100">
        <v>1</v>
      </c>
      <c r="O315" s="40" t="s">
        <v>45</v>
      </c>
      <c r="S315" s="101" t="s">
        <v>42</v>
      </c>
    </row>
    <row r="316" spans="1:19" x14ac:dyDescent="0.25">
      <c r="A316" s="99"/>
      <c r="C316" s="40"/>
      <c r="E316" s="40"/>
      <c r="F316" s="40"/>
      <c r="G316" s="41" t="s">
        <v>201</v>
      </c>
      <c r="H316" s="40"/>
      <c r="I316" s="86" t="s">
        <v>368</v>
      </c>
      <c r="K316" s="40" t="str">
        <f>IF(L316&lt;=10000,Instruções!$D$29,Instruções!$D$28)</f>
        <v>Shopping</v>
      </c>
      <c r="L316" s="42">
        <v>373499.96</v>
      </c>
      <c r="M316" s="42">
        <f t="shared" si="62"/>
        <v>95769.220512820524</v>
      </c>
      <c r="N316" s="100">
        <v>1</v>
      </c>
      <c r="O316" s="40" t="s">
        <v>45</v>
      </c>
      <c r="S316" s="101" t="s">
        <v>42</v>
      </c>
    </row>
    <row r="317" spans="1:19" x14ac:dyDescent="0.25">
      <c r="A317" s="99"/>
      <c r="C317" s="40"/>
      <c r="E317" s="40"/>
      <c r="F317" s="40"/>
      <c r="G317" s="41" t="s">
        <v>582</v>
      </c>
      <c r="H317" s="40"/>
      <c r="I317" s="86" t="s">
        <v>368</v>
      </c>
      <c r="K317" s="40" t="str">
        <f>IF(L317&lt;=10000,Instruções!$D$29,Instruções!$D$28)</f>
        <v>CD</v>
      </c>
      <c r="L317" s="42">
        <v>1150</v>
      </c>
      <c r="M317" s="42">
        <f t="shared" si="62"/>
        <v>294.87179487179486</v>
      </c>
      <c r="N317" s="100">
        <v>1</v>
      </c>
      <c r="O317" s="40" t="s">
        <v>45</v>
      </c>
      <c r="S317" s="101" t="s">
        <v>42</v>
      </c>
    </row>
    <row r="318" spans="1:19" x14ac:dyDescent="0.25">
      <c r="A318" s="99"/>
      <c r="C318" s="40"/>
      <c r="E318" s="40"/>
      <c r="F318" s="40"/>
      <c r="G318" s="41" t="s">
        <v>583</v>
      </c>
      <c r="H318" s="40"/>
      <c r="I318" s="86" t="s">
        <v>368</v>
      </c>
      <c r="K318" s="40" t="str">
        <f>IF(L318&lt;=10000,Instruções!$D$29,Instruções!$D$28)</f>
        <v>CD</v>
      </c>
      <c r="L318" s="42">
        <v>1000</v>
      </c>
      <c r="M318" s="42">
        <f t="shared" si="62"/>
        <v>256.41025641025641</v>
      </c>
      <c r="N318" s="100">
        <v>1</v>
      </c>
      <c r="O318" s="40" t="s">
        <v>45</v>
      </c>
      <c r="S318" s="101" t="s">
        <v>42</v>
      </c>
    </row>
    <row r="319" spans="1:19" x14ac:dyDescent="0.25">
      <c r="A319" s="99"/>
      <c r="C319" s="40"/>
      <c r="E319" s="40"/>
      <c r="F319" s="40"/>
      <c r="G319" s="41" t="s">
        <v>584</v>
      </c>
      <c r="H319" s="40"/>
      <c r="I319" s="86" t="s">
        <v>368</v>
      </c>
      <c r="K319" s="40" t="str">
        <f>IF(L319&lt;=10000,Instruções!$D$29,Instruções!$D$28)</f>
        <v>CD</v>
      </c>
      <c r="L319" s="42">
        <v>2000</v>
      </c>
      <c r="M319" s="42">
        <f t="shared" si="62"/>
        <v>512.82051282051282</v>
      </c>
      <c r="N319" s="100">
        <v>1</v>
      </c>
      <c r="O319" s="40" t="s">
        <v>45</v>
      </c>
      <c r="S319" s="101" t="s">
        <v>42</v>
      </c>
    </row>
    <row r="320" spans="1:19" x14ac:dyDescent="0.25">
      <c r="A320" s="99"/>
      <c r="C320" s="40"/>
      <c r="E320" s="40"/>
      <c r="F320" s="40"/>
      <c r="G320" s="41" t="s">
        <v>190</v>
      </c>
      <c r="H320" s="40"/>
      <c r="I320" s="86" t="s">
        <v>368</v>
      </c>
      <c r="K320" s="40" t="str">
        <f>IF(L320&lt;=10000,Instruções!$D$29,Instruções!$D$28)</f>
        <v>Shopping</v>
      </c>
      <c r="L320" s="42">
        <v>109455</v>
      </c>
      <c r="M320" s="42">
        <f t="shared" si="62"/>
        <v>28065.384615384617</v>
      </c>
      <c r="N320" s="100">
        <v>1</v>
      </c>
      <c r="O320" s="40" t="s">
        <v>45</v>
      </c>
      <c r="S320" s="101" t="s">
        <v>42</v>
      </c>
    </row>
    <row r="321" spans="1:19" x14ac:dyDescent="0.25">
      <c r="A321" s="99"/>
      <c r="C321" s="40"/>
      <c r="E321" s="40"/>
      <c r="F321" s="40"/>
      <c r="G321" s="41" t="s">
        <v>585</v>
      </c>
      <c r="H321" s="40"/>
      <c r="I321" s="86" t="s">
        <v>368</v>
      </c>
      <c r="K321" s="40" t="str">
        <f>IF(L321&lt;=10000,Instruções!$D$29,Instruções!$D$28)</f>
        <v>Shopping</v>
      </c>
      <c r="L321" s="42">
        <v>95500</v>
      </c>
      <c r="M321" s="42">
        <f t="shared" si="62"/>
        <v>24487.179487179488</v>
      </c>
      <c r="N321" s="100">
        <v>1</v>
      </c>
      <c r="O321" s="40" t="s">
        <v>45</v>
      </c>
      <c r="S321" s="101" t="s">
        <v>42</v>
      </c>
    </row>
    <row r="322" spans="1:19" x14ac:dyDescent="0.25">
      <c r="A322" s="99"/>
      <c r="C322" s="40"/>
      <c r="E322" s="40"/>
      <c r="F322" s="40"/>
      <c r="G322" s="41" t="s">
        <v>586</v>
      </c>
      <c r="H322" s="40"/>
      <c r="I322" s="86" t="s">
        <v>368</v>
      </c>
      <c r="K322" s="40" t="str">
        <f>IF(L322&lt;=10000,Instruções!$D$29,Instruções!$D$28)</f>
        <v>CD</v>
      </c>
      <c r="L322" s="42">
        <v>7400</v>
      </c>
      <c r="M322" s="42">
        <f t="shared" si="62"/>
        <v>1897.4358974358975</v>
      </c>
      <c r="N322" s="100">
        <v>1</v>
      </c>
      <c r="O322" s="40" t="s">
        <v>45</v>
      </c>
      <c r="S322" s="101" t="s">
        <v>42</v>
      </c>
    </row>
    <row r="323" spans="1:19" x14ac:dyDescent="0.25">
      <c r="A323" s="99"/>
      <c r="C323" s="40"/>
      <c r="E323" s="40"/>
      <c r="F323" s="40"/>
      <c r="G323" s="41" t="s">
        <v>587</v>
      </c>
      <c r="H323" s="40"/>
      <c r="I323" s="86" t="s">
        <v>368</v>
      </c>
      <c r="K323" s="40" t="str">
        <f>IF(L323&lt;=10000,Instruções!$D$29,Instruções!$D$28)</f>
        <v>CD</v>
      </c>
      <c r="L323" s="42">
        <v>2000</v>
      </c>
      <c r="M323" s="42">
        <f t="shared" si="62"/>
        <v>512.82051282051282</v>
      </c>
      <c r="N323" s="100">
        <v>1</v>
      </c>
      <c r="O323" s="40" t="s">
        <v>45</v>
      </c>
      <c r="S323" s="101" t="s">
        <v>42</v>
      </c>
    </row>
    <row r="324" spans="1:19" x14ac:dyDescent="0.25">
      <c r="A324" s="99"/>
      <c r="C324" s="40"/>
      <c r="E324" s="40"/>
      <c r="F324" s="40"/>
      <c r="G324" s="41" t="s">
        <v>172</v>
      </c>
      <c r="H324" s="40"/>
      <c r="I324" s="86" t="s">
        <v>368</v>
      </c>
      <c r="K324" s="40" t="str">
        <f>IF(L324&lt;=10000,Instruções!$D$29,Instruções!$D$28)</f>
        <v>Shopping</v>
      </c>
      <c r="L324" s="42">
        <v>938700</v>
      </c>
      <c r="M324" s="42">
        <f t="shared" si="62"/>
        <v>240692.30769230769</v>
      </c>
      <c r="N324" s="100">
        <v>1</v>
      </c>
      <c r="O324" s="40" t="s">
        <v>45</v>
      </c>
      <c r="S324" s="101" t="s">
        <v>42</v>
      </c>
    </row>
    <row r="325" spans="1:19" x14ac:dyDescent="0.25">
      <c r="A325" s="99"/>
      <c r="C325" s="40"/>
      <c r="E325" s="40"/>
      <c r="F325" s="40"/>
      <c r="G325" s="41" t="s">
        <v>588</v>
      </c>
      <c r="H325" s="40"/>
      <c r="I325" s="86" t="s">
        <v>368</v>
      </c>
      <c r="K325" s="40" t="str">
        <f>IF(L325&lt;=10000,Instruções!$D$29,Instruções!$D$28)</f>
        <v>Shopping</v>
      </c>
      <c r="L325" s="42">
        <v>31800</v>
      </c>
      <c r="M325" s="42">
        <f t="shared" si="62"/>
        <v>8153.8461538461543</v>
      </c>
      <c r="N325" s="100">
        <v>1</v>
      </c>
      <c r="O325" s="40" t="s">
        <v>45</v>
      </c>
      <c r="S325" s="101" t="s">
        <v>42</v>
      </c>
    </row>
    <row r="326" spans="1:19" x14ac:dyDescent="0.25">
      <c r="A326" s="99"/>
      <c r="C326" s="40"/>
      <c r="E326" s="40"/>
      <c r="F326" s="40"/>
      <c r="G326" s="41" t="s">
        <v>589</v>
      </c>
      <c r="H326" s="40"/>
      <c r="I326" s="86" t="s">
        <v>368</v>
      </c>
      <c r="K326" s="40" t="str">
        <f>IF(L326&lt;=10000,Instruções!$D$29,Instruções!$D$28)</f>
        <v>CD</v>
      </c>
      <c r="L326" s="42">
        <v>3675</v>
      </c>
      <c r="M326" s="42">
        <f t="shared" si="62"/>
        <v>942.30769230769238</v>
      </c>
      <c r="N326" s="100">
        <v>1</v>
      </c>
      <c r="O326" s="40" t="s">
        <v>45</v>
      </c>
      <c r="S326" s="101" t="s">
        <v>42</v>
      </c>
    </row>
    <row r="327" spans="1:19" x14ac:dyDescent="0.25">
      <c r="A327" s="99"/>
      <c r="C327" s="40"/>
      <c r="E327" s="40"/>
      <c r="F327" s="40"/>
      <c r="G327" s="41" t="s">
        <v>590</v>
      </c>
      <c r="H327" s="40"/>
      <c r="I327" s="86" t="s">
        <v>368</v>
      </c>
      <c r="K327" s="40" t="str">
        <f>IF(L327&lt;=10000,Instruções!$D$29,Instruções!$D$28)</f>
        <v>Shopping</v>
      </c>
      <c r="L327" s="42">
        <v>16401</v>
      </c>
      <c r="M327" s="42">
        <f t="shared" si="62"/>
        <v>4205.3846153846152</v>
      </c>
      <c r="N327" s="100">
        <v>1</v>
      </c>
      <c r="O327" s="40" t="s">
        <v>45</v>
      </c>
      <c r="S327" s="101" t="s">
        <v>42</v>
      </c>
    </row>
    <row r="328" spans="1:19" x14ac:dyDescent="0.25">
      <c r="A328" s="99"/>
      <c r="C328" s="40"/>
      <c r="E328" s="40"/>
      <c r="F328" s="40"/>
      <c r="G328" s="41" t="s">
        <v>167</v>
      </c>
      <c r="H328" s="40"/>
      <c r="I328" s="86" t="s">
        <v>368</v>
      </c>
      <c r="K328" s="40" t="str">
        <f>IF(L328&lt;=10000,Instruções!$D$29,Instruções!$D$28)</f>
        <v>Shopping</v>
      </c>
      <c r="L328" s="42">
        <v>180700</v>
      </c>
      <c r="M328" s="42">
        <f t="shared" si="62"/>
        <v>46333.333333333336</v>
      </c>
      <c r="N328" s="100">
        <v>1</v>
      </c>
      <c r="O328" s="40" t="s">
        <v>45</v>
      </c>
      <c r="S328" s="101" t="s">
        <v>42</v>
      </c>
    </row>
    <row r="329" spans="1:19" x14ac:dyDescent="0.25">
      <c r="A329" s="99"/>
      <c r="C329" s="40"/>
      <c r="E329" s="40"/>
      <c r="F329" s="40"/>
      <c r="G329" s="41" t="s">
        <v>547</v>
      </c>
      <c r="H329" s="40"/>
      <c r="I329" s="86" t="s">
        <v>368</v>
      </c>
      <c r="K329" s="40" t="str">
        <f>IF(L329&lt;=10000,Instruções!$D$29,Instruções!$D$28)</f>
        <v>Shopping</v>
      </c>
      <c r="L329" s="42">
        <v>199817</v>
      </c>
      <c r="M329" s="42">
        <f t="shared" si="62"/>
        <v>51235.128205128203</v>
      </c>
      <c r="N329" s="100">
        <v>1</v>
      </c>
      <c r="O329" s="40" t="s">
        <v>45</v>
      </c>
      <c r="S329" s="101" t="s">
        <v>42</v>
      </c>
    </row>
    <row r="330" spans="1:19" x14ac:dyDescent="0.25">
      <c r="A330" s="99"/>
      <c r="C330" s="40"/>
      <c r="E330" s="40"/>
      <c r="F330" s="40"/>
      <c r="G330" s="41" t="s">
        <v>567</v>
      </c>
      <c r="H330" s="40"/>
      <c r="I330" s="86" t="s">
        <v>368</v>
      </c>
      <c r="K330" s="40" t="str">
        <f>IF(L330&lt;=10000,Instruções!$D$29,Instruções!$D$28)</f>
        <v>Shopping</v>
      </c>
      <c r="L330" s="42">
        <v>118460</v>
      </c>
      <c r="M330" s="42">
        <f t="shared" si="62"/>
        <v>30374.358974358976</v>
      </c>
      <c r="N330" s="100">
        <v>1</v>
      </c>
      <c r="O330" s="40" t="s">
        <v>45</v>
      </c>
      <c r="S330" s="101" t="s">
        <v>42</v>
      </c>
    </row>
    <row r="331" spans="1:19" x14ac:dyDescent="0.25">
      <c r="A331" s="99"/>
      <c r="C331" s="40"/>
      <c r="E331" s="40"/>
      <c r="F331" s="40"/>
      <c r="G331" s="41" t="s">
        <v>188</v>
      </c>
      <c r="H331" s="40"/>
      <c r="I331" s="86" t="s">
        <v>368</v>
      </c>
      <c r="K331" s="40" t="str">
        <f>IF(L331&lt;=10000,Instruções!$D$29,Instruções!$D$28)</f>
        <v>Shopping</v>
      </c>
      <c r="L331" s="42">
        <v>82240</v>
      </c>
      <c r="M331" s="42">
        <f t="shared" si="62"/>
        <v>21087.179487179488</v>
      </c>
      <c r="N331" s="100">
        <v>1</v>
      </c>
      <c r="O331" s="40" t="s">
        <v>45</v>
      </c>
      <c r="S331" s="101" t="s">
        <v>42</v>
      </c>
    </row>
    <row r="332" spans="1:19" x14ac:dyDescent="0.25">
      <c r="A332" s="99"/>
      <c r="C332" s="40"/>
      <c r="E332" s="40"/>
      <c r="F332" s="40"/>
      <c r="G332" s="41" t="s">
        <v>560</v>
      </c>
      <c r="H332" s="40"/>
      <c r="I332" s="86" t="s">
        <v>368</v>
      </c>
      <c r="K332" s="40" t="str">
        <f>IF(L332&lt;=10000,Instruções!$D$29,Instruções!$D$28)</f>
        <v>Shopping</v>
      </c>
      <c r="L332" s="42">
        <v>28250</v>
      </c>
      <c r="M332" s="42">
        <f t="shared" si="62"/>
        <v>7243.5897435897441</v>
      </c>
      <c r="N332" s="100">
        <v>1</v>
      </c>
      <c r="O332" s="40" t="s">
        <v>45</v>
      </c>
      <c r="S332" s="101" t="s">
        <v>42</v>
      </c>
    </row>
    <row r="333" spans="1:19" x14ac:dyDescent="0.25">
      <c r="A333" s="99"/>
      <c r="C333" s="40"/>
      <c r="E333" s="40"/>
      <c r="F333" s="40"/>
      <c r="G333" s="41" t="s">
        <v>591</v>
      </c>
      <c r="H333" s="40"/>
      <c r="I333" s="86" t="s">
        <v>368</v>
      </c>
      <c r="K333" s="40" t="str">
        <f>IF(L333&lt;=10000,Instruções!$D$29,Instruções!$D$28)</f>
        <v>CD</v>
      </c>
      <c r="L333" s="42">
        <v>9000</v>
      </c>
      <c r="M333" s="42">
        <f t="shared" si="62"/>
        <v>2307.6923076923076</v>
      </c>
      <c r="N333" s="100">
        <v>1</v>
      </c>
      <c r="O333" s="40" t="s">
        <v>45</v>
      </c>
      <c r="S333" s="101" t="s">
        <v>42</v>
      </c>
    </row>
    <row r="334" spans="1:19" x14ac:dyDescent="0.25">
      <c r="A334" s="99"/>
      <c r="C334" s="40"/>
      <c r="E334" s="40"/>
      <c r="F334" s="40"/>
      <c r="G334" s="41" t="s">
        <v>592</v>
      </c>
      <c r="H334" s="40"/>
      <c r="I334" s="86" t="s">
        <v>368</v>
      </c>
      <c r="K334" s="40" t="str">
        <f>IF(L334&lt;=10000,Instruções!$D$29,Instruções!$D$28)</f>
        <v>CD</v>
      </c>
      <c r="L334" s="42">
        <v>2400</v>
      </c>
      <c r="M334" s="42">
        <f t="shared" si="62"/>
        <v>615.38461538461536</v>
      </c>
      <c r="N334" s="100">
        <v>1</v>
      </c>
      <c r="O334" s="40" t="s">
        <v>45</v>
      </c>
      <c r="S334" s="101" t="s">
        <v>42</v>
      </c>
    </row>
    <row r="335" spans="1:19" x14ac:dyDescent="0.25">
      <c r="A335" s="99"/>
      <c r="C335" s="40"/>
      <c r="E335" s="40"/>
      <c r="F335" s="40"/>
      <c r="G335" s="41" t="s">
        <v>593</v>
      </c>
      <c r="H335" s="40"/>
      <c r="I335" s="86" t="s">
        <v>368</v>
      </c>
      <c r="K335" s="40" t="str">
        <f>IF(L335&lt;=10000,Instruções!$D$29,Instruções!$D$28)</f>
        <v>CD</v>
      </c>
      <c r="L335" s="42">
        <v>2268.1999999999998</v>
      </c>
      <c r="M335" s="42">
        <f t="shared" si="62"/>
        <v>581.58974358974353</v>
      </c>
      <c r="N335" s="100">
        <v>1</v>
      </c>
      <c r="O335" s="40" t="s">
        <v>45</v>
      </c>
      <c r="S335" s="101" t="s">
        <v>42</v>
      </c>
    </row>
    <row r="336" spans="1:19" x14ac:dyDescent="0.25">
      <c r="A336" s="99"/>
      <c r="C336" s="40"/>
      <c r="E336" s="40"/>
      <c r="F336" s="40"/>
      <c r="G336" s="41" t="s">
        <v>594</v>
      </c>
      <c r="H336" s="40"/>
      <c r="I336" s="86" t="s">
        <v>368</v>
      </c>
      <c r="K336" s="40" t="str">
        <f>IF(L336&lt;=10000,Instruções!$D$29,Instruções!$D$28)</f>
        <v>Shopping</v>
      </c>
      <c r="L336" s="42">
        <v>46000</v>
      </c>
      <c r="M336" s="42">
        <f t="shared" si="62"/>
        <v>11794.871794871795</v>
      </c>
      <c r="N336" s="100">
        <v>1</v>
      </c>
      <c r="O336" s="40" t="s">
        <v>45</v>
      </c>
      <c r="S336" s="101" t="s">
        <v>42</v>
      </c>
    </row>
    <row r="337" spans="1:19" x14ac:dyDescent="0.25">
      <c r="A337" s="99"/>
      <c r="C337" s="40"/>
      <c r="E337" s="40"/>
      <c r="F337" s="40"/>
      <c r="G337" s="41" t="s">
        <v>595</v>
      </c>
      <c r="H337" s="40"/>
      <c r="I337" s="86" t="s">
        <v>368</v>
      </c>
      <c r="K337" s="40" t="str">
        <f>IF(L337&lt;=10000,Instruções!$D$29,Instruções!$D$28)</f>
        <v>Shopping</v>
      </c>
      <c r="L337" s="42">
        <v>14722</v>
      </c>
      <c r="M337" s="42">
        <f t="shared" si="62"/>
        <v>3774.8717948717949</v>
      </c>
      <c r="N337" s="100">
        <v>1</v>
      </c>
      <c r="O337" s="40" t="s">
        <v>45</v>
      </c>
      <c r="S337" s="101" t="s">
        <v>42</v>
      </c>
    </row>
    <row r="338" spans="1:19" x14ac:dyDescent="0.25">
      <c r="A338" s="99"/>
      <c r="C338" s="40"/>
      <c r="E338" s="40"/>
      <c r="F338" s="40"/>
      <c r="G338" s="41" t="s">
        <v>559</v>
      </c>
      <c r="H338" s="40"/>
      <c r="I338" s="86" t="s">
        <v>368</v>
      </c>
      <c r="K338" s="40" t="str">
        <f>IF(L338&lt;=10000,Instruções!$D$29,Instruções!$D$28)</f>
        <v>Shopping</v>
      </c>
      <c r="L338" s="42">
        <v>413795</v>
      </c>
      <c r="M338" s="42">
        <f t="shared" si="62"/>
        <v>106101.28205128205</v>
      </c>
      <c r="N338" s="100">
        <v>1</v>
      </c>
      <c r="O338" s="40" t="s">
        <v>45</v>
      </c>
      <c r="S338" s="101" t="s">
        <v>42</v>
      </c>
    </row>
    <row r="339" spans="1:19" x14ac:dyDescent="0.25">
      <c r="A339" s="99"/>
      <c r="C339" s="40"/>
      <c r="E339" s="40"/>
      <c r="F339" s="40"/>
      <c r="G339" s="41" t="s">
        <v>549</v>
      </c>
      <c r="H339" s="40"/>
      <c r="I339" s="86" t="s">
        <v>368</v>
      </c>
      <c r="K339" s="40" t="str">
        <f>IF(L339&lt;=10000,Instruções!$D$29,Instruções!$D$28)</f>
        <v>CD</v>
      </c>
      <c r="L339" s="42">
        <v>10000</v>
      </c>
      <c r="M339" s="42">
        <f t="shared" si="62"/>
        <v>2564.102564102564</v>
      </c>
      <c r="N339" s="100">
        <v>1</v>
      </c>
      <c r="O339" s="40" t="s">
        <v>45</v>
      </c>
      <c r="S339" s="101" t="s">
        <v>42</v>
      </c>
    </row>
    <row r="340" spans="1:19" x14ac:dyDescent="0.25">
      <c r="A340" s="99"/>
      <c r="C340" s="40"/>
      <c r="E340" s="40"/>
      <c r="F340" s="40"/>
      <c r="G340" s="41" t="s">
        <v>596</v>
      </c>
      <c r="H340" s="40"/>
      <c r="I340" s="86" t="s">
        <v>368</v>
      </c>
      <c r="K340" s="40" t="str">
        <f>IF(L340&lt;=10000,Instruções!$D$29,Instruções!$D$28)</f>
        <v>CD</v>
      </c>
      <c r="L340" s="42">
        <v>1600</v>
      </c>
      <c r="M340" s="42">
        <f t="shared" si="62"/>
        <v>410.25641025641028</v>
      </c>
      <c r="N340" s="100">
        <v>1</v>
      </c>
      <c r="O340" s="40" t="s">
        <v>45</v>
      </c>
      <c r="S340" s="101" t="s">
        <v>42</v>
      </c>
    </row>
    <row r="341" spans="1:19" x14ac:dyDescent="0.25">
      <c r="A341" s="99"/>
      <c r="C341" s="40"/>
      <c r="E341" s="40"/>
      <c r="F341" s="40"/>
      <c r="G341" s="41" t="s">
        <v>597</v>
      </c>
      <c r="H341" s="40"/>
      <c r="I341" s="86" t="s">
        <v>368</v>
      </c>
      <c r="K341" s="40" t="str">
        <f>IF(L341&lt;=10000,Instruções!$D$29,Instruções!$D$28)</f>
        <v>Shopping</v>
      </c>
      <c r="L341" s="42">
        <v>13200</v>
      </c>
      <c r="M341" s="42">
        <f t="shared" si="62"/>
        <v>3384.6153846153848</v>
      </c>
      <c r="N341" s="100">
        <v>1</v>
      </c>
      <c r="O341" s="40" t="s">
        <v>45</v>
      </c>
      <c r="S341" s="101" t="s">
        <v>42</v>
      </c>
    </row>
    <row r="342" spans="1:19" x14ac:dyDescent="0.25">
      <c r="A342" s="99"/>
      <c r="C342" s="40"/>
      <c r="E342" s="40"/>
      <c r="F342" s="40"/>
      <c r="G342" s="41" t="s">
        <v>199</v>
      </c>
      <c r="H342" s="40"/>
      <c r="I342" s="86" t="s">
        <v>368</v>
      </c>
      <c r="K342" s="40" t="str">
        <f>IF(L342&lt;=10000,Instruções!$D$29,Instruções!$D$28)</f>
        <v>Shopping</v>
      </c>
      <c r="L342" s="42">
        <v>20956</v>
      </c>
      <c r="M342" s="42">
        <f t="shared" si="62"/>
        <v>5373.333333333333</v>
      </c>
      <c r="N342" s="100">
        <v>1</v>
      </c>
      <c r="O342" s="40" t="s">
        <v>45</v>
      </c>
      <c r="S342" s="101" t="s">
        <v>42</v>
      </c>
    </row>
    <row r="343" spans="1:19" x14ac:dyDescent="0.25">
      <c r="A343" s="99"/>
      <c r="C343" s="40"/>
      <c r="E343" s="40"/>
      <c r="F343" s="40"/>
      <c r="G343" s="141" t="s">
        <v>180</v>
      </c>
      <c r="H343" s="40"/>
      <c r="I343" s="86" t="s">
        <v>368</v>
      </c>
      <c r="K343" s="40" t="str">
        <f>IF(L343&lt;=10000,Instruções!$D$29,Instruções!$D$28)</f>
        <v>Shopping</v>
      </c>
      <c r="L343" s="42">
        <v>95550</v>
      </c>
      <c r="M343" s="42">
        <f t="shared" si="62"/>
        <v>24500</v>
      </c>
      <c r="N343" s="100">
        <v>1</v>
      </c>
      <c r="O343" s="40" t="s">
        <v>45</v>
      </c>
      <c r="S343" s="101" t="s">
        <v>42</v>
      </c>
    </row>
    <row r="344" spans="1:19" x14ac:dyDescent="0.25">
      <c r="A344" s="99"/>
      <c r="C344" s="40"/>
      <c r="E344" s="40"/>
      <c r="F344" s="40"/>
      <c r="G344" s="41" t="s">
        <v>562</v>
      </c>
      <c r="H344" s="40"/>
      <c r="I344" s="86" t="s">
        <v>368</v>
      </c>
      <c r="K344" s="40" t="str">
        <f>IF(L344&lt;=10000,Instruções!$D$29,Instruções!$D$28)</f>
        <v>Shopping</v>
      </c>
      <c r="L344" s="42">
        <v>151860</v>
      </c>
      <c r="M344" s="42">
        <f t="shared" si="62"/>
        <v>38938.461538461539</v>
      </c>
      <c r="N344" s="100">
        <v>1</v>
      </c>
      <c r="O344" s="40" t="s">
        <v>45</v>
      </c>
      <c r="S344" s="101" t="s">
        <v>42</v>
      </c>
    </row>
    <row r="345" spans="1:19" x14ac:dyDescent="0.25">
      <c r="A345" s="99"/>
      <c r="C345" s="40"/>
      <c r="E345" s="40"/>
      <c r="F345" s="40"/>
      <c r="G345" s="41" t="s">
        <v>598</v>
      </c>
      <c r="H345" s="40"/>
      <c r="I345" s="86" t="s">
        <v>368</v>
      </c>
      <c r="K345" s="40" t="str">
        <f>IF(L345&lt;=10000,Instruções!$D$29,Instruções!$D$28)</f>
        <v>Shopping</v>
      </c>
      <c r="L345" s="42">
        <v>204640</v>
      </c>
      <c r="M345" s="42">
        <f t="shared" si="62"/>
        <v>52471.794871794875</v>
      </c>
      <c r="N345" s="100">
        <v>1</v>
      </c>
      <c r="O345" s="40" t="s">
        <v>45</v>
      </c>
      <c r="S345" s="101" t="s">
        <v>42</v>
      </c>
    </row>
    <row r="346" spans="1:19" x14ac:dyDescent="0.25">
      <c r="A346" s="99"/>
      <c r="C346" s="40"/>
      <c r="E346" s="40"/>
      <c r="F346" s="40"/>
      <c r="G346" s="41" t="s">
        <v>192</v>
      </c>
      <c r="H346" s="40"/>
      <c r="I346" s="86" t="s">
        <v>368</v>
      </c>
      <c r="K346" s="40" t="str">
        <f>IF(L346&lt;=10000,Instruções!$D$29,Instruções!$D$28)</f>
        <v>Shopping</v>
      </c>
      <c r="L346" s="42">
        <v>99120</v>
      </c>
      <c r="M346" s="42">
        <f t="shared" si="62"/>
        <v>25415.384615384617</v>
      </c>
      <c r="N346" s="100">
        <v>1</v>
      </c>
      <c r="O346" s="40" t="s">
        <v>45</v>
      </c>
      <c r="S346" s="101" t="s">
        <v>42</v>
      </c>
    </row>
    <row r="347" spans="1:19" x14ac:dyDescent="0.25">
      <c r="A347" s="99"/>
      <c r="C347" s="40"/>
      <c r="E347" s="40"/>
      <c r="F347" s="40"/>
      <c r="G347" s="41" t="s">
        <v>197</v>
      </c>
      <c r="H347" s="40"/>
      <c r="I347" s="86" t="s">
        <v>368</v>
      </c>
      <c r="K347" s="40" t="str">
        <f>IF(L347&lt;=10000,Instruções!$D$29,Instruções!$D$28)</f>
        <v>Shopping</v>
      </c>
      <c r="L347" s="42">
        <v>12600</v>
      </c>
      <c r="M347" s="42">
        <f t="shared" si="62"/>
        <v>3230.7692307692309</v>
      </c>
      <c r="N347" s="100">
        <v>1</v>
      </c>
      <c r="O347" s="40" t="s">
        <v>45</v>
      </c>
      <c r="S347" s="101" t="s">
        <v>42</v>
      </c>
    </row>
    <row r="348" spans="1:19" x14ac:dyDescent="0.25">
      <c r="A348" s="99"/>
      <c r="C348" s="40"/>
      <c r="E348" s="40"/>
      <c r="F348" s="40"/>
      <c r="G348" s="41" t="s">
        <v>599</v>
      </c>
      <c r="H348" s="40"/>
      <c r="I348" s="86" t="s">
        <v>368</v>
      </c>
      <c r="K348" s="40" t="str">
        <f>IF(L348&lt;=10000,Instruções!$D$29,Instruções!$D$28)</f>
        <v>CD</v>
      </c>
      <c r="L348" s="42">
        <v>3950</v>
      </c>
      <c r="M348" s="42">
        <f t="shared" si="62"/>
        <v>1012.8205128205128</v>
      </c>
      <c r="N348" s="100">
        <v>1</v>
      </c>
      <c r="O348" s="40" t="s">
        <v>45</v>
      </c>
      <c r="S348" s="101" t="s">
        <v>42</v>
      </c>
    </row>
    <row r="349" spans="1:19" x14ac:dyDescent="0.25">
      <c r="A349" s="99"/>
      <c r="C349" s="40"/>
      <c r="E349" s="40"/>
      <c r="F349" s="40"/>
      <c r="G349" s="41" t="s">
        <v>558</v>
      </c>
      <c r="H349" s="40"/>
      <c r="I349" s="86" t="s">
        <v>368</v>
      </c>
      <c r="K349" s="40" t="str">
        <f>IF(L349&lt;=10000,Instruções!$D$29,Instruções!$D$28)</f>
        <v>Shopping</v>
      </c>
      <c r="L349" s="42">
        <v>443000</v>
      </c>
      <c r="M349" s="42">
        <f t="shared" si="62"/>
        <v>113589.74358974359</v>
      </c>
      <c r="N349" s="100">
        <v>1</v>
      </c>
      <c r="O349" s="40" t="s">
        <v>45</v>
      </c>
      <c r="S349" s="101" t="s">
        <v>42</v>
      </c>
    </row>
    <row r="350" spans="1:19" x14ac:dyDescent="0.25">
      <c r="A350" s="99"/>
      <c r="C350" s="40"/>
      <c r="E350" s="40"/>
      <c r="F350" s="40"/>
      <c r="G350" s="41" t="s">
        <v>561</v>
      </c>
      <c r="H350" s="40"/>
      <c r="I350" s="86" t="s">
        <v>368</v>
      </c>
      <c r="K350" s="40" t="str">
        <f>IF(L350&lt;=10000,Instruções!$D$29,Instruções!$D$28)</f>
        <v>CD</v>
      </c>
      <c r="L350" s="42">
        <v>1000</v>
      </c>
      <c r="M350" s="42">
        <f t="shared" si="62"/>
        <v>256.41025641025641</v>
      </c>
      <c r="N350" s="100">
        <v>1</v>
      </c>
      <c r="O350" s="40" t="s">
        <v>45</v>
      </c>
      <c r="S350" s="101" t="s">
        <v>42</v>
      </c>
    </row>
    <row r="351" spans="1:19" x14ac:dyDescent="0.25">
      <c r="A351" s="99"/>
      <c r="C351" s="40"/>
      <c r="E351" s="40"/>
      <c r="F351" s="40"/>
      <c r="G351" s="41" t="s">
        <v>563</v>
      </c>
      <c r="H351" s="40"/>
      <c r="I351" s="86" t="s">
        <v>368</v>
      </c>
      <c r="K351" s="40" t="str">
        <f>IF(L351&lt;=10000,Instruções!$D$29,Instruções!$D$28)</f>
        <v>CD</v>
      </c>
      <c r="L351" s="42">
        <v>1200</v>
      </c>
      <c r="M351" s="42">
        <f t="shared" si="62"/>
        <v>307.69230769230768</v>
      </c>
      <c r="N351" s="100">
        <v>1</v>
      </c>
      <c r="O351" s="40" t="s">
        <v>45</v>
      </c>
      <c r="S351" s="101" t="s">
        <v>42</v>
      </c>
    </row>
    <row r="352" spans="1:19" x14ac:dyDescent="0.25">
      <c r="A352" s="99"/>
      <c r="C352" s="40"/>
      <c r="E352" s="40"/>
      <c r="F352" s="40"/>
      <c r="G352" s="41" t="s">
        <v>564</v>
      </c>
      <c r="H352" s="40"/>
      <c r="I352" s="86" t="s">
        <v>368</v>
      </c>
      <c r="K352" s="40" t="str">
        <f>IF(L352&lt;=10000,Instruções!$D$29,Instruções!$D$28)</f>
        <v>Shopping</v>
      </c>
      <c r="L352" s="42">
        <v>100000</v>
      </c>
      <c r="M352" s="42">
        <f t="shared" si="62"/>
        <v>25641.025641025641</v>
      </c>
      <c r="N352" s="100">
        <v>1</v>
      </c>
      <c r="O352" s="40" t="s">
        <v>45</v>
      </c>
      <c r="S352" s="101" t="s">
        <v>42</v>
      </c>
    </row>
    <row r="353" spans="1:19" x14ac:dyDescent="0.25">
      <c r="A353" s="99"/>
      <c r="C353" s="40"/>
      <c r="E353" s="40"/>
      <c r="F353" s="40"/>
      <c r="G353" s="41" t="s">
        <v>550</v>
      </c>
      <c r="H353" s="40"/>
      <c r="I353" s="86" t="s">
        <v>368</v>
      </c>
      <c r="K353" s="40" t="str">
        <f>IF(L353&lt;=10000,Instruções!$D$29,Instruções!$D$28)</f>
        <v>Shopping</v>
      </c>
      <c r="L353" s="42">
        <v>389200</v>
      </c>
      <c r="M353" s="42">
        <f t="shared" si="62"/>
        <v>99794.871794871797</v>
      </c>
      <c r="N353" s="100">
        <v>1</v>
      </c>
      <c r="O353" s="40" t="s">
        <v>45</v>
      </c>
      <c r="S353" s="101" t="s">
        <v>42</v>
      </c>
    </row>
    <row r="354" spans="1:19" x14ac:dyDescent="0.25">
      <c r="A354" s="99"/>
      <c r="C354" s="40"/>
      <c r="E354" s="40"/>
      <c r="F354" s="40"/>
      <c r="G354" s="41" t="s">
        <v>175</v>
      </c>
      <c r="H354" s="40"/>
      <c r="I354" s="86" t="s">
        <v>368</v>
      </c>
      <c r="K354" s="40" t="str">
        <f>IF(L354&lt;=10000,Instruções!$D$29,Instruções!$D$28)</f>
        <v>CD</v>
      </c>
      <c r="L354" s="42">
        <v>9240</v>
      </c>
      <c r="M354" s="42">
        <f t="shared" si="62"/>
        <v>2369.2307692307695</v>
      </c>
      <c r="N354" s="100">
        <v>1</v>
      </c>
      <c r="O354" s="40" t="s">
        <v>45</v>
      </c>
      <c r="S354" s="101" t="s">
        <v>42</v>
      </c>
    </row>
    <row r="355" spans="1:19" x14ac:dyDescent="0.25">
      <c r="A355" s="99"/>
      <c r="C355" s="40"/>
      <c r="E355" s="40"/>
      <c r="F355" s="40"/>
      <c r="G355" s="41" t="s">
        <v>181</v>
      </c>
      <c r="H355" s="40"/>
      <c r="I355" s="86" t="s">
        <v>368</v>
      </c>
      <c r="K355" s="40" t="str">
        <f>IF(L355&lt;=10000,Instruções!$D$29,Instruções!$D$28)</f>
        <v>Shopping</v>
      </c>
      <c r="L355" s="42">
        <v>10145</v>
      </c>
      <c r="M355" s="42">
        <f t="shared" si="62"/>
        <v>2601.2820512820513</v>
      </c>
      <c r="N355" s="100">
        <v>1</v>
      </c>
      <c r="O355" s="40" t="s">
        <v>45</v>
      </c>
      <c r="S355" s="101" t="s">
        <v>42</v>
      </c>
    </row>
    <row r="356" spans="1:19" x14ac:dyDescent="0.25">
      <c r="A356" s="99"/>
      <c r="C356" s="40"/>
      <c r="E356" s="40"/>
      <c r="F356" s="40"/>
      <c r="G356" s="41" t="s">
        <v>193</v>
      </c>
      <c r="H356" s="40"/>
      <c r="I356" s="86" t="s">
        <v>368</v>
      </c>
      <c r="K356" s="40" t="str">
        <f>IF(L356&lt;=10000,Instruções!$D$29,Instruções!$D$28)</f>
        <v>CD</v>
      </c>
      <c r="L356" s="42">
        <v>3000</v>
      </c>
      <c r="M356" s="42">
        <f t="shared" si="62"/>
        <v>769.23076923076928</v>
      </c>
      <c r="N356" s="100">
        <v>1</v>
      </c>
      <c r="O356" s="40" t="s">
        <v>45</v>
      </c>
      <c r="S356" s="101" t="s">
        <v>42</v>
      </c>
    </row>
    <row r="357" spans="1:19" x14ac:dyDescent="0.25">
      <c r="A357" s="99"/>
      <c r="C357" s="40"/>
      <c r="E357" s="40"/>
      <c r="F357" s="40"/>
      <c r="G357" s="41" t="s">
        <v>184</v>
      </c>
      <c r="H357" s="40"/>
      <c r="I357" s="86" t="s">
        <v>368</v>
      </c>
      <c r="K357" s="40" t="str">
        <f>IF(L357&lt;=10000,Instruções!$D$29,Instruções!$D$28)</f>
        <v>CD</v>
      </c>
      <c r="L357" s="42">
        <v>3488</v>
      </c>
      <c r="M357" s="42">
        <f t="shared" si="62"/>
        <v>894.35897435897436</v>
      </c>
      <c r="N357" s="100">
        <v>1</v>
      </c>
      <c r="O357" s="40" t="s">
        <v>45</v>
      </c>
      <c r="S357" s="101" t="s">
        <v>42</v>
      </c>
    </row>
    <row r="358" spans="1:19" x14ac:dyDescent="0.25">
      <c r="A358" s="99"/>
      <c r="C358" s="40"/>
      <c r="E358" s="40"/>
      <c r="F358" s="40"/>
      <c r="G358" s="41" t="s">
        <v>600</v>
      </c>
      <c r="H358" s="40"/>
      <c r="I358" s="86" t="s">
        <v>368</v>
      </c>
      <c r="K358" s="40" t="str">
        <f>IF(L358&lt;=10000,Instruções!$D$29,Instruções!$D$28)</f>
        <v>CD</v>
      </c>
      <c r="L358" s="42">
        <v>1260</v>
      </c>
      <c r="M358" s="42">
        <f t="shared" si="62"/>
        <v>323.07692307692309</v>
      </c>
      <c r="N358" s="100">
        <v>1</v>
      </c>
      <c r="O358" s="40" t="s">
        <v>45</v>
      </c>
      <c r="S358" s="101" t="s">
        <v>42</v>
      </c>
    </row>
    <row r="359" spans="1:19" x14ac:dyDescent="0.25">
      <c r="A359" s="99"/>
      <c r="C359" s="40"/>
      <c r="E359" s="40"/>
      <c r="F359" s="40"/>
      <c r="G359" s="41" t="s">
        <v>565</v>
      </c>
      <c r="H359" s="40"/>
      <c r="I359" s="86" t="s">
        <v>368</v>
      </c>
      <c r="K359" s="40" t="str">
        <f>IF(L359&lt;=10000,Instruções!$D$29,Instruções!$D$28)</f>
        <v>CD</v>
      </c>
      <c r="L359" s="42">
        <v>1500</v>
      </c>
      <c r="M359" s="42">
        <f t="shared" si="62"/>
        <v>384.61538461538464</v>
      </c>
      <c r="N359" s="100">
        <v>1</v>
      </c>
      <c r="O359" s="40" t="s">
        <v>45</v>
      </c>
      <c r="S359" s="101" t="s">
        <v>42</v>
      </c>
    </row>
    <row r="360" spans="1:19" x14ac:dyDescent="0.25">
      <c r="A360" s="99"/>
      <c r="C360" s="40"/>
      <c r="E360" s="40"/>
      <c r="F360" s="40"/>
      <c r="G360" s="41" t="s">
        <v>164</v>
      </c>
      <c r="H360" s="40"/>
      <c r="I360" s="86" t="s">
        <v>368</v>
      </c>
      <c r="K360" s="40" t="str">
        <f>IF(L360&lt;=10000,Instruções!$D$29,Instruções!$D$28)</f>
        <v>Shopping</v>
      </c>
      <c r="L360" s="42">
        <v>22680</v>
      </c>
      <c r="M360" s="42">
        <f t="shared" si="62"/>
        <v>5815.3846153846152</v>
      </c>
      <c r="N360" s="100">
        <v>1</v>
      </c>
      <c r="O360" s="40" t="s">
        <v>45</v>
      </c>
      <c r="S360" s="101" t="s">
        <v>42</v>
      </c>
    </row>
    <row r="361" spans="1:19" x14ac:dyDescent="0.25">
      <c r="A361" s="99"/>
      <c r="C361" s="40"/>
      <c r="E361" s="40"/>
      <c r="F361" s="40"/>
      <c r="G361" s="41" t="s">
        <v>191</v>
      </c>
      <c r="H361" s="40"/>
      <c r="I361" s="86" t="s">
        <v>368</v>
      </c>
      <c r="K361" s="40" t="str">
        <f>IF(L361&lt;=10000,Instruções!$D$29,Instruções!$D$28)</f>
        <v>CD</v>
      </c>
      <c r="L361" s="42">
        <v>3150</v>
      </c>
      <c r="M361" s="42">
        <f t="shared" si="62"/>
        <v>807.69230769230774</v>
      </c>
      <c r="N361" s="100">
        <v>1</v>
      </c>
      <c r="O361" s="40" t="s">
        <v>45</v>
      </c>
      <c r="S361" s="101" t="s">
        <v>42</v>
      </c>
    </row>
    <row r="362" spans="1:19" x14ac:dyDescent="0.25">
      <c r="A362" s="99"/>
      <c r="C362" s="40"/>
      <c r="E362" s="40"/>
      <c r="F362" s="40"/>
      <c r="G362" s="41" t="s">
        <v>566</v>
      </c>
      <c r="H362" s="40"/>
      <c r="I362" s="86" t="s">
        <v>368</v>
      </c>
      <c r="K362" s="40" t="str">
        <f>IF(L362&lt;=10000,Instruções!$D$29,Instruções!$D$28)</f>
        <v>Shopping</v>
      </c>
      <c r="L362" s="42">
        <v>14000</v>
      </c>
      <c r="M362" s="42">
        <f t="shared" si="62"/>
        <v>3589.7435897435898</v>
      </c>
      <c r="N362" s="100">
        <v>1</v>
      </c>
      <c r="O362" s="40" t="s">
        <v>45</v>
      </c>
      <c r="S362" s="101" t="s">
        <v>42</v>
      </c>
    </row>
    <row r="363" spans="1:19" x14ac:dyDescent="0.25">
      <c r="A363" s="99"/>
      <c r="C363" s="40"/>
      <c r="E363" s="40"/>
      <c r="F363" s="40"/>
      <c r="G363" s="41" t="s">
        <v>194</v>
      </c>
      <c r="H363" s="40"/>
      <c r="I363" s="86" t="s">
        <v>368</v>
      </c>
      <c r="K363" s="40" t="str">
        <f>IF(L363&lt;=10000,Instruções!$D$29,Instruções!$D$28)</f>
        <v>Shopping</v>
      </c>
      <c r="L363" s="42">
        <v>77175</v>
      </c>
      <c r="M363" s="42">
        <f t="shared" si="62"/>
        <v>19788.461538461539</v>
      </c>
      <c r="N363" s="100">
        <v>1</v>
      </c>
      <c r="O363" s="40" t="s">
        <v>45</v>
      </c>
      <c r="S363" s="101" t="s">
        <v>42</v>
      </c>
    </row>
    <row r="364" spans="1:19" x14ac:dyDescent="0.25">
      <c r="A364" s="99"/>
      <c r="C364" s="40"/>
      <c r="E364" s="40"/>
      <c r="F364" s="40"/>
      <c r="G364" s="41" t="s">
        <v>182</v>
      </c>
      <c r="H364" s="40"/>
      <c r="I364" s="86" t="s">
        <v>368</v>
      </c>
      <c r="K364" s="40" t="str">
        <f>IF(L364&lt;=10000,Instruções!$D$29,Instruções!$D$28)</f>
        <v>Shopping</v>
      </c>
      <c r="L364" s="42">
        <v>24885</v>
      </c>
      <c r="M364" s="42">
        <f t="shared" si="62"/>
        <v>6380.7692307692305</v>
      </c>
      <c r="N364" s="100">
        <v>1</v>
      </c>
      <c r="O364" s="40" t="s">
        <v>45</v>
      </c>
      <c r="S364" s="101" t="s">
        <v>42</v>
      </c>
    </row>
    <row r="365" spans="1:19" x14ac:dyDescent="0.25">
      <c r="A365" s="99"/>
      <c r="C365" s="40"/>
      <c r="E365" s="40"/>
      <c r="F365" s="40"/>
      <c r="G365" s="41" t="s">
        <v>574</v>
      </c>
      <c r="H365" s="40"/>
      <c r="I365" s="86" t="s">
        <v>368</v>
      </c>
      <c r="K365" s="40" t="str">
        <f>IF(L365&lt;=10000,Instruções!$D$29,Instruções!$D$28)</f>
        <v>Shopping</v>
      </c>
      <c r="L365" s="42">
        <v>130000</v>
      </c>
      <c r="M365" s="42">
        <f t="shared" si="62"/>
        <v>33333.333333333336</v>
      </c>
      <c r="N365" s="100">
        <v>1</v>
      </c>
      <c r="O365" s="40" t="s">
        <v>45</v>
      </c>
      <c r="S365" s="101" t="s">
        <v>42</v>
      </c>
    </row>
    <row r="366" spans="1:19" x14ac:dyDescent="0.25">
      <c r="A366" s="99"/>
      <c r="C366" s="40"/>
      <c r="E366" s="40"/>
      <c r="F366" s="40"/>
      <c r="G366" s="41" t="s">
        <v>601</v>
      </c>
      <c r="H366" s="40"/>
      <c r="I366" s="86" t="s">
        <v>368</v>
      </c>
      <c r="K366" s="40" t="str">
        <f>IF(L366&lt;=10000,Instruções!$D$29,Instruções!$D$28)</f>
        <v>Shopping</v>
      </c>
      <c r="L366" s="42">
        <v>32656.400000000001</v>
      </c>
      <c r="M366" s="42">
        <f t="shared" si="62"/>
        <v>8373.4358974358984</v>
      </c>
      <c r="N366" s="100">
        <v>1</v>
      </c>
      <c r="O366" s="40" t="s">
        <v>45</v>
      </c>
      <c r="S366" s="101" t="s">
        <v>42</v>
      </c>
    </row>
    <row r="367" spans="1:19" x14ac:dyDescent="0.25">
      <c r="A367" s="99"/>
      <c r="C367" s="40"/>
      <c r="E367" s="40"/>
      <c r="F367" s="40"/>
      <c r="G367" s="41" t="s">
        <v>602</v>
      </c>
      <c r="H367" s="40"/>
      <c r="I367" s="86" t="s">
        <v>368</v>
      </c>
      <c r="K367" s="40" t="str">
        <f>IF(L367&lt;=10000,Instruções!$D$29,Instruções!$D$28)</f>
        <v>CD</v>
      </c>
      <c r="L367" s="42">
        <v>7875</v>
      </c>
      <c r="M367" s="42">
        <f t="shared" ref="M367:M430" si="63">L367/3.9</f>
        <v>2019.2307692307693</v>
      </c>
      <c r="N367" s="100">
        <v>1</v>
      </c>
      <c r="O367" s="40" t="s">
        <v>45</v>
      </c>
      <c r="S367" s="101" t="s">
        <v>42</v>
      </c>
    </row>
    <row r="368" spans="1:19" x14ac:dyDescent="0.25">
      <c r="A368" s="99"/>
      <c r="C368" s="40"/>
      <c r="E368" s="40"/>
      <c r="F368" s="40"/>
      <c r="G368" s="41" t="s">
        <v>603</v>
      </c>
      <c r="H368" s="40"/>
      <c r="I368" s="86" t="s">
        <v>368</v>
      </c>
      <c r="K368" s="40" t="str">
        <f>IF(L368&lt;=10000,Instruções!$D$29,Instruções!$D$28)</f>
        <v>CD</v>
      </c>
      <c r="L368" s="42">
        <v>7875</v>
      </c>
      <c r="M368" s="42">
        <f t="shared" si="63"/>
        <v>2019.2307692307693</v>
      </c>
      <c r="N368" s="100">
        <v>1</v>
      </c>
      <c r="O368" s="40" t="s">
        <v>45</v>
      </c>
      <c r="S368" s="101" t="s">
        <v>42</v>
      </c>
    </row>
    <row r="369" spans="1:19" x14ac:dyDescent="0.25">
      <c r="A369" s="99"/>
      <c r="C369" s="40"/>
      <c r="E369" s="40"/>
      <c r="F369" s="40"/>
      <c r="G369" s="41" t="s">
        <v>604</v>
      </c>
      <c r="H369" s="40"/>
      <c r="I369" s="86" t="s">
        <v>368</v>
      </c>
      <c r="K369" s="40" t="str">
        <f>IF(L369&lt;=10000,Instruções!$D$29,Instruções!$D$28)</f>
        <v>Shopping</v>
      </c>
      <c r="L369" s="42">
        <v>18795</v>
      </c>
      <c r="M369" s="42">
        <f t="shared" si="63"/>
        <v>4819.2307692307695</v>
      </c>
      <c r="N369" s="100">
        <v>1</v>
      </c>
      <c r="O369" s="40" t="s">
        <v>45</v>
      </c>
      <c r="S369" s="101" t="s">
        <v>42</v>
      </c>
    </row>
    <row r="370" spans="1:19" x14ac:dyDescent="0.25">
      <c r="A370" s="99"/>
      <c r="C370" s="40"/>
      <c r="E370" s="40"/>
      <c r="F370" s="40"/>
      <c r="G370" s="41" t="s">
        <v>605</v>
      </c>
      <c r="H370" s="40"/>
      <c r="I370" s="86" t="s">
        <v>368</v>
      </c>
      <c r="K370" s="40" t="str">
        <f>IF(L370&lt;=10000,Instruções!$D$29,Instruções!$D$28)</f>
        <v>Shopping</v>
      </c>
      <c r="L370" s="42">
        <v>27944</v>
      </c>
      <c r="M370" s="42">
        <f t="shared" si="63"/>
        <v>7165.1282051282051</v>
      </c>
      <c r="N370" s="100">
        <v>1</v>
      </c>
      <c r="O370" s="40" t="s">
        <v>45</v>
      </c>
      <c r="S370" s="101" t="s">
        <v>42</v>
      </c>
    </row>
    <row r="371" spans="1:19" x14ac:dyDescent="0.25">
      <c r="A371" s="99"/>
      <c r="C371" s="40"/>
      <c r="E371" s="40"/>
      <c r="F371" s="40"/>
      <c r="G371" s="41" t="s">
        <v>606</v>
      </c>
      <c r="H371" s="40"/>
      <c r="I371" s="86" t="s">
        <v>368</v>
      </c>
      <c r="K371" s="40" t="str">
        <f>IF(L371&lt;=10000,Instruções!$D$29,Instruções!$D$28)</f>
        <v>CD</v>
      </c>
      <c r="L371" s="42">
        <v>3675</v>
      </c>
      <c r="M371" s="42">
        <f t="shared" si="63"/>
        <v>942.30769230769238</v>
      </c>
      <c r="N371" s="100">
        <v>1</v>
      </c>
      <c r="O371" s="40" t="s">
        <v>45</v>
      </c>
      <c r="S371" s="101" t="s">
        <v>42</v>
      </c>
    </row>
    <row r="372" spans="1:19" x14ac:dyDescent="0.25">
      <c r="A372" s="99"/>
      <c r="C372" s="40"/>
      <c r="E372" s="40"/>
      <c r="F372" s="40"/>
      <c r="G372" s="41" t="s">
        <v>607</v>
      </c>
      <c r="H372" s="40"/>
      <c r="I372" s="86" t="s">
        <v>368</v>
      </c>
      <c r="K372" s="40" t="str">
        <f>IF(L372&lt;=10000,Instruções!$D$29,Instruções!$D$28)</f>
        <v>Shopping</v>
      </c>
      <c r="L372" s="42">
        <v>14070</v>
      </c>
      <c r="M372" s="42">
        <f t="shared" si="63"/>
        <v>3607.6923076923076</v>
      </c>
      <c r="N372" s="100">
        <v>1</v>
      </c>
      <c r="O372" s="40" t="s">
        <v>45</v>
      </c>
      <c r="S372" s="101" t="s">
        <v>42</v>
      </c>
    </row>
    <row r="373" spans="1:19" x14ac:dyDescent="0.25">
      <c r="A373" s="99"/>
      <c r="C373" s="40"/>
      <c r="E373" s="40"/>
      <c r="F373" s="40"/>
      <c r="G373" s="41" t="s">
        <v>200</v>
      </c>
      <c r="H373" s="40"/>
      <c r="I373" s="86" t="s">
        <v>368</v>
      </c>
      <c r="K373" s="40" t="str">
        <f>IF(L373&lt;=10000,Instruções!$D$29,Instruções!$D$28)</f>
        <v>CD</v>
      </c>
      <c r="L373" s="42">
        <v>2000</v>
      </c>
      <c r="M373" s="42">
        <f t="shared" si="63"/>
        <v>512.82051282051282</v>
      </c>
      <c r="N373" s="100">
        <v>1</v>
      </c>
      <c r="O373" s="40" t="s">
        <v>45</v>
      </c>
      <c r="S373" s="101" t="s">
        <v>42</v>
      </c>
    </row>
    <row r="374" spans="1:19" x14ac:dyDescent="0.25">
      <c r="A374" s="99"/>
      <c r="C374" s="40"/>
      <c r="E374" s="40"/>
      <c r="F374" s="40"/>
      <c r="G374" s="41" t="s">
        <v>173</v>
      </c>
      <c r="H374" s="40"/>
      <c r="I374" s="86" t="s">
        <v>368</v>
      </c>
      <c r="K374" s="40" t="str">
        <f>IF(L374&lt;=10000,Instruções!$D$29,Instruções!$D$28)</f>
        <v>Shopping</v>
      </c>
      <c r="L374" s="42">
        <v>17440</v>
      </c>
      <c r="M374" s="42">
        <f t="shared" si="63"/>
        <v>4471.7948717948721</v>
      </c>
      <c r="N374" s="100">
        <v>1</v>
      </c>
      <c r="O374" s="40" t="s">
        <v>45</v>
      </c>
      <c r="S374" s="101" t="s">
        <v>42</v>
      </c>
    </row>
    <row r="375" spans="1:19" x14ac:dyDescent="0.25">
      <c r="A375" s="99"/>
      <c r="C375" s="40"/>
      <c r="E375" s="40"/>
      <c r="F375" s="40"/>
      <c r="G375" s="41" t="s">
        <v>608</v>
      </c>
      <c r="H375" s="40"/>
      <c r="I375" s="86" t="s">
        <v>368</v>
      </c>
      <c r="K375" s="40" t="str">
        <f>IF(L375&lt;=10000,Instruções!$D$29,Instruções!$D$28)</f>
        <v>CD</v>
      </c>
      <c r="L375" s="42">
        <v>5340</v>
      </c>
      <c r="M375" s="42">
        <f t="shared" si="63"/>
        <v>1369.2307692307693</v>
      </c>
      <c r="N375" s="100">
        <v>1</v>
      </c>
      <c r="O375" s="40" t="s">
        <v>45</v>
      </c>
      <c r="S375" s="101" t="s">
        <v>42</v>
      </c>
    </row>
    <row r="376" spans="1:19" x14ac:dyDescent="0.25">
      <c r="A376" s="99"/>
      <c r="C376" s="40"/>
      <c r="E376" s="40"/>
      <c r="F376" s="40"/>
      <c r="G376" s="41" t="s">
        <v>609</v>
      </c>
      <c r="H376" s="40"/>
      <c r="I376" s="86" t="s">
        <v>368</v>
      </c>
      <c r="K376" s="40" t="str">
        <f>IF(L376&lt;=10000,Instruções!$D$29,Instruções!$D$28)</f>
        <v>CD</v>
      </c>
      <c r="L376" s="42">
        <v>4305</v>
      </c>
      <c r="M376" s="42">
        <f t="shared" si="63"/>
        <v>1103.8461538461538</v>
      </c>
      <c r="N376" s="100">
        <v>1</v>
      </c>
      <c r="O376" s="40" t="s">
        <v>45</v>
      </c>
      <c r="S376" s="101" t="s">
        <v>42</v>
      </c>
    </row>
    <row r="377" spans="1:19" x14ac:dyDescent="0.25">
      <c r="A377" s="99"/>
      <c r="C377" s="40"/>
      <c r="E377" s="40"/>
      <c r="F377" s="40"/>
      <c r="G377" s="41" t="s">
        <v>610</v>
      </c>
      <c r="H377" s="40"/>
      <c r="I377" s="86" t="s">
        <v>368</v>
      </c>
      <c r="K377" s="40" t="str">
        <f>IF(L377&lt;=10000,Instruções!$D$29,Instruções!$D$28)</f>
        <v>Shopping</v>
      </c>
      <c r="L377" s="42">
        <v>29405</v>
      </c>
      <c r="M377" s="42">
        <f t="shared" si="63"/>
        <v>7539.7435897435898</v>
      </c>
      <c r="N377" s="100">
        <v>1</v>
      </c>
      <c r="O377" s="40" t="s">
        <v>45</v>
      </c>
      <c r="S377" s="101" t="s">
        <v>42</v>
      </c>
    </row>
    <row r="378" spans="1:19" x14ac:dyDescent="0.25">
      <c r="A378" s="99"/>
      <c r="C378" s="40"/>
      <c r="E378" s="40"/>
      <c r="F378" s="40"/>
      <c r="G378" s="41" t="s">
        <v>611</v>
      </c>
      <c r="H378" s="40"/>
      <c r="I378" s="86" t="s">
        <v>368</v>
      </c>
      <c r="K378" s="40" t="str">
        <f>IF(L378&lt;=10000,Instruções!$D$29,Instruções!$D$28)</f>
        <v>Shopping</v>
      </c>
      <c r="L378" s="42">
        <v>308400</v>
      </c>
      <c r="M378" s="42">
        <f t="shared" si="63"/>
        <v>79076.923076923078</v>
      </c>
      <c r="N378" s="100">
        <v>1</v>
      </c>
      <c r="O378" s="40" t="s">
        <v>45</v>
      </c>
      <c r="S378" s="101" t="s">
        <v>42</v>
      </c>
    </row>
    <row r="379" spans="1:19" x14ac:dyDescent="0.25">
      <c r="A379" s="99"/>
      <c r="C379" s="40"/>
      <c r="E379" s="40"/>
      <c r="F379" s="40"/>
      <c r="G379" s="41" t="s">
        <v>612</v>
      </c>
      <c r="H379" s="40"/>
      <c r="I379" s="86" t="s">
        <v>368</v>
      </c>
      <c r="K379" s="40" t="str">
        <f>IF(L379&lt;=10000,Instruções!$D$29,Instruções!$D$28)</f>
        <v>CD</v>
      </c>
      <c r="L379" s="42">
        <v>7000</v>
      </c>
      <c r="M379" s="42">
        <f t="shared" si="63"/>
        <v>1794.8717948717949</v>
      </c>
      <c r="N379" s="100">
        <v>1</v>
      </c>
      <c r="O379" s="40" t="s">
        <v>45</v>
      </c>
      <c r="S379" s="101" t="s">
        <v>42</v>
      </c>
    </row>
    <row r="380" spans="1:19" x14ac:dyDescent="0.25">
      <c r="A380" s="99"/>
      <c r="C380" s="40"/>
      <c r="E380" s="40"/>
      <c r="F380" s="40"/>
      <c r="G380" s="41" t="s">
        <v>183</v>
      </c>
      <c r="H380" s="40"/>
      <c r="I380" s="86" t="s">
        <v>368</v>
      </c>
      <c r="K380" s="40" t="str">
        <f>IF(L380&lt;=10000,Instruções!$D$29,Instruções!$D$28)</f>
        <v>Shopping</v>
      </c>
      <c r="L380" s="42">
        <v>30030</v>
      </c>
      <c r="M380" s="42">
        <f t="shared" si="63"/>
        <v>7700</v>
      </c>
      <c r="N380" s="100">
        <v>1</v>
      </c>
      <c r="O380" s="40" t="s">
        <v>45</v>
      </c>
      <c r="S380" s="101" t="s">
        <v>42</v>
      </c>
    </row>
    <row r="381" spans="1:19" x14ac:dyDescent="0.25">
      <c r="A381" s="99"/>
      <c r="C381" s="40"/>
      <c r="E381" s="40"/>
      <c r="F381" s="40"/>
      <c r="G381" s="41" t="s">
        <v>187</v>
      </c>
      <c r="H381" s="40"/>
      <c r="I381" s="86" t="s">
        <v>368</v>
      </c>
      <c r="K381" s="40" t="str">
        <f>IF(L381&lt;=10000,Instruções!$D$29,Instruções!$D$28)</f>
        <v>CD</v>
      </c>
      <c r="L381" s="42">
        <v>5621</v>
      </c>
      <c r="M381" s="42">
        <f t="shared" si="63"/>
        <v>1441.2820512820513</v>
      </c>
      <c r="N381" s="100">
        <v>1</v>
      </c>
      <c r="O381" s="40" t="s">
        <v>45</v>
      </c>
      <c r="S381" s="101" t="s">
        <v>42</v>
      </c>
    </row>
    <row r="382" spans="1:19" x14ac:dyDescent="0.25">
      <c r="A382" s="99"/>
      <c r="C382" s="40"/>
      <c r="E382" s="40"/>
      <c r="F382" s="40"/>
      <c r="G382" s="41" t="s">
        <v>613</v>
      </c>
      <c r="H382" s="40"/>
      <c r="I382" s="86" t="s">
        <v>368</v>
      </c>
      <c r="K382" s="40" t="str">
        <f>IF(L382&lt;=10000,Instruções!$D$29,Instruções!$D$28)</f>
        <v>CD</v>
      </c>
      <c r="L382" s="42">
        <v>3000</v>
      </c>
      <c r="M382" s="42">
        <f t="shared" si="63"/>
        <v>769.23076923076928</v>
      </c>
      <c r="N382" s="100">
        <v>1</v>
      </c>
      <c r="O382" s="40" t="s">
        <v>45</v>
      </c>
      <c r="S382" s="101" t="s">
        <v>42</v>
      </c>
    </row>
    <row r="383" spans="1:19" x14ac:dyDescent="0.25">
      <c r="A383" s="99"/>
      <c r="C383" s="40"/>
      <c r="E383" s="40"/>
      <c r="F383" s="40"/>
      <c r="G383" s="41" t="s">
        <v>614</v>
      </c>
      <c r="H383" s="40"/>
      <c r="I383" s="86" t="s">
        <v>368</v>
      </c>
      <c r="K383" s="40" t="str">
        <f>IF(L383&lt;=10000,Instruções!$D$29,Instruções!$D$28)</f>
        <v>CD</v>
      </c>
      <c r="L383" s="142">
        <v>2400</v>
      </c>
      <c r="M383" s="42">
        <f t="shared" si="63"/>
        <v>615.38461538461536</v>
      </c>
      <c r="N383" s="100">
        <v>1</v>
      </c>
      <c r="O383" s="40" t="s">
        <v>45</v>
      </c>
      <c r="S383" s="101" t="s">
        <v>42</v>
      </c>
    </row>
    <row r="384" spans="1:19" x14ac:dyDescent="0.25">
      <c r="A384" s="99"/>
      <c r="C384" s="40"/>
      <c r="E384" s="40"/>
      <c r="F384" s="40"/>
      <c r="G384" s="41" t="s">
        <v>615</v>
      </c>
      <c r="H384" s="40"/>
      <c r="I384" s="86" t="s">
        <v>368</v>
      </c>
      <c r="K384" s="40" t="str">
        <f>IF(L384&lt;=10000,Instruções!$D$29,Instruções!$D$28)</f>
        <v>Shopping</v>
      </c>
      <c r="L384" s="142">
        <v>96200</v>
      </c>
      <c r="M384" s="42">
        <f t="shared" si="63"/>
        <v>24666.666666666668</v>
      </c>
      <c r="N384" s="100">
        <v>1</v>
      </c>
      <c r="O384" s="40" t="s">
        <v>45</v>
      </c>
      <c r="S384" s="101" t="s">
        <v>42</v>
      </c>
    </row>
    <row r="385" spans="1:19" x14ac:dyDescent="0.25">
      <c r="A385" s="99"/>
      <c r="C385" s="40"/>
      <c r="E385" s="40"/>
      <c r="F385" s="40"/>
      <c r="G385" s="41" t="s">
        <v>616</v>
      </c>
      <c r="H385" s="40"/>
      <c r="I385" s="86" t="s">
        <v>368</v>
      </c>
      <c r="K385" s="40" t="str">
        <f>IF(L385&lt;=10000,Instruções!$D$29,Instruções!$D$28)</f>
        <v>Shopping</v>
      </c>
      <c r="L385" s="142">
        <v>56203</v>
      </c>
      <c r="M385" s="42">
        <f t="shared" si="63"/>
        <v>14411.025641025641</v>
      </c>
      <c r="N385" s="100">
        <v>1</v>
      </c>
      <c r="O385" s="40" t="s">
        <v>45</v>
      </c>
      <c r="S385" s="101" t="s">
        <v>42</v>
      </c>
    </row>
    <row r="386" spans="1:19" x14ac:dyDescent="0.25">
      <c r="A386" s="99"/>
      <c r="C386" s="40"/>
      <c r="E386" s="40"/>
      <c r="F386" s="40"/>
      <c r="G386" s="41" t="s">
        <v>617</v>
      </c>
      <c r="H386" s="40"/>
      <c r="I386" s="86" t="s">
        <v>368</v>
      </c>
      <c r="K386" s="40" t="str">
        <f>IF(L386&lt;=10000,Instruções!$D$29,Instruções!$D$28)</f>
        <v>CD</v>
      </c>
      <c r="L386" s="142">
        <v>6200</v>
      </c>
      <c r="M386" s="42">
        <f t="shared" si="63"/>
        <v>1589.7435897435898</v>
      </c>
      <c r="N386" s="100">
        <v>1</v>
      </c>
      <c r="O386" s="40" t="s">
        <v>45</v>
      </c>
      <c r="S386" s="101" t="s">
        <v>42</v>
      </c>
    </row>
    <row r="387" spans="1:19" x14ac:dyDescent="0.25">
      <c r="A387" s="99"/>
      <c r="C387" s="40"/>
      <c r="E387" s="40"/>
      <c r="F387" s="40"/>
      <c r="G387" s="41" t="s">
        <v>618</v>
      </c>
      <c r="H387" s="40"/>
      <c r="I387" s="86" t="s">
        <v>368</v>
      </c>
      <c r="K387" s="40" t="str">
        <f>IF(L387&lt;=10000,Instruções!$D$29,Instruções!$D$28)</f>
        <v>Shopping</v>
      </c>
      <c r="L387" s="142">
        <v>30000</v>
      </c>
      <c r="M387" s="42">
        <f t="shared" si="63"/>
        <v>7692.3076923076924</v>
      </c>
      <c r="N387" s="100">
        <v>1</v>
      </c>
      <c r="O387" s="40" t="s">
        <v>45</v>
      </c>
      <c r="S387" s="101" t="s">
        <v>42</v>
      </c>
    </row>
    <row r="388" spans="1:19" x14ac:dyDescent="0.25">
      <c r="A388" s="99"/>
      <c r="C388" s="40"/>
      <c r="E388" s="40"/>
      <c r="F388" s="40"/>
      <c r="G388" s="41" t="s">
        <v>619</v>
      </c>
      <c r="H388" s="40"/>
      <c r="I388" s="86" t="s">
        <v>368</v>
      </c>
      <c r="K388" s="40" t="str">
        <f>IF(L388&lt;=10000,Instruções!$D$29,Instruções!$D$28)</f>
        <v>Shopping</v>
      </c>
      <c r="L388" s="142">
        <v>12200</v>
      </c>
      <c r="M388" s="42">
        <f t="shared" si="63"/>
        <v>3128.2051282051284</v>
      </c>
      <c r="N388" s="100">
        <v>1</v>
      </c>
      <c r="O388" s="40" t="s">
        <v>45</v>
      </c>
      <c r="S388" s="101" t="s">
        <v>42</v>
      </c>
    </row>
    <row r="389" spans="1:19" x14ac:dyDescent="0.25">
      <c r="A389" s="99"/>
      <c r="C389" s="40"/>
      <c r="E389" s="40"/>
      <c r="F389" s="40"/>
      <c r="G389" s="41" t="s">
        <v>620</v>
      </c>
      <c r="H389" s="40"/>
      <c r="I389" s="86" t="s">
        <v>368</v>
      </c>
      <c r="K389" s="40" t="str">
        <f>IF(L389&lt;=10000,Instruções!$D$29,Instruções!$D$28)</f>
        <v>CD</v>
      </c>
      <c r="L389" s="142">
        <v>7200</v>
      </c>
      <c r="M389" s="42">
        <f t="shared" si="63"/>
        <v>1846.1538461538462</v>
      </c>
      <c r="N389" s="100">
        <v>1</v>
      </c>
      <c r="O389" s="40" t="s">
        <v>45</v>
      </c>
      <c r="S389" s="101" t="s">
        <v>42</v>
      </c>
    </row>
    <row r="390" spans="1:19" x14ac:dyDescent="0.25">
      <c r="A390" s="99"/>
      <c r="C390" s="40"/>
      <c r="E390" s="40"/>
      <c r="F390" s="40"/>
      <c r="G390" s="41" t="s">
        <v>621</v>
      </c>
      <c r="H390" s="40"/>
      <c r="I390" s="86" t="s">
        <v>368</v>
      </c>
      <c r="K390" s="40" t="str">
        <f>IF(L390&lt;=10000,Instruções!$D$29,Instruções!$D$28)</f>
        <v>Shopping</v>
      </c>
      <c r="L390" s="142">
        <v>210400</v>
      </c>
      <c r="M390" s="42">
        <f t="shared" si="63"/>
        <v>53948.717948717953</v>
      </c>
      <c r="N390" s="100">
        <v>1</v>
      </c>
      <c r="O390" s="40" t="s">
        <v>45</v>
      </c>
      <c r="S390" s="101" t="s">
        <v>42</v>
      </c>
    </row>
    <row r="391" spans="1:19" x14ac:dyDescent="0.25">
      <c r="A391" s="99"/>
      <c r="C391" s="40"/>
      <c r="E391" s="40"/>
      <c r="F391" s="40"/>
      <c r="G391" s="41" t="s">
        <v>622</v>
      </c>
      <c r="H391" s="40"/>
      <c r="I391" s="86" t="s">
        <v>368</v>
      </c>
      <c r="K391" s="40" t="str">
        <f>IF(L391&lt;=10000,Instruções!$D$29,Instruções!$D$28)</f>
        <v>Shopping</v>
      </c>
      <c r="L391" s="142">
        <v>240000</v>
      </c>
      <c r="M391" s="42">
        <f t="shared" si="63"/>
        <v>61538.461538461539</v>
      </c>
      <c r="N391" s="100">
        <v>1</v>
      </c>
      <c r="O391" s="40" t="s">
        <v>45</v>
      </c>
      <c r="S391" s="101" t="s">
        <v>42</v>
      </c>
    </row>
    <row r="392" spans="1:19" x14ac:dyDescent="0.25">
      <c r="A392" s="99"/>
      <c r="C392" s="40"/>
      <c r="E392" s="40"/>
      <c r="F392" s="40"/>
      <c r="G392" s="41" t="s">
        <v>623</v>
      </c>
      <c r="H392" s="40"/>
      <c r="I392" s="86" t="s">
        <v>368</v>
      </c>
      <c r="K392" s="40" t="str">
        <f>IF(L392&lt;=10000,Instruções!$D$29,Instruções!$D$28)</f>
        <v>CD</v>
      </c>
      <c r="L392" s="142">
        <v>6000</v>
      </c>
      <c r="M392" s="42">
        <f t="shared" si="63"/>
        <v>1538.4615384615386</v>
      </c>
      <c r="N392" s="100">
        <v>1</v>
      </c>
      <c r="O392" s="40" t="s">
        <v>45</v>
      </c>
      <c r="S392" s="101" t="s">
        <v>42</v>
      </c>
    </row>
    <row r="393" spans="1:19" x14ac:dyDescent="0.25">
      <c r="A393" s="99"/>
      <c r="C393" s="40"/>
      <c r="E393" s="40"/>
      <c r="F393" s="40"/>
      <c r="G393" s="41" t="s">
        <v>624</v>
      </c>
      <c r="H393" s="40"/>
      <c r="I393" s="86" t="s">
        <v>368</v>
      </c>
      <c r="K393" s="40" t="str">
        <f>IF(L393&lt;=10000,Instruções!$D$29,Instruções!$D$28)</f>
        <v>Shopping</v>
      </c>
      <c r="L393" s="142">
        <v>30000</v>
      </c>
      <c r="M393" s="42">
        <f t="shared" si="63"/>
        <v>7692.3076923076924</v>
      </c>
      <c r="N393" s="100">
        <v>1</v>
      </c>
      <c r="O393" s="40" t="s">
        <v>45</v>
      </c>
      <c r="S393" s="101" t="s">
        <v>42</v>
      </c>
    </row>
    <row r="394" spans="1:19" x14ac:dyDescent="0.25">
      <c r="A394" s="99"/>
      <c r="C394" s="40"/>
      <c r="E394" s="40"/>
      <c r="F394" s="40"/>
      <c r="G394" s="41" t="s">
        <v>625</v>
      </c>
      <c r="H394" s="40"/>
      <c r="I394" s="86" t="s">
        <v>368</v>
      </c>
      <c r="K394" s="40" t="str">
        <f>IF(L394&lt;=10000,Instruções!$D$29,Instruções!$D$28)</f>
        <v>Shopping</v>
      </c>
      <c r="L394" s="142">
        <v>30000</v>
      </c>
      <c r="M394" s="42">
        <f t="shared" si="63"/>
        <v>7692.3076923076924</v>
      </c>
      <c r="N394" s="100">
        <v>1</v>
      </c>
      <c r="O394" s="40" t="s">
        <v>45</v>
      </c>
      <c r="S394" s="101" t="s">
        <v>42</v>
      </c>
    </row>
    <row r="395" spans="1:19" x14ac:dyDescent="0.25">
      <c r="A395" s="99"/>
      <c r="C395" s="40"/>
      <c r="E395" s="40"/>
      <c r="F395" s="40"/>
      <c r="G395" s="41" t="s">
        <v>626</v>
      </c>
      <c r="H395" s="40"/>
      <c r="I395" s="86" t="s">
        <v>368</v>
      </c>
      <c r="K395" s="40" t="str">
        <f>IF(L395&lt;=10000,Instruções!$D$29,Instruções!$D$28)</f>
        <v>Shopping</v>
      </c>
      <c r="L395" s="142">
        <v>20000</v>
      </c>
      <c r="M395" s="42">
        <f t="shared" si="63"/>
        <v>5128.2051282051279</v>
      </c>
      <c r="N395" s="100">
        <v>1</v>
      </c>
      <c r="O395" s="40" t="s">
        <v>45</v>
      </c>
      <c r="S395" s="101" t="s">
        <v>42</v>
      </c>
    </row>
    <row r="396" spans="1:19" x14ac:dyDescent="0.25">
      <c r="A396" s="99"/>
      <c r="C396" s="40"/>
      <c r="E396" s="40"/>
      <c r="F396" s="40"/>
      <c r="G396" s="41" t="s">
        <v>171</v>
      </c>
      <c r="H396" s="40"/>
      <c r="I396" s="86" t="s">
        <v>368</v>
      </c>
      <c r="K396" s="40" t="str">
        <f>IF(L396&lt;=10000,Instruções!$D$29,Instruções!$D$28)</f>
        <v>Shopping</v>
      </c>
      <c r="L396" s="142">
        <v>31920</v>
      </c>
      <c r="M396" s="42">
        <f t="shared" si="63"/>
        <v>8184.6153846153848</v>
      </c>
      <c r="N396" s="100">
        <v>1</v>
      </c>
      <c r="O396" s="40" t="s">
        <v>45</v>
      </c>
      <c r="S396" s="101" t="s">
        <v>42</v>
      </c>
    </row>
    <row r="397" spans="1:19" x14ac:dyDescent="0.25">
      <c r="A397" s="99"/>
      <c r="C397" s="40"/>
      <c r="E397" s="40"/>
      <c r="F397" s="40"/>
      <c r="G397" s="41" t="s">
        <v>627</v>
      </c>
      <c r="H397" s="40"/>
      <c r="I397" s="86" t="s">
        <v>368</v>
      </c>
      <c r="K397" s="40" t="str">
        <f>IF(L397&lt;=10000,Instruções!$D$29,Instruções!$D$28)</f>
        <v>Shopping</v>
      </c>
      <c r="L397" s="142">
        <v>19200</v>
      </c>
      <c r="M397" s="42">
        <f t="shared" si="63"/>
        <v>4923.0769230769229</v>
      </c>
      <c r="N397" s="100">
        <v>1</v>
      </c>
      <c r="O397" s="40" t="s">
        <v>45</v>
      </c>
      <c r="S397" s="101" t="s">
        <v>42</v>
      </c>
    </row>
    <row r="398" spans="1:19" x14ac:dyDescent="0.25">
      <c r="A398" s="99"/>
      <c r="C398" s="40"/>
      <c r="E398" s="40"/>
      <c r="F398" s="40"/>
      <c r="G398" s="41" t="s">
        <v>628</v>
      </c>
      <c r="H398" s="40"/>
      <c r="I398" s="86" t="s">
        <v>368</v>
      </c>
      <c r="K398" s="40" t="str">
        <f>IF(L398&lt;=10000,Instruções!$D$29,Instruções!$D$28)</f>
        <v>CD</v>
      </c>
      <c r="L398" s="142">
        <v>2000</v>
      </c>
      <c r="M398" s="42">
        <f t="shared" si="63"/>
        <v>512.82051282051282</v>
      </c>
      <c r="N398" s="100">
        <v>1</v>
      </c>
      <c r="O398" s="40" t="s">
        <v>45</v>
      </c>
      <c r="S398" s="101" t="s">
        <v>42</v>
      </c>
    </row>
    <row r="399" spans="1:19" x14ac:dyDescent="0.25">
      <c r="A399" s="99"/>
      <c r="C399" s="40"/>
      <c r="E399" s="40"/>
      <c r="F399" s="40"/>
      <c r="G399" s="41" t="s">
        <v>174</v>
      </c>
      <c r="H399" s="40"/>
      <c r="I399" s="86" t="s">
        <v>368</v>
      </c>
      <c r="K399" s="40" t="str">
        <f>IF(L399&lt;=10000,Instruções!$D$29,Instruções!$D$28)</f>
        <v>CD</v>
      </c>
      <c r="L399" s="142">
        <v>1810</v>
      </c>
      <c r="M399" s="42">
        <f t="shared" si="63"/>
        <v>464.10256410256409</v>
      </c>
      <c r="N399" s="100">
        <v>1</v>
      </c>
      <c r="O399" s="40" t="s">
        <v>45</v>
      </c>
      <c r="S399" s="101" t="s">
        <v>42</v>
      </c>
    </row>
    <row r="400" spans="1:19" x14ac:dyDescent="0.25">
      <c r="A400" s="99"/>
      <c r="C400" s="40"/>
      <c r="E400" s="40"/>
      <c r="F400" s="40"/>
      <c r="G400" s="41" t="s">
        <v>629</v>
      </c>
      <c r="H400" s="40"/>
      <c r="I400" s="86" t="s">
        <v>368</v>
      </c>
      <c r="K400" s="40" t="str">
        <f>IF(L400&lt;=10000,Instruções!$D$29,Instruções!$D$28)</f>
        <v>CD</v>
      </c>
      <c r="L400" s="142">
        <v>2500</v>
      </c>
      <c r="M400" s="42">
        <f t="shared" si="63"/>
        <v>641.02564102564099</v>
      </c>
      <c r="N400" s="100">
        <v>1</v>
      </c>
      <c r="O400" s="40" t="s">
        <v>45</v>
      </c>
      <c r="S400" s="101" t="s">
        <v>42</v>
      </c>
    </row>
    <row r="401" spans="1:19" x14ac:dyDescent="0.25">
      <c r="A401" s="99"/>
      <c r="C401" s="40"/>
      <c r="E401" s="40"/>
      <c r="F401" s="40"/>
      <c r="G401" s="41" t="s">
        <v>630</v>
      </c>
      <c r="H401" s="40"/>
      <c r="I401" s="86" t="s">
        <v>368</v>
      </c>
      <c r="K401" s="40" t="str">
        <f>IF(L401&lt;=10000,Instruções!$D$29,Instruções!$D$28)</f>
        <v>CD</v>
      </c>
      <c r="L401" s="142">
        <v>10000</v>
      </c>
      <c r="M401" s="42">
        <f t="shared" si="63"/>
        <v>2564.102564102564</v>
      </c>
      <c r="N401" s="100">
        <v>1</v>
      </c>
      <c r="O401" s="40" t="s">
        <v>45</v>
      </c>
      <c r="S401" s="101" t="s">
        <v>42</v>
      </c>
    </row>
    <row r="402" spans="1:19" x14ac:dyDescent="0.25">
      <c r="A402" s="99"/>
      <c r="C402" s="40"/>
      <c r="E402" s="40"/>
      <c r="F402" s="40"/>
      <c r="G402" s="41" t="s">
        <v>631</v>
      </c>
      <c r="H402" s="40"/>
      <c r="I402" s="86" t="s">
        <v>368</v>
      </c>
      <c r="K402" s="40" t="str">
        <f>IF(L402&lt;=10000,Instruções!$D$29,Instruções!$D$28)</f>
        <v>CD</v>
      </c>
      <c r="L402" s="142">
        <v>9000</v>
      </c>
      <c r="M402" s="42">
        <f t="shared" si="63"/>
        <v>2307.6923076923076</v>
      </c>
      <c r="N402" s="100">
        <v>1</v>
      </c>
      <c r="O402" s="40" t="s">
        <v>45</v>
      </c>
      <c r="S402" s="101" t="s">
        <v>42</v>
      </c>
    </row>
    <row r="403" spans="1:19" x14ac:dyDescent="0.25">
      <c r="A403" s="99"/>
      <c r="C403" s="40"/>
      <c r="E403" s="40"/>
      <c r="F403" s="40"/>
      <c r="G403" s="41" t="s">
        <v>632</v>
      </c>
      <c r="H403" s="40"/>
      <c r="I403" s="86" t="s">
        <v>368</v>
      </c>
      <c r="K403" s="40" t="str">
        <f>IF(L403&lt;=10000,Instruções!$D$29,Instruções!$D$28)</f>
        <v>Shopping</v>
      </c>
      <c r="L403" s="142">
        <v>12000</v>
      </c>
      <c r="M403" s="42">
        <f t="shared" si="63"/>
        <v>3076.9230769230771</v>
      </c>
      <c r="N403" s="100">
        <v>1</v>
      </c>
      <c r="O403" s="40" t="s">
        <v>45</v>
      </c>
      <c r="S403" s="101" t="s">
        <v>42</v>
      </c>
    </row>
    <row r="404" spans="1:19" x14ac:dyDescent="0.25">
      <c r="A404" s="99"/>
      <c r="C404" s="40"/>
      <c r="E404" s="40"/>
      <c r="F404" s="40"/>
      <c r="G404" s="41" t="s">
        <v>548</v>
      </c>
      <c r="H404" s="40"/>
      <c r="I404" s="86" t="s">
        <v>368</v>
      </c>
      <c r="K404" s="40" t="str">
        <f>IF(L404&lt;=10000,Instruções!$D$29,Instruções!$D$28)</f>
        <v>Shopping</v>
      </c>
      <c r="L404" s="142">
        <v>220000</v>
      </c>
      <c r="M404" s="42">
        <f t="shared" si="63"/>
        <v>56410.256410256414</v>
      </c>
      <c r="N404" s="100">
        <v>1</v>
      </c>
      <c r="O404" s="40" t="s">
        <v>45</v>
      </c>
      <c r="S404" s="101" t="s">
        <v>42</v>
      </c>
    </row>
    <row r="405" spans="1:19" x14ac:dyDescent="0.25">
      <c r="A405" s="99"/>
      <c r="C405" s="40"/>
      <c r="E405" s="40"/>
      <c r="F405" s="40"/>
      <c r="G405" s="41" t="s">
        <v>633</v>
      </c>
      <c r="H405" s="40"/>
      <c r="I405" s="86" t="s">
        <v>368</v>
      </c>
      <c r="K405" s="40" t="str">
        <f>IF(L405&lt;=10000,Instruções!$D$29,Instruções!$D$28)</f>
        <v>CD</v>
      </c>
      <c r="L405" s="142">
        <v>1000</v>
      </c>
      <c r="M405" s="42">
        <f t="shared" si="63"/>
        <v>256.41025641025641</v>
      </c>
      <c r="N405" s="100">
        <v>1</v>
      </c>
      <c r="O405" s="40" t="s">
        <v>45</v>
      </c>
      <c r="S405" s="101" t="s">
        <v>42</v>
      </c>
    </row>
    <row r="406" spans="1:19" x14ac:dyDescent="0.25">
      <c r="A406" s="99"/>
      <c r="C406" s="40"/>
      <c r="E406" s="40"/>
      <c r="F406" s="40"/>
      <c r="G406" s="41" t="s">
        <v>634</v>
      </c>
      <c r="H406" s="40"/>
      <c r="I406" s="86" t="s">
        <v>368</v>
      </c>
      <c r="K406" s="40" t="str">
        <f>IF(L406&lt;=10000,Instruções!$D$29,Instruções!$D$28)</f>
        <v>CD</v>
      </c>
      <c r="L406" s="142">
        <v>4000</v>
      </c>
      <c r="M406" s="42">
        <f t="shared" si="63"/>
        <v>1025.6410256410256</v>
      </c>
      <c r="N406" s="100">
        <v>1</v>
      </c>
      <c r="O406" s="40" t="s">
        <v>45</v>
      </c>
      <c r="S406" s="101" t="s">
        <v>42</v>
      </c>
    </row>
    <row r="407" spans="1:19" x14ac:dyDescent="0.25">
      <c r="A407" s="99"/>
      <c r="C407" s="40"/>
      <c r="E407" s="40"/>
      <c r="F407" s="40"/>
      <c r="G407" s="41" t="s">
        <v>635</v>
      </c>
      <c r="H407" s="40"/>
      <c r="I407" s="86" t="s">
        <v>368</v>
      </c>
      <c r="K407" s="40" t="str">
        <f>IF(L407&lt;=10000,Instruções!$D$29,Instruções!$D$28)</f>
        <v>CD</v>
      </c>
      <c r="L407" s="142">
        <v>1600</v>
      </c>
      <c r="M407" s="42">
        <f t="shared" si="63"/>
        <v>410.25641025641028</v>
      </c>
      <c r="N407" s="100">
        <v>1</v>
      </c>
      <c r="O407" s="40" t="s">
        <v>45</v>
      </c>
      <c r="S407" s="101" t="s">
        <v>42</v>
      </c>
    </row>
    <row r="408" spans="1:19" x14ac:dyDescent="0.25">
      <c r="A408" s="99"/>
      <c r="C408" s="40"/>
      <c r="E408" s="40"/>
      <c r="F408" s="40"/>
      <c r="G408" s="41" t="s">
        <v>636</v>
      </c>
      <c r="H408" s="40"/>
      <c r="I408" s="86" t="s">
        <v>368</v>
      </c>
      <c r="K408" s="40" t="str">
        <f>IF(L408&lt;=10000,Instruções!$D$29,Instruções!$D$28)</f>
        <v>Shopping</v>
      </c>
      <c r="L408" s="142">
        <v>17000</v>
      </c>
      <c r="M408" s="42">
        <f t="shared" si="63"/>
        <v>4358.9743589743593</v>
      </c>
      <c r="N408" s="100">
        <v>1</v>
      </c>
      <c r="O408" s="40" t="s">
        <v>45</v>
      </c>
      <c r="S408" s="101" t="s">
        <v>42</v>
      </c>
    </row>
    <row r="409" spans="1:19" x14ac:dyDescent="0.25">
      <c r="A409" s="99"/>
      <c r="C409" s="40"/>
      <c r="E409" s="40"/>
      <c r="F409" s="40"/>
      <c r="G409" s="41" t="s">
        <v>637</v>
      </c>
      <c r="H409" s="40"/>
      <c r="I409" s="86" t="s">
        <v>368</v>
      </c>
      <c r="K409" s="40" t="str">
        <f>IF(L409&lt;=10000,Instruções!$D$29,Instruções!$D$28)</f>
        <v>Shopping</v>
      </c>
      <c r="L409" s="142">
        <v>280000</v>
      </c>
      <c r="M409" s="42">
        <f t="shared" si="63"/>
        <v>71794.871794871797</v>
      </c>
      <c r="N409" s="100">
        <v>1</v>
      </c>
      <c r="O409" s="40" t="s">
        <v>45</v>
      </c>
      <c r="S409" s="101" t="s">
        <v>42</v>
      </c>
    </row>
    <row r="410" spans="1:19" x14ac:dyDescent="0.25">
      <c r="A410" s="99"/>
      <c r="C410" s="40"/>
      <c r="E410" s="40"/>
      <c r="F410" s="40"/>
      <c r="G410" s="41" t="s">
        <v>638</v>
      </c>
      <c r="H410" s="40"/>
      <c r="I410" s="86" t="s">
        <v>368</v>
      </c>
      <c r="K410" s="40" t="str">
        <f>IF(L410&lt;=10000,Instruções!$D$29,Instruções!$D$28)</f>
        <v>CD</v>
      </c>
      <c r="L410" s="142">
        <v>2500</v>
      </c>
      <c r="M410" s="42">
        <f t="shared" si="63"/>
        <v>641.02564102564099</v>
      </c>
      <c r="N410" s="100">
        <v>1</v>
      </c>
      <c r="O410" s="40" t="s">
        <v>45</v>
      </c>
      <c r="S410" s="101" t="s">
        <v>42</v>
      </c>
    </row>
    <row r="411" spans="1:19" x14ac:dyDescent="0.25">
      <c r="A411" s="99"/>
      <c r="C411" s="40"/>
      <c r="E411" s="40"/>
      <c r="F411" s="40"/>
      <c r="G411" s="41" t="s">
        <v>639</v>
      </c>
      <c r="H411" s="40"/>
      <c r="I411" s="86" t="s">
        <v>368</v>
      </c>
      <c r="K411" s="40" t="str">
        <f>IF(L411&lt;=10000,Instruções!$D$29,Instruções!$D$28)</f>
        <v>CD</v>
      </c>
      <c r="L411" s="142">
        <v>3000</v>
      </c>
      <c r="M411" s="42">
        <f t="shared" si="63"/>
        <v>769.23076923076928</v>
      </c>
      <c r="N411" s="100">
        <v>1</v>
      </c>
      <c r="O411" s="40" t="s">
        <v>45</v>
      </c>
      <c r="S411" s="101" t="s">
        <v>42</v>
      </c>
    </row>
    <row r="412" spans="1:19" x14ac:dyDescent="0.25">
      <c r="A412" s="99"/>
      <c r="C412" s="40"/>
      <c r="E412" s="40"/>
      <c r="F412" s="40"/>
      <c r="G412" s="41" t="s">
        <v>166</v>
      </c>
      <c r="H412" s="40"/>
      <c r="I412" s="86" t="s">
        <v>368</v>
      </c>
      <c r="K412" s="40" t="str">
        <f>IF(L412&lt;=10000,Instruções!$D$29,Instruções!$D$28)</f>
        <v>Shopping</v>
      </c>
      <c r="L412" s="142">
        <v>61680</v>
      </c>
      <c r="M412" s="42">
        <f t="shared" si="63"/>
        <v>15815.384615384615</v>
      </c>
      <c r="N412" s="100">
        <v>1</v>
      </c>
      <c r="O412" s="40" t="s">
        <v>45</v>
      </c>
      <c r="S412" s="101" t="s">
        <v>42</v>
      </c>
    </row>
    <row r="413" spans="1:19" x14ac:dyDescent="0.25">
      <c r="A413" s="99"/>
      <c r="C413" s="40"/>
      <c r="E413" s="40"/>
      <c r="F413" s="40"/>
      <c r="G413" s="41" t="s">
        <v>640</v>
      </c>
      <c r="H413" s="40"/>
      <c r="I413" s="86" t="s">
        <v>368</v>
      </c>
      <c r="K413" s="40" t="str">
        <f>IF(L413&lt;=10000,Instruções!$D$29,Instruções!$D$28)</f>
        <v>Shopping</v>
      </c>
      <c r="L413" s="142">
        <v>20000</v>
      </c>
      <c r="M413" s="42">
        <f t="shared" si="63"/>
        <v>5128.2051282051279</v>
      </c>
      <c r="N413" s="100">
        <v>1</v>
      </c>
      <c r="O413" s="40" t="s">
        <v>45</v>
      </c>
      <c r="S413" s="101" t="s">
        <v>42</v>
      </c>
    </row>
    <row r="414" spans="1:19" x14ac:dyDescent="0.25">
      <c r="A414" s="99"/>
      <c r="C414" s="40"/>
      <c r="E414" s="40"/>
      <c r="F414" s="40"/>
      <c r="G414" s="41" t="s">
        <v>186</v>
      </c>
      <c r="H414" s="40"/>
      <c r="I414" s="86" t="s">
        <v>368</v>
      </c>
      <c r="K414" s="40" t="str">
        <f>IF(L414&lt;=10000,Instruções!$D$29,Instruções!$D$28)</f>
        <v>CD</v>
      </c>
      <c r="L414" s="142">
        <v>8190</v>
      </c>
      <c r="M414" s="42">
        <f t="shared" si="63"/>
        <v>2100</v>
      </c>
      <c r="N414" s="100">
        <v>1</v>
      </c>
      <c r="O414" s="40" t="s">
        <v>45</v>
      </c>
      <c r="S414" s="101" t="s">
        <v>42</v>
      </c>
    </row>
    <row r="415" spans="1:19" x14ac:dyDescent="0.25">
      <c r="A415" s="99"/>
      <c r="C415" s="40"/>
      <c r="E415" s="40"/>
      <c r="F415" s="40"/>
      <c r="G415" s="41" t="s">
        <v>641</v>
      </c>
      <c r="H415" s="40"/>
      <c r="I415" s="86" t="s">
        <v>368</v>
      </c>
      <c r="K415" s="40" t="str">
        <f>IF(L415&lt;=10000,Instruções!$D$29,Instruções!$D$28)</f>
        <v>CD</v>
      </c>
      <c r="L415" s="142">
        <v>7000</v>
      </c>
      <c r="M415" s="42">
        <f t="shared" si="63"/>
        <v>1794.8717948717949</v>
      </c>
      <c r="N415" s="100">
        <v>1</v>
      </c>
      <c r="O415" s="40" t="s">
        <v>45</v>
      </c>
      <c r="S415" s="101" t="s">
        <v>42</v>
      </c>
    </row>
    <row r="416" spans="1:19" x14ac:dyDescent="0.25">
      <c r="A416" s="99"/>
      <c r="C416" s="40"/>
      <c r="E416" s="40"/>
      <c r="F416" s="40"/>
      <c r="G416" s="41" t="s">
        <v>185</v>
      </c>
      <c r="H416" s="40"/>
      <c r="I416" s="86" t="s">
        <v>368</v>
      </c>
      <c r="K416" s="40" t="str">
        <f>IF(L416&lt;=10000,Instruções!$D$29,Instruções!$D$28)</f>
        <v>CD</v>
      </c>
      <c r="L416" s="142">
        <v>8000</v>
      </c>
      <c r="M416" s="42">
        <f t="shared" si="63"/>
        <v>2051.2820512820513</v>
      </c>
      <c r="N416" s="100">
        <v>1</v>
      </c>
      <c r="O416" s="40" t="s">
        <v>45</v>
      </c>
      <c r="S416" s="101" t="s">
        <v>42</v>
      </c>
    </row>
    <row r="417" spans="1:19" x14ac:dyDescent="0.25">
      <c r="A417" s="99"/>
      <c r="C417" s="40"/>
      <c r="E417" s="40"/>
      <c r="F417" s="40"/>
      <c r="G417" s="41" t="s">
        <v>176</v>
      </c>
      <c r="H417" s="40"/>
      <c r="I417" s="86" t="s">
        <v>368</v>
      </c>
      <c r="K417" s="40" t="str">
        <f>IF(L417&lt;=10000,Instruções!$D$29,Instruções!$D$28)</f>
        <v>Shopping</v>
      </c>
      <c r="L417" s="142">
        <v>17955</v>
      </c>
      <c r="M417" s="42">
        <f t="shared" si="63"/>
        <v>4603.8461538461543</v>
      </c>
      <c r="N417" s="100">
        <v>1</v>
      </c>
      <c r="O417" s="40" t="s">
        <v>45</v>
      </c>
      <c r="S417" s="101" t="s">
        <v>42</v>
      </c>
    </row>
    <row r="418" spans="1:19" x14ac:dyDescent="0.25">
      <c r="A418" s="99"/>
      <c r="C418" s="40"/>
      <c r="E418" s="40"/>
      <c r="F418" s="40"/>
      <c r="G418" s="41" t="s">
        <v>178</v>
      </c>
      <c r="H418" s="40"/>
      <c r="I418" s="86" t="s">
        <v>368</v>
      </c>
      <c r="K418" s="40" t="str">
        <f>IF(L418&lt;=10000,Instruções!$D$29,Instruções!$D$28)</f>
        <v>CD</v>
      </c>
      <c r="L418" s="142">
        <v>1470</v>
      </c>
      <c r="M418" s="42">
        <f t="shared" si="63"/>
        <v>376.92307692307691</v>
      </c>
      <c r="N418" s="100">
        <v>1</v>
      </c>
      <c r="O418" s="40" t="s">
        <v>45</v>
      </c>
      <c r="S418" s="101" t="s">
        <v>42</v>
      </c>
    </row>
    <row r="419" spans="1:19" x14ac:dyDescent="0.25">
      <c r="A419" s="99"/>
      <c r="C419" s="40"/>
      <c r="E419" s="40"/>
      <c r="F419" s="40"/>
      <c r="G419" s="41" t="s">
        <v>642</v>
      </c>
      <c r="H419" s="40"/>
      <c r="I419" s="86" t="s">
        <v>368</v>
      </c>
      <c r="K419" s="40" t="str">
        <f>IF(L419&lt;=10000,Instruções!$D$29,Instruções!$D$28)</f>
        <v>CD</v>
      </c>
      <c r="L419" s="142">
        <v>474</v>
      </c>
      <c r="M419" s="42">
        <f t="shared" si="63"/>
        <v>121.53846153846155</v>
      </c>
      <c r="N419" s="100">
        <v>1</v>
      </c>
      <c r="O419" s="40" t="s">
        <v>45</v>
      </c>
      <c r="S419" s="101" t="s">
        <v>42</v>
      </c>
    </row>
    <row r="420" spans="1:19" x14ac:dyDescent="0.25">
      <c r="A420" s="99"/>
      <c r="C420" s="40"/>
      <c r="E420" s="40"/>
      <c r="F420" s="40"/>
      <c r="G420" s="41" t="s">
        <v>643</v>
      </c>
      <c r="H420" s="40"/>
      <c r="I420" s="86" t="s">
        <v>368</v>
      </c>
      <c r="K420" s="40" t="str">
        <f>IF(L420&lt;=10000,Instruções!$D$29,Instruções!$D$28)</f>
        <v>CD</v>
      </c>
      <c r="L420" s="142">
        <v>840</v>
      </c>
      <c r="M420" s="42">
        <f t="shared" si="63"/>
        <v>215.38461538461539</v>
      </c>
      <c r="N420" s="100">
        <v>1</v>
      </c>
      <c r="O420" s="40" t="s">
        <v>45</v>
      </c>
      <c r="S420" s="101" t="s">
        <v>42</v>
      </c>
    </row>
    <row r="421" spans="1:19" x14ac:dyDescent="0.25">
      <c r="A421" s="99"/>
      <c r="C421" s="40"/>
      <c r="E421" s="40"/>
      <c r="F421" s="40"/>
      <c r="G421" s="41" t="s">
        <v>644</v>
      </c>
      <c r="H421" s="40"/>
      <c r="I421" s="86" t="s">
        <v>368</v>
      </c>
      <c r="K421" s="40" t="str">
        <f>IF(L421&lt;=10000,Instruções!$D$29,Instruções!$D$28)</f>
        <v>CD</v>
      </c>
      <c r="L421" s="142">
        <v>610</v>
      </c>
      <c r="M421" s="42">
        <f t="shared" si="63"/>
        <v>156.41025641025641</v>
      </c>
      <c r="N421" s="100">
        <v>1</v>
      </c>
      <c r="O421" s="40" t="s">
        <v>45</v>
      </c>
      <c r="S421" s="101" t="s">
        <v>42</v>
      </c>
    </row>
    <row r="422" spans="1:19" x14ac:dyDescent="0.25">
      <c r="A422" s="99"/>
      <c r="C422" s="40"/>
      <c r="E422" s="40"/>
      <c r="F422" s="40"/>
      <c r="G422" s="41" t="s">
        <v>645</v>
      </c>
      <c r="H422" s="40"/>
      <c r="I422" s="86" t="s">
        <v>368</v>
      </c>
      <c r="K422" s="40" t="str">
        <f>IF(L422&lt;=10000,Instruções!$D$29,Instruções!$D$28)</f>
        <v>CD</v>
      </c>
      <c r="L422" s="142">
        <v>1366</v>
      </c>
      <c r="M422" s="42">
        <f t="shared" si="63"/>
        <v>350.25641025641028</v>
      </c>
      <c r="N422" s="100">
        <v>1</v>
      </c>
      <c r="O422" s="40" t="s">
        <v>45</v>
      </c>
      <c r="S422" s="101" t="s">
        <v>42</v>
      </c>
    </row>
    <row r="423" spans="1:19" x14ac:dyDescent="0.25">
      <c r="A423" s="99"/>
      <c r="C423" s="40"/>
      <c r="E423" s="40"/>
      <c r="F423" s="40"/>
      <c r="G423" s="41" t="s">
        <v>646</v>
      </c>
      <c r="H423" s="40"/>
      <c r="I423" s="86" t="s">
        <v>368</v>
      </c>
      <c r="K423" s="40" t="str">
        <f>IF(L423&lt;=10000,Instruções!$D$29,Instruções!$D$28)</f>
        <v>CD</v>
      </c>
      <c r="L423" s="143">
        <v>789</v>
      </c>
      <c r="M423" s="42">
        <f t="shared" si="63"/>
        <v>202.30769230769232</v>
      </c>
      <c r="N423" s="100">
        <v>1</v>
      </c>
      <c r="O423" s="40" t="s">
        <v>45</v>
      </c>
      <c r="S423" s="101" t="s">
        <v>42</v>
      </c>
    </row>
    <row r="424" spans="1:19" x14ac:dyDescent="0.25">
      <c r="A424" s="99"/>
      <c r="C424" s="40"/>
      <c r="E424" s="40"/>
      <c r="F424" s="40"/>
      <c r="G424" s="41" t="s">
        <v>198</v>
      </c>
      <c r="H424" s="40"/>
      <c r="I424" s="86" t="s">
        <v>368</v>
      </c>
      <c r="K424" s="40" t="str">
        <f>IF(L424&lt;=10000,Instruções!$D$29,Instruções!$D$28)</f>
        <v>Shopping</v>
      </c>
      <c r="L424" s="143">
        <v>31000</v>
      </c>
      <c r="M424" s="42">
        <f t="shared" si="63"/>
        <v>7948.7179487179492</v>
      </c>
      <c r="N424" s="100">
        <v>1</v>
      </c>
      <c r="O424" s="40" t="s">
        <v>45</v>
      </c>
      <c r="S424" s="101" t="s">
        <v>42</v>
      </c>
    </row>
    <row r="425" spans="1:19" x14ac:dyDescent="0.25">
      <c r="A425" s="99"/>
      <c r="C425" s="40"/>
      <c r="E425" s="40"/>
      <c r="F425" s="40"/>
      <c r="G425" s="41" t="s">
        <v>647</v>
      </c>
      <c r="H425" s="40"/>
      <c r="I425" s="86" t="s">
        <v>368</v>
      </c>
      <c r="K425" s="40" t="str">
        <f>IF(L425&lt;=10000,Instruções!$D$29,Instruções!$D$28)</f>
        <v>CD</v>
      </c>
      <c r="L425" s="143">
        <v>840</v>
      </c>
      <c r="M425" s="42">
        <f t="shared" si="63"/>
        <v>215.38461538461539</v>
      </c>
      <c r="N425" s="100">
        <v>1</v>
      </c>
      <c r="O425" s="40" t="s">
        <v>45</v>
      </c>
      <c r="S425" s="101" t="s">
        <v>42</v>
      </c>
    </row>
    <row r="426" spans="1:19" x14ac:dyDescent="0.25">
      <c r="A426" s="99"/>
      <c r="C426" s="40"/>
      <c r="E426" s="40"/>
      <c r="F426" s="40"/>
      <c r="G426" s="41" t="s">
        <v>648</v>
      </c>
      <c r="H426" s="40"/>
      <c r="I426" s="86" t="s">
        <v>368</v>
      </c>
      <c r="K426" s="40" t="str">
        <f>IF(L426&lt;=10000,Instruções!$D$29,Instruções!$D$28)</f>
        <v>CD</v>
      </c>
      <c r="L426" s="143">
        <v>4000</v>
      </c>
      <c r="M426" s="42">
        <f t="shared" si="63"/>
        <v>1025.6410256410256</v>
      </c>
      <c r="N426" s="100">
        <v>1</v>
      </c>
      <c r="O426" s="40" t="s">
        <v>45</v>
      </c>
      <c r="S426" s="101" t="s">
        <v>42</v>
      </c>
    </row>
    <row r="427" spans="1:19" x14ac:dyDescent="0.25">
      <c r="A427" s="99"/>
      <c r="C427" s="40"/>
      <c r="E427" s="40"/>
      <c r="F427" s="40"/>
      <c r="G427" s="41" t="s">
        <v>649</v>
      </c>
      <c r="H427" s="40"/>
      <c r="I427" s="86" t="s">
        <v>368</v>
      </c>
      <c r="K427" s="40" t="str">
        <f>IF(L427&lt;=10000,Instruções!$D$29,Instruções!$D$28)</f>
        <v>CD</v>
      </c>
      <c r="L427" s="143">
        <v>8760</v>
      </c>
      <c r="M427" s="42">
        <f t="shared" si="63"/>
        <v>2246.1538461538462</v>
      </c>
      <c r="N427" s="100">
        <v>1</v>
      </c>
      <c r="O427" s="40" t="s">
        <v>45</v>
      </c>
      <c r="S427" s="101" t="s">
        <v>42</v>
      </c>
    </row>
    <row r="428" spans="1:19" x14ac:dyDescent="0.25">
      <c r="A428" s="99"/>
      <c r="C428" s="40"/>
      <c r="E428" s="40"/>
      <c r="F428" s="40"/>
      <c r="G428" s="41" t="s">
        <v>650</v>
      </c>
      <c r="H428" s="40"/>
      <c r="I428" s="86" t="s">
        <v>368</v>
      </c>
      <c r="K428" s="40" t="str">
        <f>IF(L428&lt;=10000,Instruções!$D$29,Instruções!$D$28)</f>
        <v>CD</v>
      </c>
      <c r="L428" s="143">
        <v>1400</v>
      </c>
      <c r="M428" s="42">
        <f t="shared" si="63"/>
        <v>358.97435897435901</v>
      </c>
      <c r="N428" s="100">
        <v>1</v>
      </c>
      <c r="O428" s="40" t="s">
        <v>45</v>
      </c>
      <c r="S428" s="101" t="s">
        <v>42</v>
      </c>
    </row>
    <row r="429" spans="1:19" x14ac:dyDescent="0.25">
      <c r="A429" s="99"/>
      <c r="C429" s="40"/>
      <c r="E429" s="40"/>
      <c r="F429" s="40"/>
      <c r="G429" s="41" t="s">
        <v>651</v>
      </c>
      <c r="H429" s="40"/>
      <c r="I429" s="86" t="s">
        <v>368</v>
      </c>
      <c r="K429" s="40" t="str">
        <f>IF(L429&lt;=10000,Instruções!$D$29,Instruções!$D$28)</f>
        <v>Shopping</v>
      </c>
      <c r="L429" s="143">
        <v>33000</v>
      </c>
      <c r="M429" s="42">
        <f t="shared" si="63"/>
        <v>8461.538461538461</v>
      </c>
      <c r="N429" s="100">
        <v>1</v>
      </c>
      <c r="O429" s="40" t="s">
        <v>45</v>
      </c>
      <c r="S429" s="101" t="s">
        <v>42</v>
      </c>
    </row>
    <row r="430" spans="1:19" x14ac:dyDescent="0.25">
      <c r="A430" s="99"/>
      <c r="C430" s="40"/>
      <c r="E430" s="40"/>
      <c r="F430" s="40"/>
      <c r="G430" s="41" t="s">
        <v>652</v>
      </c>
      <c r="H430" s="40"/>
      <c r="I430" s="86" t="s">
        <v>368</v>
      </c>
      <c r="K430" s="40" t="str">
        <f>IF(L430&lt;=10000,Instruções!$D$29,Instruções!$D$28)</f>
        <v>CD</v>
      </c>
      <c r="L430" s="143">
        <v>2500</v>
      </c>
      <c r="M430" s="42">
        <f t="shared" si="63"/>
        <v>641.02564102564099</v>
      </c>
      <c r="N430" s="100">
        <v>1</v>
      </c>
      <c r="O430" s="40" t="s">
        <v>45</v>
      </c>
      <c r="S430" s="101" t="s">
        <v>42</v>
      </c>
    </row>
    <row r="431" spans="1:19" x14ac:dyDescent="0.25">
      <c r="A431" s="99"/>
      <c r="C431" s="40"/>
      <c r="E431" s="40"/>
      <c r="F431" s="40"/>
      <c r="G431" s="41" t="s">
        <v>653</v>
      </c>
      <c r="H431" s="40"/>
      <c r="I431" s="86" t="s">
        <v>368</v>
      </c>
      <c r="K431" s="40" t="str">
        <f>IF(L431&lt;=10000,Instruções!$D$29,Instruções!$D$28)</f>
        <v>CD</v>
      </c>
      <c r="L431" s="143">
        <v>788</v>
      </c>
      <c r="M431" s="42">
        <f t="shared" ref="M431:M435" si="64">L431/3.9</f>
        <v>202.05128205128204</v>
      </c>
      <c r="N431" s="100">
        <v>1</v>
      </c>
      <c r="O431" s="40" t="s">
        <v>45</v>
      </c>
      <c r="S431" s="101" t="s">
        <v>42</v>
      </c>
    </row>
    <row r="432" spans="1:19" x14ac:dyDescent="0.25">
      <c r="A432" s="99"/>
      <c r="C432" s="40"/>
      <c r="E432" s="40"/>
      <c r="F432" s="40"/>
      <c r="G432" s="41" t="s">
        <v>654</v>
      </c>
      <c r="H432" s="40"/>
      <c r="I432" s="86" t="s">
        <v>368</v>
      </c>
      <c r="K432" s="40" t="str">
        <f>IF(L432&lt;=10000,Instruções!$D$29,Instruções!$D$28)</f>
        <v>CD</v>
      </c>
      <c r="L432" s="143">
        <v>4830</v>
      </c>
      <c r="M432" s="42">
        <f t="shared" si="64"/>
        <v>1238.4615384615386</v>
      </c>
      <c r="N432" s="100">
        <v>1</v>
      </c>
      <c r="O432" s="40" t="s">
        <v>45</v>
      </c>
      <c r="S432" s="101" t="s">
        <v>42</v>
      </c>
    </row>
    <row r="433" spans="1:19" x14ac:dyDescent="0.25">
      <c r="A433" s="99"/>
      <c r="C433" s="40"/>
      <c r="E433" s="40"/>
      <c r="F433" s="40"/>
      <c r="G433" s="41" t="s">
        <v>179</v>
      </c>
      <c r="H433" s="40"/>
      <c r="I433" s="86" t="s">
        <v>368</v>
      </c>
      <c r="K433" s="40" t="str">
        <f>IF(L433&lt;=10000,Instruções!$D$29,Instruções!$D$28)</f>
        <v>CD</v>
      </c>
      <c r="L433" s="143">
        <v>1260</v>
      </c>
      <c r="M433" s="42">
        <f t="shared" si="64"/>
        <v>323.07692307692309</v>
      </c>
      <c r="N433" s="100">
        <v>1</v>
      </c>
      <c r="O433" s="40" t="s">
        <v>45</v>
      </c>
      <c r="S433" s="101" t="s">
        <v>42</v>
      </c>
    </row>
    <row r="434" spans="1:19" x14ac:dyDescent="0.25">
      <c r="A434" s="99"/>
      <c r="C434" s="40"/>
      <c r="E434" s="40"/>
      <c r="F434" s="40"/>
      <c r="G434" s="41" t="s">
        <v>655</v>
      </c>
      <c r="H434" s="40"/>
      <c r="I434" s="86" t="s">
        <v>368</v>
      </c>
      <c r="K434" s="40" t="str">
        <f>IF(L434&lt;=10000,Instruções!$D$29,Instruções!$D$28)</f>
        <v>CD</v>
      </c>
      <c r="L434" s="143">
        <v>500</v>
      </c>
      <c r="M434" s="42">
        <f t="shared" si="64"/>
        <v>128.2051282051282</v>
      </c>
      <c r="N434" s="100">
        <v>1</v>
      </c>
      <c r="O434" s="40" t="s">
        <v>45</v>
      </c>
      <c r="S434" s="101" t="s">
        <v>42</v>
      </c>
    </row>
    <row r="435" spans="1:19" x14ac:dyDescent="0.25">
      <c r="A435" s="99"/>
      <c r="C435" s="40"/>
      <c r="E435" s="40"/>
      <c r="F435" s="40"/>
      <c r="G435" s="41" t="s">
        <v>656</v>
      </c>
      <c r="H435" s="40"/>
      <c r="I435" s="86" t="s">
        <v>368</v>
      </c>
      <c r="K435" s="40" t="str">
        <f>IF(L435&lt;=10000,Instruções!$D$29,Instruções!$D$28)</f>
        <v>CD</v>
      </c>
      <c r="L435" s="143">
        <v>900</v>
      </c>
      <c r="M435" s="42">
        <f t="shared" si="64"/>
        <v>230.76923076923077</v>
      </c>
      <c r="N435" s="100">
        <v>1</v>
      </c>
      <c r="O435" s="40" t="s">
        <v>45</v>
      </c>
      <c r="S435" s="101" t="s">
        <v>42</v>
      </c>
    </row>
    <row r="436" spans="1:19" x14ac:dyDescent="0.25">
      <c r="A436" s="56" t="s">
        <v>301</v>
      </c>
      <c r="B436" s="49"/>
      <c r="C436" s="48"/>
      <c r="D436" s="49"/>
      <c r="E436" s="48"/>
      <c r="F436" s="48"/>
      <c r="G436" s="48"/>
      <c r="H436" s="48"/>
      <c r="I436" s="49"/>
      <c r="J436" s="48"/>
      <c r="K436" s="49"/>
      <c r="L436" s="50">
        <f>SUM(L303:L435)</f>
        <v>11213228.560000001</v>
      </c>
      <c r="M436" s="50">
        <f>SUM(M303:M435)</f>
        <v>2875186.8102564113</v>
      </c>
      <c r="N436" s="51"/>
      <c r="O436" s="49"/>
      <c r="P436" s="48"/>
      <c r="Q436" s="49"/>
      <c r="R436" s="48"/>
      <c r="S436" s="57"/>
    </row>
    <row r="437" spans="1:19" x14ac:dyDescent="0.25">
      <c r="A437" s="99">
        <v>4</v>
      </c>
      <c r="C437" s="40"/>
      <c r="E437" s="40"/>
      <c r="F437" s="40"/>
      <c r="G437" s="116" t="s">
        <v>186</v>
      </c>
      <c r="H437" s="40"/>
      <c r="I437" s="40" t="s">
        <v>368</v>
      </c>
      <c r="K437" s="40" t="str">
        <f>IF(L437&lt;=10000,Instruções!$D$29,Instruções!$D$28)</f>
        <v>Shopping</v>
      </c>
      <c r="L437" s="42">
        <v>28350</v>
      </c>
      <c r="M437" s="42">
        <f t="shared" ref="M437:M465" si="65">L437/3.9</f>
        <v>7269.2307692307695</v>
      </c>
      <c r="N437" s="100">
        <v>1</v>
      </c>
      <c r="O437" s="40" t="s">
        <v>45</v>
      </c>
      <c r="S437" s="101" t="s">
        <v>42</v>
      </c>
    </row>
    <row r="438" spans="1:19" x14ac:dyDescent="0.25">
      <c r="A438" s="99">
        <v>4</v>
      </c>
      <c r="C438" s="40"/>
      <c r="E438" s="40"/>
      <c r="F438" s="40"/>
      <c r="G438" s="41" t="s">
        <v>172</v>
      </c>
      <c r="H438" s="40"/>
      <c r="I438" s="40" t="s">
        <v>368</v>
      </c>
      <c r="K438" s="40" t="str">
        <f>IF(L438&lt;=10000,Instruções!$D$29,Instruções!$D$28)</f>
        <v>Shopping</v>
      </c>
      <c r="L438" s="42">
        <v>109200</v>
      </c>
      <c r="M438" s="42">
        <f t="shared" si="65"/>
        <v>28000</v>
      </c>
      <c r="N438" s="100">
        <v>1</v>
      </c>
      <c r="O438" s="40" t="s">
        <v>45</v>
      </c>
      <c r="S438" s="101" t="s">
        <v>42</v>
      </c>
    </row>
    <row r="439" spans="1:19" x14ac:dyDescent="0.25">
      <c r="A439" s="99">
        <v>4</v>
      </c>
      <c r="C439" s="40"/>
      <c r="E439" s="40"/>
      <c r="F439" s="40"/>
      <c r="G439" s="41" t="s">
        <v>605</v>
      </c>
      <c r="H439" s="40"/>
      <c r="I439" s="40" t="s">
        <v>368</v>
      </c>
      <c r="K439" s="40" t="str">
        <f>IF(L439&lt;=10000,Instruções!$D$29,Instruções!$D$28)</f>
        <v>Shopping</v>
      </c>
      <c r="L439" s="42">
        <v>12000</v>
      </c>
      <c r="M439" s="42">
        <f t="shared" si="65"/>
        <v>3076.9230769230771</v>
      </c>
      <c r="N439" s="100">
        <v>1</v>
      </c>
      <c r="O439" s="40" t="s">
        <v>45</v>
      </c>
      <c r="S439" s="101" t="s">
        <v>42</v>
      </c>
    </row>
    <row r="440" spans="1:19" x14ac:dyDescent="0.25">
      <c r="A440" s="99">
        <v>4</v>
      </c>
      <c r="C440" s="40"/>
      <c r="E440" s="40"/>
      <c r="F440" s="40"/>
      <c r="G440" s="41" t="s">
        <v>185</v>
      </c>
      <c r="H440" s="40"/>
      <c r="I440" s="40" t="s">
        <v>368</v>
      </c>
      <c r="K440" s="40" t="str">
        <f>IF(L440&lt;=10000,Instruções!$D$29,Instruções!$D$28)</f>
        <v>CD</v>
      </c>
      <c r="L440" s="42">
        <v>1700</v>
      </c>
      <c r="M440" s="42">
        <f t="shared" si="65"/>
        <v>435.89743589743591</v>
      </c>
      <c r="N440" s="100">
        <v>1</v>
      </c>
      <c r="O440" s="40" t="s">
        <v>45</v>
      </c>
      <c r="S440" s="101" t="s">
        <v>42</v>
      </c>
    </row>
    <row r="441" spans="1:19" x14ac:dyDescent="0.25">
      <c r="A441" s="99">
        <v>4</v>
      </c>
      <c r="C441" s="40"/>
      <c r="E441" s="40"/>
      <c r="F441" s="40"/>
      <c r="G441" s="41" t="s">
        <v>657</v>
      </c>
      <c r="H441" s="40"/>
      <c r="I441" s="40" t="s">
        <v>368</v>
      </c>
      <c r="K441" s="40" t="str">
        <f>IF(L441&lt;=10000,Instruções!$D$29,Instruções!$D$28)</f>
        <v>CD</v>
      </c>
      <c r="L441" s="42">
        <v>6700</v>
      </c>
      <c r="M441" s="42">
        <f t="shared" si="65"/>
        <v>1717.948717948718</v>
      </c>
      <c r="N441" s="100">
        <v>1</v>
      </c>
      <c r="O441" s="40" t="s">
        <v>45</v>
      </c>
      <c r="S441" s="101" t="s">
        <v>42</v>
      </c>
    </row>
    <row r="442" spans="1:19" x14ac:dyDescent="0.25">
      <c r="A442" s="99">
        <v>4</v>
      </c>
      <c r="C442" s="40"/>
      <c r="E442" s="40"/>
      <c r="F442" s="40"/>
      <c r="G442" s="41" t="s">
        <v>169</v>
      </c>
      <c r="H442" s="40"/>
      <c r="I442" s="40" t="s">
        <v>368</v>
      </c>
      <c r="K442" s="40" t="str">
        <f>IF(L442&lt;=10000,Instruções!$D$29,Instruções!$D$28)</f>
        <v>Shopping</v>
      </c>
      <c r="L442" s="42">
        <v>289800</v>
      </c>
      <c r="M442" s="42">
        <f t="shared" si="65"/>
        <v>74307.692307692312</v>
      </c>
      <c r="N442" s="100">
        <v>1</v>
      </c>
      <c r="O442" s="40" t="s">
        <v>45</v>
      </c>
      <c r="S442" s="101" t="s">
        <v>42</v>
      </c>
    </row>
    <row r="443" spans="1:19" x14ac:dyDescent="0.25">
      <c r="A443" s="99">
        <v>4</v>
      </c>
      <c r="C443" s="40"/>
      <c r="E443" s="40"/>
      <c r="F443" s="40"/>
      <c r="G443" s="41" t="s">
        <v>180</v>
      </c>
      <c r="H443" s="40"/>
      <c r="I443" s="40" t="s">
        <v>368</v>
      </c>
      <c r="K443" s="40" t="str">
        <f>IF(L443&lt;=10000,Instruções!$D$29,Instruções!$D$28)</f>
        <v>Shopping</v>
      </c>
      <c r="L443" s="42">
        <v>13650</v>
      </c>
      <c r="M443" s="42">
        <f t="shared" si="65"/>
        <v>3500</v>
      </c>
      <c r="N443" s="100">
        <v>1</v>
      </c>
      <c r="O443" s="40" t="s">
        <v>45</v>
      </c>
      <c r="S443" s="101" t="s">
        <v>42</v>
      </c>
    </row>
    <row r="444" spans="1:19" x14ac:dyDescent="0.25">
      <c r="A444" s="99">
        <v>4</v>
      </c>
      <c r="C444" s="40"/>
      <c r="E444" s="40"/>
      <c r="F444" s="40"/>
      <c r="G444" s="41" t="s">
        <v>658</v>
      </c>
      <c r="H444" s="40"/>
      <c r="I444" s="40" t="s">
        <v>368</v>
      </c>
      <c r="K444" s="40" t="str">
        <f>IF(L444&lt;=10000,Instruções!$D$29,Instruções!$D$28)</f>
        <v>Shopping</v>
      </c>
      <c r="L444" s="42">
        <v>13860</v>
      </c>
      <c r="M444" s="42">
        <f t="shared" si="65"/>
        <v>3553.8461538461538</v>
      </c>
      <c r="N444" s="100">
        <v>1</v>
      </c>
      <c r="O444" s="40" t="s">
        <v>45</v>
      </c>
      <c r="S444" s="101" t="s">
        <v>42</v>
      </c>
    </row>
    <row r="445" spans="1:19" x14ac:dyDescent="0.25">
      <c r="A445" s="99">
        <v>4</v>
      </c>
      <c r="C445" s="40"/>
      <c r="E445" s="40"/>
      <c r="F445" s="40"/>
      <c r="G445" s="41" t="s">
        <v>184</v>
      </c>
      <c r="H445" s="40"/>
      <c r="I445" s="40" t="s">
        <v>368</v>
      </c>
      <c r="K445" s="40" t="str">
        <f>IF(L445&lt;=10000,Instruções!$D$29,Instruções!$D$28)</f>
        <v>CD</v>
      </c>
      <c r="L445" s="42">
        <v>800</v>
      </c>
      <c r="M445" s="42">
        <f t="shared" si="65"/>
        <v>205.12820512820514</v>
      </c>
      <c r="N445" s="100">
        <v>1</v>
      </c>
      <c r="O445" s="40" t="s">
        <v>45</v>
      </c>
      <c r="S445" s="101" t="s">
        <v>42</v>
      </c>
    </row>
    <row r="446" spans="1:19" x14ac:dyDescent="0.25">
      <c r="A446" s="99">
        <v>4</v>
      </c>
      <c r="C446" s="40"/>
      <c r="E446" s="40"/>
      <c r="F446" s="40"/>
      <c r="G446" s="41" t="s">
        <v>202</v>
      </c>
      <c r="H446" s="40"/>
      <c r="I446" s="40" t="s">
        <v>368</v>
      </c>
      <c r="K446" s="40" t="str">
        <f>IF(L446&lt;=10000,Instruções!$D$29,Instruções!$D$28)</f>
        <v>CD</v>
      </c>
      <c r="L446" s="42">
        <v>820</v>
      </c>
      <c r="M446" s="42">
        <f t="shared" si="65"/>
        <v>210.25641025641025</v>
      </c>
      <c r="N446" s="100">
        <v>1</v>
      </c>
      <c r="O446" s="40" t="s">
        <v>45</v>
      </c>
      <c r="S446" s="101" t="s">
        <v>42</v>
      </c>
    </row>
    <row r="447" spans="1:19" x14ac:dyDescent="0.25">
      <c r="A447" s="99">
        <v>4</v>
      </c>
      <c r="C447" s="40"/>
      <c r="E447" s="40"/>
      <c r="F447" s="40"/>
      <c r="G447" s="41" t="s">
        <v>189</v>
      </c>
      <c r="H447" s="40"/>
      <c r="I447" s="40" t="s">
        <v>368</v>
      </c>
      <c r="K447" s="40" t="str">
        <f>IF(L447&lt;=10000,Instruções!$D$29,Instruções!$D$28)</f>
        <v>Shopping</v>
      </c>
      <c r="L447" s="42">
        <v>10920</v>
      </c>
      <c r="M447" s="42">
        <f t="shared" si="65"/>
        <v>2800</v>
      </c>
      <c r="N447" s="100">
        <v>1</v>
      </c>
      <c r="O447" s="40" t="s">
        <v>45</v>
      </c>
      <c r="S447" s="101" t="s">
        <v>42</v>
      </c>
    </row>
    <row r="448" spans="1:19" x14ac:dyDescent="0.25">
      <c r="A448" s="99">
        <v>4</v>
      </c>
      <c r="C448" s="40"/>
      <c r="E448" s="40"/>
      <c r="F448" s="40"/>
      <c r="G448" s="41" t="s">
        <v>659</v>
      </c>
      <c r="H448" s="40"/>
      <c r="I448" s="40" t="s">
        <v>368</v>
      </c>
      <c r="K448" s="40" t="str">
        <f>IF(L448&lt;=10000,Instruções!$D$29,Instruções!$D$28)</f>
        <v>Shopping</v>
      </c>
      <c r="L448" s="42">
        <v>55200</v>
      </c>
      <c r="M448" s="42">
        <f t="shared" si="65"/>
        <v>14153.846153846154</v>
      </c>
      <c r="N448" s="100">
        <v>1</v>
      </c>
      <c r="O448" s="40" t="s">
        <v>45</v>
      </c>
      <c r="S448" s="101" t="s">
        <v>42</v>
      </c>
    </row>
    <row r="449" spans="1:19" x14ac:dyDescent="0.25">
      <c r="A449" s="99">
        <v>4</v>
      </c>
      <c r="C449" s="40"/>
      <c r="E449" s="40"/>
      <c r="F449" s="40"/>
      <c r="G449" s="41" t="s">
        <v>660</v>
      </c>
      <c r="H449" s="40"/>
      <c r="I449" s="40" t="s">
        <v>368</v>
      </c>
      <c r="K449" s="40" t="str">
        <f>IF(L449&lt;=10000,Instruções!$D$29,Instruções!$D$28)</f>
        <v>CD</v>
      </c>
      <c r="L449" s="42">
        <v>3400</v>
      </c>
      <c r="M449" s="42">
        <f t="shared" si="65"/>
        <v>871.79487179487182</v>
      </c>
      <c r="N449" s="100">
        <v>1</v>
      </c>
      <c r="O449" s="40" t="s">
        <v>45</v>
      </c>
      <c r="S449" s="101" t="s">
        <v>42</v>
      </c>
    </row>
    <row r="450" spans="1:19" x14ac:dyDescent="0.25">
      <c r="A450" s="99">
        <v>4</v>
      </c>
      <c r="C450" s="40"/>
      <c r="E450" s="40"/>
      <c r="F450" s="40"/>
      <c r="G450" s="41" t="s">
        <v>661</v>
      </c>
      <c r="H450" s="40"/>
      <c r="I450" s="40" t="s">
        <v>368</v>
      </c>
      <c r="K450" s="40" t="str">
        <f>IF(L450&lt;=10000,Instruções!$D$29,Instruções!$D$28)</f>
        <v>Shopping</v>
      </c>
      <c r="L450" s="42">
        <v>12300</v>
      </c>
      <c r="M450" s="42">
        <f t="shared" si="65"/>
        <v>3153.8461538461538</v>
      </c>
      <c r="N450" s="100">
        <v>1</v>
      </c>
      <c r="O450" s="40" t="s">
        <v>45</v>
      </c>
      <c r="S450" s="101" t="s">
        <v>42</v>
      </c>
    </row>
    <row r="451" spans="1:19" x14ac:dyDescent="0.25">
      <c r="A451" s="99">
        <v>4</v>
      </c>
      <c r="C451" s="40"/>
      <c r="E451" s="40"/>
      <c r="F451" s="40"/>
      <c r="G451" s="41" t="s">
        <v>662</v>
      </c>
      <c r="H451" s="40"/>
      <c r="I451" s="40" t="s">
        <v>368</v>
      </c>
      <c r="K451" s="40" t="str">
        <f>IF(L451&lt;=10000,Instruções!$D$29,Instruções!$D$28)</f>
        <v>Shopping</v>
      </c>
      <c r="L451" s="42">
        <v>15000</v>
      </c>
      <c r="M451" s="42">
        <f t="shared" si="65"/>
        <v>3846.1538461538462</v>
      </c>
      <c r="N451" s="100">
        <v>1</v>
      </c>
      <c r="O451" s="40" t="s">
        <v>45</v>
      </c>
      <c r="S451" s="101" t="s">
        <v>42</v>
      </c>
    </row>
    <row r="452" spans="1:19" x14ac:dyDescent="0.25">
      <c r="A452" s="99">
        <v>4</v>
      </c>
      <c r="C452" s="40"/>
      <c r="E452" s="40"/>
      <c r="F452" s="40"/>
      <c r="G452" s="41" t="s">
        <v>663</v>
      </c>
      <c r="H452" s="40"/>
      <c r="I452" s="40" t="s">
        <v>368</v>
      </c>
      <c r="K452" s="40" t="str">
        <f>IF(L452&lt;=10000,Instruções!$D$29,Instruções!$D$28)</f>
        <v>CD</v>
      </c>
      <c r="L452" s="42">
        <v>600</v>
      </c>
      <c r="M452" s="42">
        <f t="shared" si="65"/>
        <v>153.84615384615384</v>
      </c>
      <c r="N452" s="100">
        <v>1</v>
      </c>
      <c r="O452" s="40" t="s">
        <v>45</v>
      </c>
      <c r="S452" s="101" t="s">
        <v>42</v>
      </c>
    </row>
    <row r="453" spans="1:19" x14ac:dyDescent="0.25">
      <c r="A453" s="99">
        <v>4</v>
      </c>
      <c r="C453" s="40"/>
      <c r="E453" s="40"/>
      <c r="F453" s="40"/>
      <c r="G453" s="41" t="s">
        <v>664</v>
      </c>
      <c r="H453" s="40"/>
      <c r="I453" s="40" t="s">
        <v>368</v>
      </c>
      <c r="K453" s="40" t="str">
        <f>IF(L453&lt;=10000,Instruções!$D$29,Instruções!$D$28)</f>
        <v>CD</v>
      </c>
      <c r="L453" s="42">
        <v>2640</v>
      </c>
      <c r="M453" s="42">
        <f t="shared" si="65"/>
        <v>676.92307692307691</v>
      </c>
      <c r="N453" s="100">
        <v>1</v>
      </c>
      <c r="O453" s="40" t="s">
        <v>45</v>
      </c>
      <c r="S453" s="101" t="s">
        <v>42</v>
      </c>
    </row>
    <row r="454" spans="1:19" x14ac:dyDescent="0.25">
      <c r="A454" s="99">
        <v>4</v>
      </c>
      <c r="C454" s="40"/>
      <c r="E454" s="40"/>
      <c r="F454" s="40"/>
      <c r="G454" s="41" t="s">
        <v>665</v>
      </c>
      <c r="H454" s="40"/>
      <c r="I454" s="40" t="s">
        <v>368</v>
      </c>
      <c r="K454" s="40" t="str">
        <f>IF(L454&lt;=10000,Instruções!$D$29,Instruções!$D$28)</f>
        <v>Shopping</v>
      </c>
      <c r="L454" s="42">
        <v>12000</v>
      </c>
      <c r="M454" s="42">
        <f t="shared" si="65"/>
        <v>3076.9230769230771</v>
      </c>
      <c r="N454" s="100">
        <v>1</v>
      </c>
      <c r="O454" s="40" t="s">
        <v>45</v>
      </c>
      <c r="S454" s="101" t="s">
        <v>42</v>
      </c>
    </row>
    <row r="455" spans="1:19" x14ac:dyDescent="0.25">
      <c r="A455" s="99">
        <v>4</v>
      </c>
      <c r="C455" s="40"/>
      <c r="E455" s="40"/>
      <c r="F455" s="40"/>
      <c r="G455" s="41" t="s">
        <v>666</v>
      </c>
      <c r="H455" s="40"/>
      <c r="I455" s="40" t="s">
        <v>368</v>
      </c>
      <c r="K455" s="40" t="str">
        <f>IF(L455&lt;=10000,Instruções!$D$29,Instruções!$D$28)</f>
        <v>CD</v>
      </c>
      <c r="L455" s="42">
        <v>7200</v>
      </c>
      <c r="M455" s="42">
        <f t="shared" si="65"/>
        <v>1846.1538461538462</v>
      </c>
      <c r="N455" s="100">
        <v>1</v>
      </c>
      <c r="O455" s="40" t="s">
        <v>45</v>
      </c>
      <c r="S455" s="101" t="s">
        <v>42</v>
      </c>
    </row>
    <row r="456" spans="1:19" x14ac:dyDescent="0.25">
      <c r="A456" s="99">
        <v>4</v>
      </c>
      <c r="C456" s="40"/>
      <c r="E456" s="40"/>
      <c r="F456" s="40"/>
      <c r="G456" s="41" t="s">
        <v>667</v>
      </c>
      <c r="H456" s="40"/>
      <c r="I456" s="40" t="s">
        <v>368</v>
      </c>
      <c r="K456" s="40" t="str">
        <f>IF(L456&lt;=10000,Instruções!$D$29,Instruções!$D$28)</f>
        <v>Shopping</v>
      </c>
      <c r="L456" s="42">
        <v>20560</v>
      </c>
      <c r="M456" s="42">
        <f t="shared" si="65"/>
        <v>5271.7948717948721</v>
      </c>
      <c r="N456" s="100">
        <v>1</v>
      </c>
      <c r="O456" s="40" t="s">
        <v>45</v>
      </c>
      <c r="S456" s="101" t="s">
        <v>42</v>
      </c>
    </row>
    <row r="457" spans="1:19" x14ac:dyDescent="0.25">
      <c r="A457" s="99">
        <v>4</v>
      </c>
      <c r="C457" s="40"/>
      <c r="E457" s="40"/>
      <c r="F457" s="40"/>
      <c r="G457" s="41" t="s">
        <v>668</v>
      </c>
      <c r="H457" s="40"/>
      <c r="I457" s="40" t="s">
        <v>368</v>
      </c>
      <c r="K457" s="40" t="str">
        <f>IF(L457&lt;=10000,Instruções!$D$29,Instruções!$D$28)</f>
        <v>CD</v>
      </c>
      <c r="L457" s="42">
        <v>6450</v>
      </c>
      <c r="M457" s="42">
        <f t="shared" si="65"/>
        <v>1653.8461538461538</v>
      </c>
      <c r="N457" s="100">
        <v>1</v>
      </c>
      <c r="O457" s="40" t="s">
        <v>45</v>
      </c>
      <c r="S457" s="101" t="s">
        <v>42</v>
      </c>
    </row>
    <row r="458" spans="1:19" x14ac:dyDescent="0.25">
      <c r="A458" s="99">
        <v>4</v>
      </c>
      <c r="C458" s="40"/>
      <c r="E458" s="40"/>
      <c r="F458" s="40"/>
      <c r="G458" s="41" t="s">
        <v>669</v>
      </c>
      <c r="H458" s="40"/>
      <c r="I458" s="40" t="s">
        <v>368</v>
      </c>
      <c r="K458" s="40" t="str">
        <f>IF(L458&lt;=10000,Instruções!$D$29,Instruções!$D$28)</f>
        <v>CD</v>
      </c>
      <c r="L458" s="42">
        <v>7650</v>
      </c>
      <c r="M458" s="42">
        <f t="shared" si="65"/>
        <v>1961.5384615384617</v>
      </c>
      <c r="N458" s="100">
        <v>1</v>
      </c>
      <c r="O458" s="40" t="s">
        <v>45</v>
      </c>
      <c r="S458" s="101" t="s">
        <v>42</v>
      </c>
    </row>
    <row r="459" spans="1:19" x14ac:dyDescent="0.25">
      <c r="A459" s="99">
        <v>4</v>
      </c>
      <c r="C459" s="40"/>
      <c r="E459" s="40"/>
      <c r="F459" s="40"/>
      <c r="G459" s="41" t="s">
        <v>167</v>
      </c>
      <c r="H459" s="40"/>
      <c r="I459" s="40" t="s">
        <v>368</v>
      </c>
      <c r="K459" s="40" t="str">
        <f>IF(L459&lt;=10000,Instruções!$D$29,Instruções!$D$28)</f>
        <v>CD</v>
      </c>
      <c r="L459" s="42">
        <v>3500</v>
      </c>
      <c r="M459" s="42">
        <f t="shared" si="65"/>
        <v>897.43589743589746</v>
      </c>
      <c r="N459" s="100">
        <v>1</v>
      </c>
      <c r="O459" s="40" t="s">
        <v>45</v>
      </c>
      <c r="S459" s="101" t="s">
        <v>42</v>
      </c>
    </row>
    <row r="460" spans="1:19" x14ac:dyDescent="0.25">
      <c r="A460" s="99">
        <v>4</v>
      </c>
      <c r="C460" s="40"/>
      <c r="E460" s="40"/>
      <c r="F460" s="40"/>
      <c r="G460" s="41" t="s">
        <v>670</v>
      </c>
      <c r="H460" s="40"/>
      <c r="I460" s="40" t="s">
        <v>368</v>
      </c>
      <c r="K460" s="40" t="str">
        <f>IF(L460&lt;=10000,Instruções!$D$29,Instruções!$D$28)</f>
        <v>CD</v>
      </c>
      <c r="L460" s="42">
        <v>1600</v>
      </c>
      <c r="M460" s="42">
        <f t="shared" si="65"/>
        <v>410.25641025641028</v>
      </c>
      <c r="N460" s="100">
        <v>1</v>
      </c>
      <c r="O460" s="40" t="s">
        <v>45</v>
      </c>
      <c r="S460" s="101" t="s">
        <v>42</v>
      </c>
    </row>
    <row r="461" spans="1:19" x14ac:dyDescent="0.25">
      <c r="A461" s="99">
        <v>4</v>
      </c>
      <c r="C461" s="40"/>
      <c r="E461" s="40"/>
      <c r="F461" s="40"/>
      <c r="G461" s="41" t="s">
        <v>671</v>
      </c>
      <c r="H461" s="40"/>
      <c r="I461" s="40" t="s">
        <v>368</v>
      </c>
      <c r="K461" s="40" t="str">
        <f>IF(L461&lt;=10000,Instruções!$D$29,Instruções!$D$28)</f>
        <v>Shopping</v>
      </c>
      <c r="L461" s="42">
        <v>26544</v>
      </c>
      <c r="M461" s="42">
        <f t="shared" si="65"/>
        <v>6806.1538461538466</v>
      </c>
      <c r="N461" s="100">
        <v>1</v>
      </c>
      <c r="O461" s="40" t="s">
        <v>45</v>
      </c>
      <c r="S461" s="101" t="s">
        <v>42</v>
      </c>
    </row>
    <row r="462" spans="1:19" x14ac:dyDescent="0.25">
      <c r="A462" s="99">
        <v>4</v>
      </c>
      <c r="C462" s="40"/>
      <c r="E462" s="40"/>
      <c r="F462" s="40"/>
      <c r="G462" s="41" t="s">
        <v>672</v>
      </c>
      <c r="H462" s="40"/>
      <c r="I462" s="40" t="s">
        <v>368</v>
      </c>
      <c r="K462" s="40" t="str">
        <f>IF(L462&lt;=10000,Instruções!$D$29,Instruções!$D$28)</f>
        <v>CD</v>
      </c>
      <c r="L462" s="42">
        <v>750</v>
      </c>
      <c r="M462" s="42">
        <f t="shared" si="65"/>
        <v>192.30769230769232</v>
      </c>
      <c r="N462" s="100">
        <v>1</v>
      </c>
      <c r="O462" s="40" t="s">
        <v>45</v>
      </c>
      <c r="S462" s="101" t="s">
        <v>42</v>
      </c>
    </row>
    <row r="463" spans="1:19" x14ac:dyDescent="0.25">
      <c r="A463" s="99">
        <v>4</v>
      </c>
      <c r="C463" s="40"/>
      <c r="E463" s="40"/>
      <c r="F463" s="40"/>
      <c r="G463" s="41" t="s">
        <v>673</v>
      </c>
      <c r="H463" s="40"/>
      <c r="I463" s="40" t="s">
        <v>368</v>
      </c>
      <c r="K463" s="40" t="str">
        <f>IF(L463&lt;=10000,Instruções!$D$29,Instruções!$D$28)</f>
        <v>Shopping</v>
      </c>
      <c r="L463" s="42">
        <v>22500</v>
      </c>
      <c r="M463" s="42">
        <f t="shared" si="65"/>
        <v>5769.2307692307695</v>
      </c>
      <c r="N463" s="100">
        <v>1</v>
      </c>
      <c r="O463" s="40" t="s">
        <v>45</v>
      </c>
      <c r="S463" s="101" t="s">
        <v>42</v>
      </c>
    </row>
    <row r="464" spans="1:19" x14ac:dyDescent="0.25">
      <c r="A464" s="99">
        <v>4</v>
      </c>
      <c r="C464" s="40"/>
      <c r="E464" s="40"/>
      <c r="F464" s="40"/>
      <c r="G464" s="41" t="s">
        <v>192</v>
      </c>
      <c r="H464" s="40"/>
      <c r="I464" s="40" t="s">
        <v>368</v>
      </c>
      <c r="K464" s="40" t="str">
        <f>IF(L464&lt;=10000,Instruções!$D$29,Instruções!$D$28)</f>
        <v>CD</v>
      </c>
      <c r="L464" s="42">
        <v>3000</v>
      </c>
      <c r="M464" s="42">
        <f t="shared" si="65"/>
        <v>769.23076923076928</v>
      </c>
      <c r="N464" s="100">
        <v>1</v>
      </c>
      <c r="O464" s="40" t="s">
        <v>45</v>
      </c>
      <c r="S464" s="101" t="s">
        <v>42</v>
      </c>
    </row>
    <row r="465" spans="1:19" x14ac:dyDescent="0.25">
      <c r="A465" s="99">
        <v>4</v>
      </c>
      <c r="C465" s="40"/>
      <c r="E465" s="40"/>
      <c r="F465" s="40"/>
      <c r="G465" s="41" t="s">
        <v>674</v>
      </c>
      <c r="H465" s="40"/>
      <c r="I465" s="40" t="s">
        <v>368</v>
      </c>
      <c r="K465" s="40" t="str">
        <f>IF(L465&lt;=10000,Instruções!$D$29,Instruções!$D$28)</f>
        <v>CD</v>
      </c>
      <c r="L465" s="42">
        <v>3100</v>
      </c>
      <c r="M465" s="42">
        <f t="shared" si="65"/>
        <v>794.87179487179492</v>
      </c>
      <c r="N465" s="100">
        <v>1</v>
      </c>
      <c r="O465" s="40" t="s">
        <v>45</v>
      </c>
      <c r="S465" s="101" t="s">
        <v>42</v>
      </c>
    </row>
    <row r="466" spans="1:19" s="87" customFormat="1" x14ac:dyDescent="0.25">
      <c r="A466" s="92" t="s">
        <v>304</v>
      </c>
      <c r="B466" s="93"/>
      <c r="C466" s="94"/>
      <c r="D466" s="93"/>
      <c r="E466" s="94"/>
      <c r="F466" s="94"/>
      <c r="G466" s="94"/>
      <c r="H466" s="94"/>
      <c r="I466" s="93"/>
      <c r="J466" s="94"/>
      <c r="K466" s="93"/>
      <c r="L466" s="95">
        <f>SUM(L437:L465)</f>
        <v>691794</v>
      </c>
      <c r="M466" s="95">
        <f>SUM(M437:M465)</f>
        <v>177383.07692307691</v>
      </c>
      <c r="N466" s="96"/>
      <c r="O466" s="93"/>
      <c r="P466" s="94"/>
      <c r="Q466" s="93"/>
      <c r="R466" s="94"/>
      <c r="S466" s="97"/>
    </row>
    <row r="467" spans="1:19" s="104" customFormat="1" x14ac:dyDescent="0.25">
      <c r="A467" s="102">
        <v>7</v>
      </c>
      <c r="B467" s="103"/>
      <c r="C467" s="104" t="s">
        <v>212</v>
      </c>
      <c r="D467" s="103"/>
      <c r="E467" s="104" t="s">
        <v>260</v>
      </c>
      <c r="F467" s="104" t="s">
        <v>351</v>
      </c>
      <c r="G467" s="104" t="s">
        <v>363</v>
      </c>
      <c r="H467" s="103" t="s">
        <v>300</v>
      </c>
      <c r="I467" s="40" t="s">
        <v>368</v>
      </c>
      <c r="J467" s="105"/>
      <c r="K467" s="103" t="str">
        <f>IF(L467&lt;=10000,Instruções!$D$29,Instruções!$D$28)</f>
        <v>CD</v>
      </c>
      <c r="L467" s="106">
        <v>6000</v>
      </c>
      <c r="M467" s="106">
        <f t="shared" ref="M467" si="66">L467/3.9</f>
        <v>1538.4615384615386</v>
      </c>
      <c r="N467" s="107">
        <v>1</v>
      </c>
      <c r="O467" s="103" t="s">
        <v>45</v>
      </c>
      <c r="P467" s="105"/>
      <c r="Q467" s="108"/>
      <c r="R467" s="105"/>
      <c r="S467" s="101" t="s">
        <v>42</v>
      </c>
    </row>
    <row r="468" spans="1:19" s="87" customFormat="1" x14ac:dyDescent="0.25">
      <c r="A468" s="92" t="s">
        <v>305</v>
      </c>
      <c r="B468" s="93"/>
      <c r="C468" s="94"/>
      <c r="D468" s="93"/>
      <c r="E468" s="94"/>
      <c r="F468" s="94"/>
      <c r="G468" s="94"/>
      <c r="H468" s="94"/>
      <c r="I468" s="93"/>
      <c r="J468" s="94"/>
      <c r="K468" s="93"/>
      <c r="L468" s="95">
        <f>SUM(L467)</f>
        <v>6000</v>
      </c>
      <c r="M468" s="95">
        <f>SUM(M467)</f>
        <v>1538.4615384615386</v>
      </c>
      <c r="N468" s="96"/>
      <c r="O468" s="93"/>
      <c r="P468" s="94"/>
      <c r="Q468" s="93"/>
      <c r="R468" s="94"/>
      <c r="S468" s="97"/>
    </row>
    <row r="469" spans="1:19" s="137" customFormat="1" x14ac:dyDescent="0.25">
      <c r="A469" s="144" t="s">
        <v>317</v>
      </c>
      <c r="B469" s="145"/>
      <c r="C469" s="146"/>
      <c r="D469" s="145"/>
      <c r="E469" s="146"/>
      <c r="F469" s="146"/>
      <c r="G469" s="146"/>
      <c r="H469" s="146"/>
      <c r="I469" s="145"/>
      <c r="J469" s="146"/>
      <c r="K469" s="145"/>
      <c r="L469" s="147">
        <f>L468+L466+L436+L302</f>
        <v>11953087.560000001</v>
      </c>
      <c r="M469" s="147">
        <f>M468+M466+M436+M302</f>
        <v>3075680.1435897448</v>
      </c>
      <c r="N469" s="148"/>
      <c r="O469" s="145"/>
      <c r="P469" s="146"/>
      <c r="Q469" s="145"/>
      <c r="R469" s="146"/>
      <c r="S469" s="149"/>
    </row>
    <row r="470" spans="1:19" s="69" customFormat="1" ht="23.25" customHeight="1" x14ac:dyDescent="0.35">
      <c r="A470" s="64" t="s">
        <v>318</v>
      </c>
      <c r="B470" s="65"/>
      <c r="C470" s="66"/>
      <c r="D470" s="65"/>
      <c r="E470" s="66"/>
      <c r="F470" s="66"/>
      <c r="G470" s="66"/>
      <c r="H470" s="66"/>
      <c r="I470" s="65"/>
      <c r="J470" s="66"/>
      <c r="K470" s="65"/>
      <c r="L470" s="67">
        <f>L18+L48+L86+L292+L469</f>
        <v>49943237.900000006</v>
      </c>
      <c r="M470" s="67">
        <f>M18+M48+M86+M292+M469</f>
        <v>12320384.589743592</v>
      </c>
      <c r="N470" s="65"/>
      <c r="O470" s="65"/>
      <c r="P470" s="66"/>
      <c r="Q470" s="65"/>
      <c r="R470" s="66"/>
      <c r="S470" s="68"/>
    </row>
    <row r="471" spans="1:19" x14ac:dyDescent="0.25">
      <c r="A471" s="47"/>
      <c r="C471" s="47"/>
      <c r="D471" s="71"/>
      <c r="E471" s="47"/>
      <c r="F471" s="47"/>
      <c r="G471" s="47"/>
    </row>
    <row r="472" spans="1:19" x14ac:dyDescent="0.25">
      <c r="A472" s="47" t="s">
        <v>331</v>
      </c>
    </row>
  </sheetData>
  <autoFilter ref="M2:M472" xr:uid="{CC41E465-DD3E-49E9-9601-4544587DB1DB}"/>
  <mergeCells count="75">
    <mergeCell ref="G89:G90"/>
    <mergeCell ref="H89:H90"/>
    <mergeCell ref="A89:A90"/>
    <mergeCell ref="B89:B90"/>
    <mergeCell ref="C89:C90"/>
    <mergeCell ref="E89:E90"/>
    <mergeCell ref="F89:F90"/>
    <mergeCell ref="A295:A296"/>
    <mergeCell ref="B295:B296"/>
    <mergeCell ref="C295:C296"/>
    <mergeCell ref="E295:E296"/>
    <mergeCell ref="F295:F296"/>
    <mergeCell ref="S295:S296"/>
    <mergeCell ref="G295:G296"/>
    <mergeCell ref="H295:H296"/>
    <mergeCell ref="I295:I296"/>
    <mergeCell ref="J295:J296"/>
    <mergeCell ref="K295:K296"/>
    <mergeCell ref="L295:N295"/>
    <mergeCell ref="O295:O296"/>
    <mergeCell ref="P295:Q295"/>
    <mergeCell ref="R295:R296"/>
    <mergeCell ref="P89:Q89"/>
    <mergeCell ref="R89:R90"/>
    <mergeCell ref="S89:S90"/>
    <mergeCell ref="I89:I90"/>
    <mergeCell ref="J89:J90"/>
    <mergeCell ref="K89:K90"/>
    <mergeCell ref="L89:N89"/>
    <mergeCell ref="O89:O90"/>
    <mergeCell ref="L21:N21"/>
    <mergeCell ref="O21:O22"/>
    <mergeCell ref="P21:Q21"/>
    <mergeCell ref="R21:R22"/>
    <mergeCell ref="G51:G52"/>
    <mergeCell ref="H51:H52"/>
    <mergeCell ref="I51:I52"/>
    <mergeCell ref="K21:K22"/>
    <mergeCell ref="J51:J52"/>
    <mergeCell ref="K51:K52"/>
    <mergeCell ref="R51:R52"/>
    <mergeCell ref="P51:Q51"/>
    <mergeCell ref="O51:O52"/>
    <mergeCell ref="L51:N51"/>
    <mergeCell ref="S51:S52"/>
    <mergeCell ref="A21:A22"/>
    <mergeCell ref="B21:B22"/>
    <mergeCell ref="C21:C22"/>
    <mergeCell ref="E21:E22"/>
    <mergeCell ref="F21:F22"/>
    <mergeCell ref="G21:G22"/>
    <mergeCell ref="H21:H22"/>
    <mergeCell ref="I21:I22"/>
    <mergeCell ref="J21:J22"/>
    <mergeCell ref="S21:S22"/>
    <mergeCell ref="A51:A52"/>
    <mergeCell ref="B51:B52"/>
    <mergeCell ref="C51:C52"/>
    <mergeCell ref="E51:E52"/>
    <mergeCell ref="F51:F52"/>
    <mergeCell ref="A3:A4"/>
    <mergeCell ref="B3:B4"/>
    <mergeCell ref="C3:C4"/>
    <mergeCell ref="E3:E4"/>
    <mergeCell ref="F3:F4"/>
    <mergeCell ref="G3:G4"/>
    <mergeCell ref="O3:O4"/>
    <mergeCell ref="P3:Q3"/>
    <mergeCell ref="R3:R4"/>
    <mergeCell ref="S3:S4"/>
    <mergeCell ref="L3:N3"/>
    <mergeCell ref="H3:H4"/>
    <mergeCell ref="I3:I4"/>
    <mergeCell ref="J3:J4"/>
    <mergeCell ref="K3:K4"/>
  </mergeCells>
  <hyperlinks>
    <hyperlink ref="G58" r:id="rId1" display="https://cerebro.org.br/CadastroInsumo.aspx?IdPOAItem=Z%2bt4f7BAbtEI7Yr%2fxidh7w%3d%3d&amp;acao=Ysyr9i%2fKJOY%3d&amp;idInsumo=UjVut3H5v4TQ9l102SKq8A%3d%3d" xr:uid="{FB9A721E-B284-4A1B-9D76-D1008D1860BC}"/>
    <hyperlink ref="G81" r:id="rId2" display="https://cerebro.org.br/CadastroInsumo.aspx?IdPOAItem=Td1OAq9HUKXLhu7SZugzjw%3d%3d&amp;acao=Ysyr9i%2fKJOY%3d&amp;idInsumo=AyTwqExLkLR6MHPebfhd3Q%3d%3d" xr:uid="{C5877B2F-E955-4FCB-B2B3-2A9D98DFB943}"/>
  </hyperlinks>
  <pageMargins left="0.511811024" right="0.511811024" top="0.78740157499999996" bottom="0.78740157499999996" header="0.31496062000000002" footer="0.31496062000000002"/>
  <pageSetup paperSize="9" orientation="portrait" r:id="rId3"/>
  <ignoredErrors>
    <ignoredError sqref="M10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73C02AD2DE91F47AF608E33E121B5C3" ma:contentTypeVersion="248" ma:contentTypeDescription="The base project type from which other project content types inherit their information." ma:contentTypeScope="" ma:versionID="a64a78ebbe8eae3960fcebcce0341ff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3c5ea59eac95b30e995ceae83440aa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G100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GRT/FM-16661-BR</Approval_x0020_Number>
    <Phase xmlns="cdc7663a-08f0-4737-9e8c-148ce897a09c">PHASE_IMPLEMENTATION</Phase>
    <Document_x0020_Author xmlns="cdc7663a-08f0-4737-9e8c-148ce897a09c">Helio Ferreira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FMM</TermName>
          <TermId xmlns="http://schemas.microsoft.com/office/infopath/2007/PartnerControls">5a0e158a-fa1d-4667-b8cd-3b546c0b06f2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26</Value>
      <Value>25</Value>
      <Value>44</Value>
      <Value>22</Value>
      <Value>4</Value>
    </TaxCatchAll>
    <Operation_x0020_Type xmlns="cdc7663a-08f0-4737-9e8c-148ce897a09c">Investment Grants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BR-G1004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EZIDB0000136-853722772-61</_dlc_DocId>
    <_dlc_DocIdUrl xmlns="cdc7663a-08f0-4737-9e8c-148ce897a09c">
      <Url>https://idbg.sharepoint.com/teams/EZ-BR-IGR/BR-G1004/_layouts/15/DocIdRedir.aspx?ID=EZIDB0000136-853722772-61</Url>
      <Description>EZIDB0000136-853722772-61</Description>
    </_dlc_DocIdUrl>
  </documentManagement>
</p:properties>
</file>

<file path=customXml/itemProps1.xml><?xml version="1.0" encoding="utf-8"?>
<ds:datastoreItem xmlns:ds="http://schemas.openxmlformats.org/officeDocument/2006/customXml" ds:itemID="{7644D35F-7498-4C09-8C46-DBECD4583D40}"/>
</file>

<file path=customXml/itemProps2.xml><?xml version="1.0" encoding="utf-8"?>
<ds:datastoreItem xmlns:ds="http://schemas.openxmlformats.org/officeDocument/2006/customXml" ds:itemID="{00CB387D-3291-42DD-AAC2-1BC37F2F756F}"/>
</file>

<file path=customXml/itemProps3.xml><?xml version="1.0" encoding="utf-8"?>
<ds:datastoreItem xmlns:ds="http://schemas.openxmlformats.org/officeDocument/2006/customXml" ds:itemID="{EC2CA051-53B0-4119-891B-3EBC7896CA8C}"/>
</file>

<file path=customXml/itemProps4.xml><?xml version="1.0" encoding="utf-8"?>
<ds:datastoreItem xmlns:ds="http://schemas.openxmlformats.org/officeDocument/2006/customXml" ds:itemID="{091CF964-E94D-4FC6-8E79-B0819B3B2CD2}"/>
</file>

<file path=customXml/itemProps5.xml><?xml version="1.0" encoding="utf-8"?>
<ds:datastoreItem xmlns:ds="http://schemas.openxmlformats.org/officeDocument/2006/customXml" ds:itemID="{2FFD3369-4B01-4A08-9FA0-56027AAC3D4E}"/>
</file>

<file path=customXml/itemProps6.xml><?xml version="1.0" encoding="utf-8"?>
<ds:datastoreItem xmlns:ds="http://schemas.openxmlformats.org/officeDocument/2006/customXml" ds:itemID="{A6F1FEBF-CAA9-4BA9-84AD-5E644D352F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Estrutura do Projeto</vt:lpstr>
      <vt:lpstr>Resumo Plano de Aquisições</vt:lpstr>
      <vt:lpstr>Plano Aquisições_ DETALHADO</vt:lpstr>
      <vt:lpstr>'Plano Aquisições_ DETALHADO'!_ftn1</vt:lpstr>
      <vt:lpstr>'Plano Aquisições_ DETALHADO'!_ftnref1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Ilana Nina de Oliveira</dc:creator>
  <cp:keywords/>
  <cp:lastModifiedBy>Helio Junior Oliveira Ferreira</cp:lastModifiedBy>
  <dcterms:created xsi:type="dcterms:W3CDTF">2019-05-30T19:53:49Z</dcterms:created>
  <dcterms:modified xsi:type="dcterms:W3CDTF">2023-02-28T21:20:00Z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0x010100ACF722E9F6B0B149B0CD8BE2560A667200773C02AD2DE91F47AF608E33E121B5C3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4;#Project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44;#BIODIVERSITY AND PROTECTED AREAS CONSERVATION|828dcce4-0dad-439f-9576-7e432bd9abbc</vt:lpwstr>
  </property>
  <property fmtid="{D5CDD505-2E9C-101B-9397-08002B2CF9AE}" pid="13" name="Fund IDB">
    <vt:lpwstr>25;#FMM|5a0e158a-fa1d-4667-b8cd-3b546c0b06f2</vt:lpwstr>
  </property>
  <property fmtid="{D5CDD505-2E9C-101B-9397-08002B2CF9AE}" pid="14" name="Sector IDB">
    <vt:lpwstr>26;#ENVIRONMENT AND NATURAL DISASTERS|261e2b33-090b-4ab0-8e06-3aa3e7f32d57</vt:lpwstr>
  </property>
  <property fmtid="{D5CDD505-2E9C-101B-9397-08002B2CF9AE}" pid="15" name="_dlc_DocIdItemGuid">
    <vt:lpwstr>d120b61e-abd1-4c81-b739-f7ddd3f31e12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