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480" windowHeight="11580"/>
  </bookViews>
  <sheets>
    <sheet name="Detalle Plan de Adquisiciones" sheetId="1" r:id="rId1"/>
    <sheet name="Plan de Adquisiciones" sheetId="2" r:id="rId2"/>
    <sheet name="Estructura del Proyecto" sheetId="3" r:id="rId3"/>
  </sheets>
  <calcPr calcId="145621"/>
</workbook>
</file>

<file path=xl/calcChain.xml><?xml version="1.0" encoding="utf-8"?>
<calcChain xmlns="http://schemas.openxmlformats.org/spreadsheetml/2006/main">
  <c r="G33" i="1" l="1"/>
  <c r="C13" i="2" s="1"/>
  <c r="H27" i="1" l="1"/>
  <c r="H26" i="1"/>
  <c r="G14" i="1" l="1"/>
  <c r="G6" i="1"/>
  <c r="G7" i="1"/>
  <c r="G99" i="1"/>
  <c r="G88" i="1"/>
  <c r="G63" i="1"/>
  <c r="G52" i="1"/>
  <c r="G41" i="1"/>
  <c r="G18" i="1"/>
  <c r="C29" i="2"/>
  <c r="I20" i="1"/>
  <c r="B29" i="2"/>
  <c r="B28" i="2"/>
  <c r="B27" i="2"/>
  <c r="B26" i="2"/>
  <c r="B25" i="2"/>
  <c r="H101" i="1"/>
  <c r="B19" i="2" s="1"/>
  <c r="H90" i="1"/>
  <c r="B18" i="2" s="1"/>
  <c r="H79" i="1"/>
  <c r="B17" i="2" s="1"/>
  <c r="H65" i="1"/>
  <c r="B16" i="2" s="1"/>
  <c r="H54" i="1"/>
  <c r="B15" i="2" s="1"/>
  <c r="H43" i="1"/>
  <c r="B14" i="2" s="1"/>
  <c r="H33" i="1"/>
  <c r="B13" i="2" s="1"/>
  <c r="H20" i="1"/>
  <c r="B12" i="2" s="1"/>
  <c r="I101" i="1"/>
  <c r="I90" i="1"/>
  <c r="I79" i="1"/>
  <c r="I65" i="1"/>
  <c r="I54" i="1"/>
  <c r="I43" i="1"/>
  <c r="I33" i="1"/>
  <c r="I9" i="1"/>
  <c r="C12" i="2"/>
  <c r="G19" i="1"/>
  <c r="G17" i="1"/>
  <c r="G16" i="1"/>
  <c r="G15" i="1"/>
  <c r="G100" i="1"/>
  <c r="G98" i="1"/>
  <c r="G97" i="1"/>
  <c r="G96" i="1"/>
  <c r="G95" i="1"/>
  <c r="G89" i="1"/>
  <c r="G87" i="1"/>
  <c r="G86" i="1"/>
  <c r="G85" i="1"/>
  <c r="G84" i="1"/>
  <c r="G64" i="1"/>
  <c r="G62" i="1"/>
  <c r="G61" i="1"/>
  <c r="G60" i="1"/>
  <c r="G59" i="1"/>
  <c r="G53" i="1"/>
  <c r="G51" i="1"/>
  <c r="G50" i="1"/>
  <c r="G49" i="1"/>
  <c r="G48" i="1"/>
  <c r="G42" i="1"/>
  <c r="G40" i="1"/>
  <c r="G39" i="1"/>
  <c r="G38" i="1"/>
  <c r="C24" i="2" l="1"/>
  <c r="C25" i="2"/>
  <c r="C27" i="2"/>
  <c r="C26" i="2"/>
  <c r="G20" i="1"/>
  <c r="G79" i="1"/>
  <c r="C17" i="2" s="1"/>
  <c r="G101" i="1"/>
  <c r="C19" i="2" s="1"/>
  <c r="G9" i="1"/>
  <c r="G43" i="1"/>
  <c r="C14" i="2" s="1"/>
  <c r="G90" i="1"/>
  <c r="C18" i="2" s="1"/>
  <c r="G65" i="1"/>
  <c r="C16" i="2" s="1"/>
  <c r="G54" i="1"/>
  <c r="C15" i="2" s="1"/>
  <c r="C11" i="2" l="1"/>
  <c r="C20" i="2" s="1"/>
  <c r="C28" i="2"/>
  <c r="C30" i="2" s="1"/>
  <c r="B24" i="2"/>
  <c r="B30" i="2" s="1"/>
  <c r="H9" i="1"/>
  <c r="B11" i="2" s="1"/>
  <c r="B20" i="2" s="1"/>
</calcChain>
</file>

<file path=xl/sharedStrings.xml><?xml version="1.0" encoding="utf-8"?>
<sst xmlns="http://schemas.openxmlformats.org/spreadsheetml/2006/main" count="384" uniqueCount="158">
  <si>
    <t>INFORMACIÓN PARA CARGA INICIAL DEL PLAN DE ADQUISICIONES (EN CURSO Y/O ULTIMO PRESENTADO)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</si>
  <si>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</si>
  <si>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</si>
  <si>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</si>
  <si>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Componente Asociado :</t>
  </si>
  <si>
    <t>Comentarios</t>
  </si>
  <si>
    <t>Firma del Contrato</t>
  </si>
  <si>
    <t>Unidad Ejecutora:</t>
  </si>
  <si>
    <t>Actividad:</t>
  </si>
  <si>
    <t>Descripción adicional:</t>
  </si>
  <si>
    <t>Fechas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</si>
  <si>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</si>
  <si>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Aviso de Expresiones de Interés</t>
  </si>
  <si>
    <t>No Objeción a los TdR de la Actividad</t>
  </si>
  <si>
    <t>Firma Contrato</t>
  </si>
  <si>
    <t>CAPACITACIÓN</t>
  </si>
  <si>
    <t>Previsto</t>
  </si>
  <si>
    <t>Proceso en curso</t>
  </si>
  <si>
    <t>Relicitación</t>
  </si>
  <si>
    <t>Proceso Cancelado</t>
  </si>
  <si>
    <t>Rechazo de Ofertas</t>
  </si>
  <si>
    <t>Contrato En Ejecución</t>
  </si>
  <si>
    <t>Contrato Terminado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</si>
  <si>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</si>
  <si>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</si>
  <si>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</si>
  <si>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</si>
  <si>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por Lotes </t>
  </si>
  <si>
    <t>Comparación de Calificaciones</t>
  </si>
  <si>
    <t>Selección basada en el menor costo </t>
  </si>
  <si>
    <t>Selección Basada en la Calidad </t>
  </si>
  <si>
    <t>Selección Basada en la Calidad y Costo </t>
  </si>
  <si>
    <t>Selección basada en las calificaciones de los consultores</t>
  </si>
  <si>
    <t>Selección Basado en Presupuesto Fijo </t>
  </si>
  <si>
    <t>Llave en mano</t>
  </si>
  <si>
    <t>Bienes </t>
  </si>
  <si>
    <t>Precios Unitarios</t>
  </si>
  <si>
    <t>Suma Alzada</t>
  </si>
  <si>
    <t>Obras </t>
  </si>
  <si>
    <t>Suma alzada</t>
  </si>
  <si>
    <t>Servicios de No Consultoría </t>
  </si>
  <si>
    <t>Suma global</t>
  </si>
  <si>
    <t>Consultoría - Firmas </t>
  </si>
  <si>
    <t>Suma global + Gastos Reembolsables</t>
  </si>
  <si>
    <t>Comparación de Precios para Bienes</t>
  </si>
  <si>
    <t>Especificaciones Técnicas</t>
  </si>
  <si>
    <t>Suministro e instalación de plantas y equipos</t>
  </si>
  <si>
    <t>Contratación de Obras Mayores</t>
  </si>
  <si>
    <t>Adquisición de Servicios de no consultoría</t>
  </si>
  <si>
    <t>Solicitud de Propuestas y Términos de Referencia</t>
  </si>
  <si>
    <t>Términos de Referencia</t>
  </si>
  <si>
    <t>3CV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</si>
  <si>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</si>
  <si>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</si>
  <si>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</si>
  <si>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</si>
  <si>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</si>
  <si>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</si>
  <si>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</si>
  <si>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</si>
  <si>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</si>
  <si>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</si>
  <si>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</si>
  <si>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</si>
  <si>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</si>
  <si>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</si>
  <si>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</si>
  <si>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</si>
  <si>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</si>
  <si>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</si>
  <si>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</si>
  <si>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</si>
  <si>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</si>
  <si>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</si>
  <si>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</si>
  <si>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</si>
  <si>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</si>
  <si>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</si>
  <si>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t>Componente 1</t>
  </si>
  <si>
    <t>Componente 2</t>
  </si>
  <si>
    <t>Componente 3</t>
  </si>
  <si>
    <t>Componente 4</t>
  </si>
  <si>
    <t>Componente 5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</si>
  <si>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</si>
  <si>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</si>
  <si>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Aviso Especial de Adquisiciones</t>
  </si>
  <si>
    <t xml:space="preserve">Monto Estimado </t>
  </si>
  <si>
    <t>4. Componentes</t>
  </si>
  <si>
    <t>Componente de Inversión</t>
  </si>
  <si>
    <t>Ex-Post</t>
  </si>
  <si>
    <t>Ex-Ante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</si>
  <si>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</si>
  <si>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GASTOS OPERATIVOS</t>
  </si>
  <si>
    <t>CONSULTORIA (FIRMAS + INDIVIDUOS)</t>
  </si>
  <si>
    <t>TRANSFERENCIAS</t>
  </si>
  <si>
    <t>SUBPROYECTOS COMUNITARIOS</t>
  </si>
  <si>
    <t>NO ASIGNADOS</t>
  </si>
  <si>
    <t>Monto Estimado BID US$</t>
  </si>
  <si>
    <t>Monto Estimado BID US$:</t>
  </si>
  <si>
    <t>Monto Estimado Contraparte US$:</t>
  </si>
  <si>
    <t>Monto Estimado  Contraparte US$</t>
  </si>
  <si>
    <t>Total Monto Estimado US$</t>
  </si>
  <si>
    <t>SERVICIOS DE NO CONSULTORIA</t>
  </si>
  <si>
    <t>TOTAL OBRAS</t>
  </si>
  <si>
    <t>TOTAL CAPACITACION</t>
  </si>
  <si>
    <t>TOTAL SERVICIOS DE NO CONSULTORIA</t>
  </si>
  <si>
    <t>TOTAL BIENES</t>
  </si>
  <si>
    <t>TOTAL CONSULTORIA</t>
  </si>
  <si>
    <t>TOTAL TRANSFERENCIAS</t>
  </si>
  <si>
    <t>TOTAL SUBPROYECTOS COMUNITARIOS</t>
  </si>
  <si>
    <t>TOTAL NO ASIGNADOS</t>
  </si>
  <si>
    <t>TOTAL GASTOS OPERATIVOS</t>
  </si>
  <si>
    <t>COMPONENTE 1</t>
  </si>
  <si>
    <t>COMPONENTE 2</t>
  </si>
  <si>
    <t>COMPONENTE 3</t>
  </si>
  <si>
    <t>COMPONENTE 4</t>
  </si>
  <si>
    <t>COMPONENTE 5</t>
  </si>
  <si>
    <t>TOTAL COMPONENTE</t>
  </si>
  <si>
    <t>Cantidad de Consultores</t>
  </si>
  <si>
    <t>Componente Asociado</t>
  </si>
  <si>
    <t>COMPONENTE 6</t>
  </si>
  <si>
    <t>OBRAS</t>
  </si>
  <si>
    <t>Número de los componentes (listar por numero o letra)</t>
  </si>
  <si>
    <t>Componente 6</t>
  </si>
  <si>
    <t>Iniciales Organismo Prestatario</t>
  </si>
  <si>
    <t>OPERACION No. GU-L1087                                 NOMBRE DEL PROGRAMA: Programa Mejoramiento de la Cobertura y la Calidad Educativa</t>
  </si>
  <si>
    <t>Mineduc</t>
  </si>
  <si>
    <t>Adquisicion de 2000 modulos educativos prefabricados</t>
  </si>
  <si>
    <t>500 módulos</t>
  </si>
  <si>
    <t>750 módulos</t>
  </si>
  <si>
    <t>Adquisicion de bibliotecas escolares</t>
  </si>
  <si>
    <t>27,800 bibliotecas (libros y textos)</t>
  </si>
  <si>
    <t>Talleres de capacitación en programas de lectura, matematica y valores</t>
  </si>
  <si>
    <t>Talleres anuales en las direcciones departamentales</t>
  </si>
  <si>
    <t>Contratación de 2000 educadores a través de OPF</t>
  </si>
  <si>
    <t>Transferencia a OPF útiles escolares</t>
  </si>
  <si>
    <t>Transferencia a OPF Valija didáctica</t>
  </si>
  <si>
    <t>Transferencia a OPF alimentación de alumnos</t>
  </si>
  <si>
    <t>Adquisición de mobiliario escolar para 2000 módulos educativos prefabricados</t>
  </si>
  <si>
    <t>Transferencia a OPF para aulas temporales</t>
  </si>
  <si>
    <t>Capacitación de maestros de preprimaria PADEP (Mínimo 3000 docentes)</t>
  </si>
  <si>
    <t>9000 docentes (Programa universitario)</t>
  </si>
  <si>
    <t>Transferencia OPF</t>
  </si>
  <si>
    <t>Transferencia</t>
  </si>
  <si>
    <t>BIENES Y SERVICIOS</t>
  </si>
  <si>
    <t>Comparación de precios</t>
  </si>
  <si>
    <t>Contratación de medios de publicidad campaña de lectura</t>
  </si>
  <si>
    <t>Convenio con OECD pruebas internacionales de aprendizaje</t>
  </si>
  <si>
    <t>PISA</t>
  </si>
  <si>
    <t>Bienes y Servicios</t>
  </si>
  <si>
    <t>Reparación de 3000 escuelas a través de OPF</t>
  </si>
  <si>
    <t>Ministerio de Educación</t>
  </si>
  <si>
    <t>MINEDUC</t>
  </si>
  <si>
    <t>Habilitación de centros escolares</t>
  </si>
  <si>
    <t>Mejora de la calidad de la enseñanza y los aprendizajes</t>
  </si>
  <si>
    <t>29/12/2020</t>
  </si>
  <si>
    <t>Versión ( 1-2015) :</t>
  </si>
  <si>
    <t>Primera 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</si>
</sst>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USD]\ #,##0.00"/>
    <numFmt numFmtId="165" formatCode="&quot;$&quot;#,##0.00"/>
    <numFmt numFmtId="166" formatCode="[$USD]\ #,##0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66FF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3" fontId="38" fillId="0" borderId="0" applyFont="0" applyFill="0" applyBorder="0" applyAlignment="0" applyProtection="0"/>
  </cellStyleXfs>
  <cellXfs count="190">
    <xf numFmtId="0" fontId="0" fillId="0" borderId="0" xfId="0"/>
    <xf numFmtId="0" fontId="2" fillId="0" borderId="0" xfId="38"/>
    <xf numFmtId="0" fontId="1" fillId="0" borderId="0" xfId="1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2" fillId="0" borderId="0" xfId="1" applyFont="1" applyFill="1" applyAlignment="1">
      <alignment vertical="center" wrapText="1"/>
    </xf>
    <xf numFmtId="0" fontId="22" fillId="0" borderId="26" xfId="1" applyFont="1" applyFill="1" applyBorder="1" applyAlignment="1">
      <alignment vertical="center" wrapText="1"/>
    </xf>
    <xf numFmtId="0" fontId="22" fillId="0" borderId="10" xfId="1" applyFont="1" applyFill="1" applyBorder="1" applyAlignment="1">
      <alignment vertical="center" wrapText="1"/>
    </xf>
    <xf numFmtId="0" fontId="22" fillId="0" borderId="28" xfId="1" applyFont="1" applyFill="1" applyBorder="1" applyAlignment="1">
      <alignment vertical="center" wrapText="1"/>
    </xf>
    <xf numFmtId="0" fontId="22" fillId="0" borderId="27" xfId="1" applyFont="1" applyFill="1" applyBorder="1" applyAlignment="1">
      <alignment horizontal="left" vertical="center" wrapText="1"/>
    </xf>
    <xf numFmtId="0" fontId="22" fillId="0" borderId="10" xfId="1" applyFont="1" applyFill="1" applyBorder="1" applyAlignment="1">
      <alignment horizontal="left"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0" fillId="0" borderId="18" xfId="1" applyFont="1" applyFill="1" applyBorder="1" applyAlignment="1">
      <alignment horizontal="left" vertical="center" wrapText="1"/>
    </xf>
    <xf numFmtId="0" fontId="22" fillId="0" borderId="16" xfId="1" applyFont="1" applyFill="1" applyBorder="1" applyAlignment="1">
      <alignment horizontal="left" vertical="center" wrapText="1"/>
    </xf>
    <xf numFmtId="0" fontId="1" fillId="0" borderId="0" xfId="1"/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29" fillId="24" borderId="24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0" fillId="0" borderId="0" xfId="0" applyNumberFormat="1"/>
    <xf numFmtId="4" fontId="24" fillId="24" borderId="10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165" fontId="22" fillId="0" borderId="10" xfId="38" applyNumberFormat="1" applyFont="1" applyFill="1" applyBorder="1" applyAlignment="1">
      <alignment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35" xfId="38" applyFont="1" applyFill="1" applyBorder="1" applyAlignment="1">
      <alignment vertical="center" wrapText="1"/>
    </xf>
    <xf numFmtId="0" fontId="22" fillId="0" borderId="36" xfId="38" applyFont="1" applyFill="1" applyBorder="1" applyAlignment="1">
      <alignment vertical="center" wrapText="1"/>
    </xf>
    <xf numFmtId="0" fontId="22" fillId="0" borderId="37" xfId="38" applyFont="1" applyFill="1" applyBorder="1" applyAlignment="1">
      <alignment vertical="center" wrapText="1"/>
    </xf>
    <xf numFmtId="2" fontId="22" fillId="0" borderId="38" xfId="38" applyNumberFormat="1" applyFont="1" applyFill="1" applyBorder="1" applyAlignment="1">
      <alignment vertical="center" wrapText="1"/>
    </xf>
    <xf numFmtId="0" fontId="22" fillId="0" borderId="39" xfId="38" applyFont="1" applyFill="1" applyBorder="1" applyAlignment="1">
      <alignment vertical="center" wrapText="1"/>
    </xf>
    <xf numFmtId="2" fontId="22" fillId="0" borderId="39" xfId="38" applyNumberFormat="1" applyFont="1" applyFill="1" applyBorder="1" applyAlignment="1">
      <alignment vertical="center" wrapText="1"/>
    </xf>
    <xf numFmtId="0" fontId="22" fillId="0" borderId="29" xfId="38" applyFont="1" applyFill="1" applyBorder="1" applyAlignment="1">
      <alignment vertical="center" wrapText="1"/>
    </xf>
    <xf numFmtId="0" fontId="22" fillId="0" borderId="20" xfId="38" applyFont="1" applyFill="1" applyBorder="1" applyAlignment="1">
      <alignment vertical="center" wrapText="1"/>
    </xf>
    <xf numFmtId="0" fontId="22" fillId="0" borderId="40" xfId="38" applyFont="1" applyFill="1" applyBorder="1" applyAlignment="1">
      <alignment vertical="center" wrapText="1"/>
    </xf>
    <xf numFmtId="10" fontId="22" fillId="0" borderId="37" xfId="38" applyNumberFormat="1" applyFont="1" applyFill="1" applyBorder="1" applyAlignment="1">
      <alignment vertical="center" wrapText="1"/>
    </xf>
    <xf numFmtId="0" fontId="22" fillId="0" borderId="38" xfId="38" applyFont="1" applyFill="1" applyBorder="1" applyAlignment="1">
      <alignment vertical="center" wrapText="1"/>
    </xf>
    <xf numFmtId="0" fontId="22" fillId="0" borderId="26" xfId="38" applyFont="1" applyFill="1" applyBorder="1" applyAlignment="1">
      <alignment vertical="center" wrapText="1"/>
    </xf>
    <xf numFmtId="0" fontId="22" fillId="0" borderId="21" xfId="38" applyFont="1" applyFill="1" applyBorder="1" applyAlignment="1">
      <alignment vertical="center" wrapText="1"/>
    </xf>
    <xf numFmtId="4" fontId="22" fillId="0" borderId="37" xfId="38" applyNumberFormat="1" applyFont="1" applyFill="1" applyBorder="1" applyAlignment="1">
      <alignment vertical="center" wrapText="1"/>
    </xf>
    <xf numFmtId="0" fontId="22" fillId="0" borderId="35" xfId="38" applyFont="1" applyFill="1" applyBorder="1" applyAlignment="1">
      <alignment vertical="center" wrapText="1"/>
    </xf>
    <xf numFmtId="0" fontId="22" fillId="0" borderId="0" xfId="1" applyFont="1" applyFill="1" applyBorder="1" applyAlignment="1">
      <alignment vertical="center" wrapText="1"/>
    </xf>
    <xf numFmtId="0" fontId="22" fillId="0" borderId="21" xfId="1" applyFont="1" applyFill="1" applyBorder="1" applyAlignment="1">
      <alignment vertical="center" wrapText="1"/>
    </xf>
    <xf numFmtId="0" fontId="32" fillId="0" borderId="0" xfId="0" applyFont="1" applyBorder="1" applyAlignment="1">
      <alignment horizontal="center" vertical="center" wrapText="1"/>
    </xf>
    <xf numFmtId="0" fontId="22" fillId="0" borderId="0" xfId="38" applyFont="1" applyFill="1" applyBorder="1" applyAlignment="1">
      <alignment vertical="center" wrapText="1"/>
    </xf>
    <xf numFmtId="0" fontId="30" fillId="0" borderId="0" xfId="38" applyFont="1" applyFill="1" applyBorder="1" applyAlignment="1">
      <alignment horizontal="center" vertical="center" wrapText="1"/>
    </xf>
    <xf numFmtId="2" fontId="22" fillId="0" borderId="0" xfId="38" applyNumberFormat="1" applyFont="1" applyFill="1" applyBorder="1" applyAlignment="1">
      <alignment vertical="center" wrapText="1"/>
    </xf>
    <xf numFmtId="0" fontId="2" fillId="0" borderId="0" xfId="38" applyBorder="1"/>
    <xf numFmtId="0" fontId="0" fillId="0" borderId="0" xfId="0" applyBorder="1"/>
    <xf numFmtId="0" fontId="22" fillId="0" borderId="41" xfId="1" quotePrefix="1" applyFont="1" applyBorder="1" applyAlignment="1" applyProtection="1"/>
    <xf numFmtId="0" fontId="22" fillId="0" borderId="41" xfId="1" applyFont="1" applyBorder="1" applyAlignment="1" applyProtection="1"/>
    <xf numFmtId="0" fontId="23" fillId="24" borderId="42" xfId="1" applyFont="1" applyFill="1" applyBorder="1" applyAlignment="1">
      <alignment horizontal="center" vertical="center" wrapText="1"/>
    </xf>
    <xf numFmtId="0" fontId="22" fillId="0" borderId="35" xfId="38" applyFont="1" applyFill="1" applyBorder="1" applyAlignment="1">
      <alignment vertical="center" wrapText="1"/>
    </xf>
    <xf numFmtId="0" fontId="23" fillId="24" borderId="43" xfId="38" applyFont="1" applyFill="1" applyBorder="1" applyAlignment="1">
      <alignment vertical="center" wrapText="1"/>
    </xf>
    <xf numFmtId="0" fontId="23" fillId="24" borderId="44" xfId="38" applyFont="1" applyFill="1" applyBorder="1" applyAlignment="1">
      <alignment vertical="center" wrapText="1"/>
    </xf>
    <xf numFmtId="0" fontId="23" fillId="24" borderId="45" xfId="38" applyFont="1" applyFill="1" applyBorder="1" applyAlignment="1">
      <alignment vertical="center" wrapText="1"/>
    </xf>
    <xf numFmtId="0" fontId="24" fillId="24" borderId="26" xfId="38" applyFont="1" applyFill="1" applyBorder="1" applyAlignment="1">
      <alignment vertical="center"/>
    </xf>
    <xf numFmtId="0" fontId="24" fillId="24" borderId="28" xfId="38" applyFont="1" applyFill="1" applyBorder="1" applyAlignment="1">
      <alignment vertical="center"/>
    </xf>
    <xf numFmtId="0" fontId="24" fillId="24" borderId="27" xfId="38" applyFont="1" applyFill="1" applyBorder="1" applyAlignment="1">
      <alignment vertical="center"/>
    </xf>
    <xf numFmtId="0" fontId="30" fillId="0" borderId="34" xfId="38" applyFont="1" applyFill="1" applyBorder="1" applyAlignment="1">
      <alignment vertical="center" wrapText="1"/>
    </xf>
    <xf numFmtId="0" fontId="32" fillId="0" borderId="35" xfId="0" applyFont="1" applyBorder="1" applyAlignment="1">
      <alignment vertical="center" wrapText="1"/>
    </xf>
    <xf numFmtId="4" fontId="22" fillId="0" borderId="20" xfId="38" applyNumberFormat="1" applyFont="1" applyFill="1" applyBorder="1" applyAlignment="1">
      <alignment vertical="center" wrapText="1"/>
    </xf>
    <xf numFmtId="2" fontId="22" fillId="0" borderId="49" xfId="38" applyNumberFormat="1" applyFont="1" applyFill="1" applyBorder="1" applyAlignment="1">
      <alignment vertical="center" wrapText="1"/>
    </xf>
    <xf numFmtId="0" fontId="0" fillId="0" borderId="10" xfId="0" applyBorder="1"/>
    <xf numFmtId="0" fontId="0" fillId="0" borderId="20" xfId="0" applyBorder="1"/>
    <xf numFmtId="0" fontId="0" fillId="0" borderId="15" xfId="0" applyBorder="1"/>
    <xf numFmtId="0" fontId="34" fillId="0" borderId="0" xfId="0" applyFont="1" applyBorder="1"/>
    <xf numFmtId="0" fontId="36" fillId="0" borderId="0" xfId="1" applyFont="1" applyBorder="1"/>
    <xf numFmtId="0" fontId="22" fillId="0" borderId="28" xfId="1" applyFont="1" applyFill="1" applyBorder="1" applyAlignment="1">
      <alignment horizontal="left" vertical="center" wrapText="1"/>
    </xf>
    <xf numFmtId="0" fontId="22" fillId="0" borderId="26" xfId="1" applyFont="1" applyFill="1" applyBorder="1" applyAlignment="1">
      <alignment horizontal="left" vertical="center" wrapText="1"/>
    </xf>
    <xf numFmtId="0" fontId="35" fillId="0" borderId="0" xfId="1" applyFont="1" applyFill="1" applyBorder="1" applyAlignment="1">
      <alignment horizontal="left" vertical="center" wrapText="1"/>
    </xf>
    <xf numFmtId="0" fontId="22" fillId="0" borderId="40" xfId="1" applyFont="1" applyBorder="1" applyAlignment="1">
      <alignment vertical="center"/>
    </xf>
    <xf numFmtId="0" fontId="22" fillId="0" borderId="10" xfId="1" applyFont="1" applyBorder="1" applyAlignment="1">
      <alignment horizontal="center" vertical="center"/>
    </xf>
    <xf numFmtId="0" fontId="22" fillId="0" borderId="15" xfId="1" applyFont="1" applyBorder="1" applyAlignment="1">
      <alignment horizontal="center" vertical="center"/>
    </xf>
    <xf numFmtId="0" fontId="29" fillId="24" borderId="25" xfId="1" applyFont="1" applyFill="1" applyBorder="1" applyAlignment="1">
      <alignment horizontal="center" vertical="center" wrapText="1"/>
    </xf>
    <xf numFmtId="0" fontId="37" fillId="0" borderId="0" xfId="0" applyFont="1"/>
    <xf numFmtId="0" fontId="2" fillId="0" borderId="0" xfId="1" applyFont="1"/>
    <xf numFmtId="0" fontId="29" fillId="24" borderId="11" xfId="1" applyFont="1" applyFill="1" applyBorder="1" applyAlignment="1">
      <alignment horizontal="center" vertical="center"/>
    </xf>
    <xf numFmtId="0" fontId="29" fillId="24" borderId="50" xfId="1" applyFont="1" applyFill="1" applyBorder="1" applyAlignment="1">
      <alignment horizontal="center" vertical="center" wrapText="1"/>
    </xf>
    <xf numFmtId="0" fontId="29" fillId="24" borderId="12" xfId="1" applyFont="1" applyFill="1" applyBorder="1" applyAlignment="1">
      <alignment horizontal="center" vertical="center" wrapText="1"/>
    </xf>
    <xf numFmtId="0" fontId="29" fillId="24" borderId="13" xfId="1" applyFont="1" applyFill="1" applyBorder="1" applyAlignment="1">
      <alignment horizontal="center" vertical="center" wrapText="1"/>
    </xf>
    <xf numFmtId="0" fontId="34" fillId="0" borderId="0" xfId="0" applyFont="1"/>
    <xf numFmtId="0" fontId="22" fillId="0" borderId="26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17" fontId="22" fillId="0" borderId="10" xfId="38" applyNumberFormat="1" applyFont="1" applyFill="1" applyBorder="1" applyAlignment="1">
      <alignment vertical="center" wrapText="1"/>
    </xf>
    <xf numFmtId="43" fontId="22" fillId="0" borderId="39" xfId="44" applyFont="1" applyFill="1" applyBorder="1" applyAlignment="1">
      <alignment vertical="center" wrapText="1"/>
    </xf>
    <xf numFmtId="0" fontId="22" fillId="0" borderId="30" xfId="38" applyFont="1" applyFill="1" applyBorder="1" applyAlignment="1">
      <alignment vertical="center" wrapText="1"/>
    </xf>
    <xf numFmtId="0" fontId="22" fillId="0" borderId="19" xfId="38" applyFont="1" applyFill="1" applyBorder="1" applyAlignment="1">
      <alignment vertical="center" wrapText="1"/>
    </xf>
    <xf numFmtId="17" fontId="22" fillId="0" borderId="20" xfId="38" applyNumberFormat="1" applyFont="1" applyFill="1" applyBorder="1" applyAlignment="1">
      <alignment vertical="center" wrapText="1"/>
    </xf>
    <xf numFmtId="0" fontId="22" fillId="0" borderId="20" xfId="38" applyFont="1" applyFill="1" applyBorder="1" applyAlignment="1" applyProtection="1">
      <alignment vertical="center" wrapText="1"/>
      <protection locked="0"/>
    </xf>
    <xf numFmtId="3" fontId="22" fillId="0" borderId="10" xfId="38" applyNumberFormat="1" applyFont="1" applyFill="1" applyBorder="1" applyAlignment="1">
      <alignment vertical="center" wrapText="1"/>
    </xf>
    <xf numFmtId="3" fontId="22" fillId="0" borderId="39" xfId="44" applyNumberFormat="1" applyFont="1" applyFill="1" applyBorder="1" applyAlignment="1">
      <alignment vertical="center" wrapText="1"/>
    </xf>
    <xf numFmtId="3" fontId="22" fillId="0" borderId="37" xfId="38" applyNumberFormat="1" applyFont="1" applyFill="1" applyBorder="1" applyAlignment="1">
      <alignment vertical="center" wrapText="1"/>
    </xf>
    <xf numFmtId="3" fontId="22" fillId="0" borderId="20" xfId="38" applyNumberFormat="1" applyFont="1" applyFill="1" applyBorder="1" applyAlignment="1">
      <alignment vertical="center" wrapText="1"/>
    </xf>
    <xf numFmtId="3" fontId="22" fillId="0" borderId="15" xfId="38" applyNumberFormat="1" applyFont="1" applyFill="1" applyBorder="1" applyAlignment="1">
      <alignment vertical="center" wrapText="1"/>
    </xf>
    <xf numFmtId="166" fontId="22" fillId="0" borderId="10" xfId="1" applyNumberFormat="1" applyFont="1" applyFill="1" applyBorder="1" applyAlignment="1">
      <alignment horizontal="right" vertical="center" wrapText="1"/>
    </xf>
    <xf numFmtId="166" fontId="33" fillId="25" borderId="10" xfId="0" applyNumberFormat="1" applyFont="1" applyFill="1" applyBorder="1"/>
    <xf numFmtId="166" fontId="23" fillId="24" borderId="15" xfId="1" applyNumberFormat="1" applyFont="1" applyFill="1" applyBorder="1" applyAlignment="1">
      <alignment horizontal="right" vertical="center" wrapText="1"/>
    </xf>
    <xf numFmtId="166" fontId="0" fillId="0" borderId="0" xfId="0" applyNumberFormat="1"/>
    <xf numFmtId="14" fontId="22" fillId="0" borderId="15" xfId="1" applyNumberFormat="1" applyFont="1" applyFill="1" applyBorder="1" applyAlignment="1">
      <alignment horizontal="left" vertical="center" wrapText="1"/>
    </xf>
    <xf numFmtId="166" fontId="23" fillId="24" borderId="16" xfId="1" applyNumberFormat="1" applyFont="1" applyFill="1" applyBorder="1" applyAlignment="1">
      <alignment horizontal="right" vertical="center" wrapText="1"/>
    </xf>
    <xf numFmtId="0" fontId="22" fillId="0" borderId="29" xfId="38" applyFont="1" applyFill="1" applyBorder="1" applyAlignment="1">
      <alignment vertical="center" wrapText="1"/>
    </xf>
    <xf numFmtId="0" fontId="22" fillId="0" borderId="30" xfId="38" applyFont="1" applyFill="1" applyBorder="1" applyAlignment="1">
      <alignment vertical="center" wrapText="1"/>
    </xf>
    <xf numFmtId="0" fontId="22" fillId="0" borderId="52" xfId="38" applyFont="1" applyFill="1" applyBorder="1" applyAlignment="1">
      <alignment vertical="center" wrapText="1"/>
    </xf>
    <xf numFmtId="0" fontId="22" fillId="0" borderId="20" xfId="38" applyFont="1" applyFill="1" applyBorder="1" applyAlignment="1">
      <alignment vertical="center" wrapText="1"/>
    </xf>
    <xf numFmtId="0" fontId="22" fillId="0" borderId="19" xfId="38" applyFont="1" applyFill="1" applyBorder="1" applyAlignment="1">
      <alignment vertical="center" wrapText="1"/>
    </xf>
    <xf numFmtId="0" fontId="22" fillId="0" borderId="46" xfId="38" applyFont="1" applyFill="1" applyBorder="1" applyAlignment="1">
      <alignment vertical="center" wrapText="1"/>
    </xf>
    <xf numFmtId="0" fontId="0" fillId="0" borderId="51" xfId="0" applyBorder="1" applyAlignment="1">
      <alignment horizontal="center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0" fontId="22" fillId="0" borderId="21" xfId="38" applyFont="1" applyFill="1" applyBorder="1" applyAlignment="1">
      <alignment horizontal="center" vertical="center" wrapText="1"/>
    </xf>
    <xf numFmtId="0" fontId="22" fillId="0" borderId="23" xfId="38" applyFont="1" applyFill="1" applyBorder="1" applyAlignment="1">
      <alignment horizontal="center" vertical="center" wrapText="1"/>
    </xf>
    <xf numFmtId="0" fontId="30" fillId="0" borderId="34" xfId="38" applyFont="1" applyFill="1" applyBorder="1" applyAlignment="1">
      <alignment horizontal="center" vertical="center" wrapText="1"/>
    </xf>
    <xf numFmtId="0" fontId="30" fillId="0" borderId="35" xfId="38" applyFont="1" applyFill="1" applyBorder="1" applyAlignment="1">
      <alignment horizontal="center" vertical="center" wrapText="1"/>
    </xf>
    <xf numFmtId="0" fontId="30" fillId="0" borderId="36" xfId="38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0" fillId="0" borderId="35" xfId="0" applyBorder="1" applyAlignment="1"/>
    <xf numFmtId="0" fontId="32" fillId="0" borderId="35" xfId="0" applyFont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2" fillId="0" borderId="35" xfId="38" applyFont="1" applyFill="1" applyBorder="1" applyAlignment="1">
      <alignment vertical="center" wrapText="1"/>
    </xf>
    <xf numFmtId="0" fontId="0" fillId="0" borderId="35" xfId="0" applyBorder="1" applyAlignment="1">
      <alignment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10" fontId="24" fillId="24" borderId="46" xfId="38" applyNumberFormat="1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4" xfId="38" applyFont="1" applyFill="1" applyBorder="1" applyAlignment="1">
      <alignment horizontal="center" vertical="center" wrapText="1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23" xfId="38" applyFont="1" applyFill="1" applyBorder="1" applyAlignment="1">
      <alignment horizontal="center" vertical="center" wrapText="1"/>
    </xf>
    <xf numFmtId="0" fontId="24" fillId="24" borderId="47" xfId="38" applyFont="1" applyFill="1" applyBorder="1" applyAlignment="1">
      <alignment horizontal="center" vertical="center" wrapText="1"/>
    </xf>
    <xf numFmtId="0" fontId="24" fillId="24" borderId="48" xfId="38" applyFont="1" applyFill="1" applyBorder="1" applyAlignment="1">
      <alignment horizontal="center" vertical="center" wrapText="1"/>
    </xf>
    <xf numFmtId="0" fontId="22" fillId="0" borderId="32" xfId="38" applyFont="1" applyFill="1" applyBorder="1" applyAlignment="1">
      <alignment horizontal="center" vertical="center" wrapText="1"/>
    </xf>
    <xf numFmtId="0" fontId="22" fillId="0" borderId="33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32" xfId="38" applyFont="1" applyFill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24" fillId="24" borderId="21" xfId="38" applyFont="1" applyFill="1" applyBorder="1" applyAlignment="1">
      <alignment horizontal="center" vertical="center"/>
    </xf>
    <xf numFmtId="0" fontId="24" fillId="24" borderId="22" xfId="38" applyFont="1" applyFill="1" applyBorder="1" applyAlignment="1">
      <alignment horizontal="center" vertical="center"/>
    </xf>
    <xf numFmtId="0" fontId="24" fillId="24" borderId="23" xfId="38" applyFont="1" applyFill="1" applyBorder="1" applyAlignment="1">
      <alignment horizontal="center" vertical="center"/>
    </xf>
    <xf numFmtId="10" fontId="24" fillId="24" borderId="10" xfId="38" applyNumberFormat="1" applyFont="1" applyFill="1" applyBorder="1" applyAlignment="1">
      <alignment horizontal="center" vertical="center" wrapText="1"/>
    </xf>
    <xf numFmtId="165" fontId="30" fillId="0" borderId="34" xfId="38" applyNumberFormat="1" applyFont="1" applyFill="1" applyBorder="1" applyAlignment="1">
      <alignment horizontal="center" vertical="center" wrapText="1"/>
    </xf>
    <xf numFmtId="0" fontId="25" fillId="0" borderId="21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25" fillId="0" borderId="23" xfId="38" applyFont="1" applyFill="1" applyBorder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0" fillId="0" borderId="19" xfId="1" applyFont="1" applyFill="1" applyBorder="1" applyAlignment="1">
      <alignment horizontal="center" vertical="center" wrapText="1"/>
    </xf>
    <xf numFmtId="0" fontId="31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31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</cellXfs>
  <cellStyles count="45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4" builtinId="3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1"/>
  <sheetViews>
    <sheetView tabSelected="1" topLeftCell="A72" zoomScale="115" zoomScaleNormal="115" workbookViewId="0">
      <selection activeCell="A78" sqref="A78"/>
    </sheetView>
  </sheetViews>
  <sheetFormatPr defaultColWidth="9.140625" defaultRowHeight="15" x14ac:dyDescent="0.25"/>
  <cols>
    <col min="1" max="1" width="15.140625" customWidth="1"/>
    <col min="2" max="2" width="15.7109375" customWidth="1"/>
    <col min="3" max="3" width="17.85546875" customWidth="1"/>
    <col min="4" max="4" width="36.7109375" customWidth="1"/>
    <col min="5" max="6" width="12.85546875" customWidth="1"/>
    <col min="7" max="7" width="15.7109375" style="41" customWidth="1"/>
    <col min="8" max="9" width="15.7109375" style="42" customWidth="1"/>
    <col min="10" max="10" width="27.5703125" customWidth="1"/>
    <col min="11" max="11" width="19.5703125" customWidth="1"/>
    <col min="12" max="12" width="15.5703125" customWidth="1"/>
    <col min="13" max="13" width="15" customWidth="1"/>
    <col min="14" max="14" width="14.85546875" customWidth="1"/>
    <col min="15" max="15" width="10.42578125" customWidth="1"/>
    <col min="17" max="17" width="68.5703125" customWidth="1"/>
    <col min="18" max="18" width="57.42578125" customWidth="1"/>
    <col min="26" max="26" width="15.7109375" customWidth="1"/>
  </cols>
  <sheetData>
    <row r="1" spans="1:26" s="7" customFormat="1" x14ac:dyDescent="0.25">
      <c r="A1" s="132" t="s">
        <v>125</v>
      </c>
      <c r="B1" s="132"/>
      <c r="C1" s="132"/>
      <c r="D1" s="132"/>
      <c r="E1" s="132"/>
      <c r="F1" s="132"/>
      <c r="G1" s="132"/>
      <c r="H1" s="132"/>
      <c r="I1" s="132"/>
    </row>
    <row r="2" spans="1:26" ht="16.5" thickBot="1" x14ac:dyDescent="0.3">
      <c r="A2" s="173" t="s">
        <v>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5"/>
      <c r="O2" s="1"/>
      <c r="P2" s="1"/>
      <c r="Q2" s="2"/>
      <c r="R2" s="3"/>
      <c r="S2" s="1"/>
      <c r="T2" s="1"/>
      <c r="Z2" s="106" t="s">
        <v>112</v>
      </c>
    </row>
    <row r="3" spans="1:26" ht="15.75" x14ac:dyDescent="0.25">
      <c r="A3" s="153" t="s">
        <v>121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5"/>
      <c r="O3" s="1"/>
      <c r="P3" s="1"/>
      <c r="Q3" s="2"/>
      <c r="R3" s="3"/>
      <c r="S3" s="1"/>
      <c r="T3" s="1"/>
      <c r="Z3" s="106" t="s">
        <v>113</v>
      </c>
    </row>
    <row r="4" spans="1:26" x14ac:dyDescent="0.25">
      <c r="A4" s="140" t="s">
        <v>7</v>
      </c>
      <c r="B4" s="141" t="s">
        <v>8</v>
      </c>
      <c r="C4" s="141" t="s">
        <v>9</v>
      </c>
      <c r="D4" s="141" t="s">
        <v>1</v>
      </c>
      <c r="E4" s="141" t="s">
        <v>2</v>
      </c>
      <c r="F4" s="141" t="s">
        <v>3</v>
      </c>
      <c r="G4" s="157" t="s">
        <v>86</v>
      </c>
      <c r="H4" s="157"/>
      <c r="I4" s="157"/>
      <c r="J4" s="141" t="s">
        <v>4</v>
      </c>
      <c r="K4" s="141" t="s">
        <v>91</v>
      </c>
      <c r="L4" s="141" t="s">
        <v>10</v>
      </c>
      <c r="M4" s="141"/>
      <c r="N4" s="158" t="s">
        <v>5</v>
      </c>
      <c r="O4" s="1"/>
      <c r="P4" s="1"/>
      <c r="Q4" s="14" t="s">
        <v>89</v>
      </c>
      <c r="R4" s="3"/>
      <c r="S4" s="1"/>
      <c r="T4" s="1"/>
      <c r="Z4" s="106" t="s">
        <v>114</v>
      </c>
    </row>
    <row r="5" spans="1:26" ht="25.5" x14ac:dyDescent="0.25">
      <c r="A5" s="140"/>
      <c r="B5" s="141"/>
      <c r="C5" s="141"/>
      <c r="D5" s="141"/>
      <c r="E5" s="141"/>
      <c r="F5" s="141"/>
      <c r="G5" s="43" t="s">
        <v>101</v>
      </c>
      <c r="H5" s="46" t="s">
        <v>97</v>
      </c>
      <c r="I5" s="48" t="s">
        <v>100</v>
      </c>
      <c r="J5" s="141"/>
      <c r="K5" s="141"/>
      <c r="L5" s="38" t="s">
        <v>85</v>
      </c>
      <c r="M5" s="38" t="s">
        <v>6</v>
      </c>
      <c r="N5" s="158"/>
      <c r="O5" s="1"/>
      <c r="P5" s="1"/>
      <c r="Q5" s="14" t="s">
        <v>90</v>
      </c>
      <c r="R5" s="3"/>
      <c r="S5" s="1"/>
      <c r="T5" s="1"/>
      <c r="Z5" s="106" t="s">
        <v>115</v>
      </c>
    </row>
    <row r="6" spans="1:26" x14ac:dyDescent="0.25">
      <c r="A6" s="8"/>
      <c r="B6" s="9"/>
      <c r="C6" s="9"/>
      <c r="D6" s="9"/>
      <c r="E6" s="9"/>
      <c r="F6" s="9"/>
      <c r="G6" s="39">
        <f t="shared" ref="G6:G7" si="0">SUM(H6:I6)</f>
        <v>0</v>
      </c>
      <c r="H6" s="39">
        <v>0</v>
      </c>
      <c r="I6" s="39">
        <v>0</v>
      </c>
      <c r="J6" s="36"/>
      <c r="K6" s="9"/>
      <c r="L6" s="9"/>
      <c r="M6" s="9"/>
      <c r="N6" s="10"/>
      <c r="O6" s="1"/>
      <c r="P6" s="1"/>
      <c r="Q6" s="15" t="s">
        <v>18</v>
      </c>
      <c r="R6" s="3"/>
      <c r="S6" s="1"/>
      <c r="T6" s="1"/>
    </row>
    <row r="7" spans="1:26" s="7" customFormat="1" x14ac:dyDescent="0.25">
      <c r="A7" s="8"/>
      <c r="B7" s="9"/>
      <c r="C7" s="9"/>
      <c r="D7" s="9"/>
      <c r="E7" s="9"/>
      <c r="F7" s="9"/>
      <c r="G7" s="39">
        <f t="shared" si="0"/>
        <v>0</v>
      </c>
      <c r="H7" s="39">
        <v>0</v>
      </c>
      <c r="I7" s="39">
        <v>0</v>
      </c>
      <c r="J7" s="36"/>
      <c r="K7" s="9"/>
      <c r="L7" s="9"/>
      <c r="M7" s="9"/>
      <c r="N7" s="10"/>
      <c r="O7" s="3"/>
      <c r="P7" s="3"/>
      <c r="Q7" s="15"/>
      <c r="R7" s="3"/>
      <c r="S7" s="3"/>
      <c r="T7" s="3"/>
    </row>
    <row r="8" spans="1:26" ht="15.75" thickBot="1" x14ac:dyDescent="0.3">
      <c r="A8" s="8"/>
      <c r="B8" s="9"/>
      <c r="C8" s="9"/>
      <c r="D8" s="9"/>
      <c r="E8" s="9"/>
      <c r="F8" s="9"/>
      <c r="G8" s="39">
        <v>0</v>
      </c>
      <c r="H8" s="39">
        <v>0</v>
      </c>
      <c r="I8" s="39">
        <v>0</v>
      </c>
      <c r="J8" s="36"/>
      <c r="K8" s="9"/>
      <c r="L8" s="9"/>
      <c r="M8" s="9"/>
      <c r="N8" s="10"/>
      <c r="O8" s="1"/>
      <c r="P8" s="1"/>
      <c r="Q8" s="15" t="s">
        <v>19</v>
      </c>
      <c r="R8" s="3"/>
      <c r="S8" s="1"/>
      <c r="T8" s="1"/>
    </row>
    <row r="9" spans="1:26" s="7" customFormat="1" ht="15.75" thickBot="1" x14ac:dyDescent="0.3">
      <c r="A9" s="172" t="s">
        <v>103</v>
      </c>
      <c r="B9" s="143"/>
      <c r="C9" s="143"/>
      <c r="D9" s="143"/>
      <c r="E9" s="143"/>
      <c r="F9" s="144"/>
      <c r="G9" s="110">
        <f>SUM(G6:G8)</f>
        <v>0</v>
      </c>
      <c r="H9" s="64">
        <f>SUM(H6:H8)</f>
        <v>0</v>
      </c>
      <c r="I9" s="54">
        <f>SUM(I6:I8)</f>
        <v>0</v>
      </c>
      <c r="J9" s="77" t="s">
        <v>117</v>
      </c>
      <c r="K9" s="65"/>
      <c r="L9" s="65"/>
      <c r="M9" s="65"/>
      <c r="N9" s="52"/>
      <c r="O9" s="3"/>
      <c r="P9" s="3"/>
      <c r="Q9" s="67"/>
      <c r="R9" s="3"/>
      <c r="S9" s="3"/>
      <c r="T9" s="3"/>
    </row>
    <row r="10" spans="1:26" s="73" customFormat="1" ht="15.75" thickBot="1" x14ac:dyDescent="0.3">
      <c r="A10" s="70"/>
      <c r="B10" s="68"/>
      <c r="C10" s="68"/>
      <c r="D10" s="68"/>
      <c r="E10" s="68"/>
      <c r="F10" s="68"/>
      <c r="G10" s="71"/>
      <c r="H10" s="71"/>
      <c r="I10" s="71"/>
      <c r="J10" s="69"/>
      <c r="K10" s="69"/>
      <c r="L10" s="69"/>
      <c r="M10" s="69"/>
      <c r="N10" s="69"/>
      <c r="O10" s="72"/>
      <c r="P10" s="72"/>
      <c r="Q10" s="66"/>
      <c r="R10" s="72"/>
      <c r="S10" s="72"/>
      <c r="T10" s="72"/>
    </row>
    <row r="11" spans="1:26" s="7" customFormat="1" ht="15.75" x14ac:dyDescent="0.25">
      <c r="A11" s="153" t="s">
        <v>102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5"/>
      <c r="O11" s="3"/>
      <c r="P11" s="3"/>
      <c r="Q11" s="25"/>
      <c r="R11" s="3"/>
      <c r="S11" s="3"/>
      <c r="T11" s="3"/>
    </row>
    <row r="12" spans="1:26" s="7" customFormat="1" x14ac:dyDescent="0.25">
      <c r="A12" s="140" t="s">
        <v>7</v>
      </c>
      <c r="B12" s="141" t="s">
        <v>8</v>
      </c>
      <c r="C12" s="141" t="s">
        <v>9</v>
      </c>
      <c r="D12" s="141" t="s">
        <v>1</v>
      </c>
      <c r="E12" s="141" t="s">
        <v>2</v>
      </c>
      <c r="F12" s="141" t="s">
        <v>3</v>
      </c>
      <c r="G12" s="157" t="s">
        <v>86</v>
      </c>
      <c r="H12" s="157"/>
      <c r="I12" s="157"/>
      <c r="J12" s="141" t="s">
        <v>4</v>
      </c>
      <c r="K12" s="141" t="s">
        <v>91</v>
      </c>
      <c r="L12" s="141" t="s">
        <v>10</v>
      </c>
      <c r="M12" s="141"/>
      <c r="N12" s="158" t="s">
        <v>5</v>
      </c>
      <c r="O12" s="3"/>
      <c r="P12" s="3"/>
      <c r="Q12" s="14" t="s">
        <v>89</v>
      </c>
      <c r="R12" s="3"/>
      <c r="S12" s="3"/>
      <c r="T12" s="3"/>
    </row>
    <row r="13" spans="1:26" s="7" customFormat="1" ht="25.5" x14ac:dyDescent="0.25">
      <c r="A13" s="140"/>
      <c r="B13" s="141"/>
      <c r="C13" s="141"/>
      <c r="D13" s="141"/>
      <c r="E13" s="141"/>
      <c r="F13" s="141"/>
      <c r="G13" s="43" t="s">
        <v>101</v>
      </c>
      <c r="H13" s="50" t="s">
        <v>97</v>
      </c>
      <c r="I13" s="50" t="s">
        <v>100</v>
      </c>
      <c r="J13" s="141"/>
      <c r="K13" s="141"/>
      <c r="L13" s="49" t="s">
        <v>85</v>
      </c>
      <c r="M13" s="49" t="s">
        <v>6</v>
      </c>
      <c r="N13" s="158"/>
      <c r="O13" s="3"/>
      <c r="P13" s="3"/>
      <c r="Q13" s="14" t="s">
        <v>90</v>
      </c>
      <c r="R13" s="3"/>
      <c r="S13" s="3"/>
      <c r="T13" s="3"/>
    </row>
    <row r="14" spans="1:26" s="7" customFormat="1" x14ac:dyDescent="0.25">
      <c r="A14" s="8"/>
      <c r="B14" s="9"/>
      <c r="C14" s="9"/>
      <c r="D14" s="9"/>
      <c r="E14" s="9"/>
      <c r="F14" s="9"/>
      <c r="G14" s="39">
        <f>SUM(H14:I14)</f>
        <v>0</v>
      </c>
      <c r="H14" s="39">
        <v>0</v>
      </c>
      <c r="I14" s="39">
        <v>0</v>
      </c>
      <c r="J14" s="47"/>
      <c r="K14" s="9"/>
      <c r="L14" s="9"/>
      <c r="M14" s="9"/>
      <c r="N14" s="10"/>
      <c r="O14" s="3"/>
      <c r="P14" s="3"/>
      <c r="Q14" s="15" t="s">
        <v>16</v>
      </c>
      <c r="R14" s="3"/>
      <c r="S14" s="3"/>
      <c r="T14" s="3"/>
    </row>
    <row r="15" spans="1:26" s="7" customFormat="1" x14ac:dyDescent="0.25">
      <c r="A15" s="8"/>
      <c r="B15" s="9"/>
      <c r="C15" s="9"/>
      <c r="D15" s="9"/>
      <c r="E15" s="9"/>
      <c r="F15" s="9"/>
      <c r="G15" s="39">
        <f t="shared" ref="G15:G19" si="1">H15+I15</f>
        <v>0</v>
      </c>
      <c r="H15" s="39">
        <v>0</v>
      </c>
      <c r="I15" s="39">
        <v>0</v>
      </c>
      <c r="J15" s="47"/>
      <c r="K15" s="9"/>
      <c r="L15" s="9"/>
      <c r="M15" s="9"/>
      <c r="N15" s="10"/>
      <c r="O15" s="3"/>
      <c r="P15" s="3"/>
      <c r="Q15" s="15"/>
      <c r="R15" s="3"/>
      <c r="S15" s="3"/>
      <c r="T15" s="3"/>
    </row>
    <row r="16" spans="1:26" s="7" customFormat="1" x14ac:dyDescent="0.25">
      <c r="B16" s="9"/>
      <c r="C16" s="9"/>
      <c r="D16" s="9"/>
      <c r="E16" s="9"/>
      <c r="F16" s="9"/>
      <c r="G16" s="39">
        <f t="shared" si="1"/>
        <v>0</v>
      </c>
      <c r="H16" s="39">
        <v>0</v>
      </c>
      <c r="I16" s="39">
        <v>0</v>
      </c>
      <c r="J16" s="47"/>
      <c r="K16" s="9"/>
      <c r="L16" s="9"/>
      <c r="M16" s="9"/>
      <c r="N16" s="10"/>
      <c r="O16" s="3"/>
      <c r="P16" s="3"/>
      <c r="Q16" s="15" t="s">
        <v>17</v>
      </c>
      <c r="R16" s="3"/>
      <c r="S16" s="3"/>
      <c r="T16" s="3"/>
    </row>
    <row r="17" spans="1:26" s="7" customFormat="1" x14ac:dyDescent="0.25">
      <c r="A17" s="8"/>
      <c r="B17" s="9"/>
      <c r="C17" s="9"/>
      <c r="D17" s="9"/>
      <c r="E17" s="9"/>
      <c r="F17" s="9"/>
      <c r="G17" s="39">
        <f t="shared" si="1"/>
        <v>0</v>
      </c>
      <c r="H17" s="39">
        <v>0</v>
      </c>
      <c r="I17" s="39">
        <v>0</v>
      </c>
      <c r="J17" s="47"/>
      <c r="K17" s="9"/>
      <c r="L17" s="9"/>
      <c r="M17" s="9"/>
      <c r="N17" s="10"/>
      <c r="O17" s="3"/>
      <c r="P17" s="3"/>
      <c r="Q17" s="15" t="s">
        <v>18</v>
      </c>
      <c r="R17" s="3"/>
      <c r="S17" s="3"/>
      <c r="T17" s="3"/>
    </row>
    <row r="18" spans="1:26" s="7" customFormat="1" x14ac:dyDescent="0.25">
      <c r="A18" s="8"/>
      <c r="B18" s="9"/>
      <c r="C18" s="9"/>
      <c r="D18" s="9"/>
      <c r="E18" s="9"/>
      <c r="F18" s="9"/>
      <c r="G18" s="39">
        <f t="shared" ref="G18" si="2">H18+I18</f>
        <v>0</v>
      </c>
      <c r="H18" s="39">
        <v>0</v>
      </c>
      <c r="I18" s="39">
        <v>0</v>
      </c>
      <c r="J18" s="47"/>
      <c r="K18" s="9"/>
      <c r="L18" s="9"/>
      <c r="M18" s="9"/>
      <c r="N18" s="10"/>
      <c r="O18" s="3"/>
      <c r="P18" s="3"/>
      <c r="Q18" s="15"/>
      <c r="R18" s="3"/>
      <c r="S18" s="3"/>
      <c r="T18" s="3"/>
    </row>
    <row r="19" spans="1:26" s="7" customFormat="1" ht="15.75" thickBot="1" x14ac:dyDescent="0.3">
      <c r="A19" s="8"/>
      <c r="B19" s="9"/>
      <c r="C19" s="9"/>
      <c r="D19" s="9"/>
      <c r="E19" s="9"/>
      <c r="F19" s="9"/>
      <c r="G19" s="39">
        <f t="shared" si="1"/>
        <v>0</v>
      </c>
      <c r="H19" s="40">
        <v>0</v>
      </c>
      <c r="I19" s="40">
        <v>0</v>
      </c>
      <c r="J19" s="47"/>
      <c r="K19" s="9"/>
      <c r="L19" s="9"/>
      <c r="M19" s="9"/>
      <c r="N19" s="10"/>
      <c r="O19" s="3"/>
      <c r="P19" s="3"/>
      <c r="Q19" s="15" t="s">
        <v>19</v>
      </c>
      <c r="R19" s="3"/>
      <c r="S19" s="3"/>
      <c r="T19" s="3"/>
    </row>
    <row r="20" spans="1:26" s="7" customFormat="1" ht="15.75" thickBot="1" x14ac:dyDescent="0.3">
      <c r="A20" s="137" t="s">
        <v>105</v>
      </c>
      <c r="B20" s="143"/>
      <c r="C20" s="143"/>
      <c r="D20" s="143"/>
      <c r="E20" s="143"/>
      <c r="F20" s="144"/>
      <c r="G20" s="56">
        <f>SUM(G14:G19)</f>
        <v>0</v>
      </c>
      <c r="H20" s="64">
        <f>SUM(H14:H19)</f>
        <v>0</v>
      </c>
      <c r="I20" s="54">
        <f>SUM(I14:I19)</f>
        <v>0</v>
      </c>
      <c r="J20" s="77" t="s">
        <v>117</v>
      </c>
      <c r="K20" s="65"/>
      <c r="L20" s="65"/>
      <c r="M20" s="65"/>
      <c r="N20" s="52"/>
      <c r="O20" s="3"/>
      <c r="P20" s="3"/>
      <c r="Q20" s="15"/>
      <c r="R20" s="3"/>
      <c r="S20" s="3"/>
      <c r="T20" s="3"/>
    </row>
    <row r="21" spans="1:26" ht="15.75" thickBot="1" x14ac:dyDescent="0.3">
      <c r="A21" s="142"/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Q21" s="15" t="s">
        <v>20</v>
      </c>
      <c r="R21" s="7"/>
    </row>
    <row r="22" spans="1:26" ht="15.75" x14ac:dyDescent="0.25">
      <c r="A22" s="153" t="s">
        <v>144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54"/>
      <c r="N22" s="155"/>
      <c r="O22" s="3"/>
      <c r="P22" s="3"/>
      <c r="Q22" s="15" t="s">
        <v>21</v>
      </c>
      <c r="R22" s="3"/>
      <c r="S22" s="3"/>
      <c r="T22" s="3"/>
    </row>
    <row r="23" spans="1:26" ht="15" customHeight="1" x14ac:dyDescent="0.25">
      <c r="A23" s="140" t="s">
        <v>7</v>
      </c>
      <c r="B23" s="141" t="s">
        <v>8</v>
      </c>
      <c r="C23" s="141" t="s">
        <v>9</v>
      </c>
      <c r="D23" s="141" t="s">
        <v>11</v>
      </c>
      <c r="E23" s="141" t="s">
        <v>2</v>
      </c>
      <c r="F23" s="141" t="s">
        <v>3</v>
      </c>
      <c r="G23" s="157" t="s">
        <v>86</v>
      </c>
      <c r="H23" s="157"/>
      <c r="I23" s="157"/>
      <c r="J23" s="141" t="s">
        <v>4</v>
      </c>
      <c r="K23" s="141" t="s">
        <v>91</v>
      </c>
      <c r="L23" s="141" t="s">
        <v>10</v>
      </c>
      <c r="M23" s="141"/>
      <c r="N23" s="158" t="s">
        <v>5</v>
      </c>
      <c r="O23" s="3"/>
      <c r="P23" s="3"/>
      <c r="Q23" s="15" t="s">
        <v>22</v>
      </c>
      <c r="R23" s="3"/>
      <c r="S23" s="3"/>
      <c r="T23" s="3"/>
    </row>
    <row r="24" spans="1:26" ht="25.5" x14ac:dyDescent="0.25">
      <c r="A24" s="140"/>
      <c r="B24" s="141"/>
      <c r="C24" s="141"/>
      <c r="D24" s="141"/>
      <c r="E24" s="141"/>
      <c r="F24" s="141"/>
      <c r="G24" s="43" t="s">
        <v>101</v>
      </c>
      <c r="H24" s="46" t="s">
        <v>98</v>
      </c>
      <c r="I24" s="46" t="s">
        <v>99</v>
      </c>
      <c r="J24" s="141"/>
      <c r="K24" s="141"/>
      <c r="L24" s="38" t="s">
        <v>85</v>
      </c>
      <c r="M24" s="38" t="s">
        <v>6</v>
      </c>
      <c r="N24" s="158"/>
      <c r="O24" s="3"/>
      <c r="P24" s="3"/>
      <c r="Q24" s="2"/>
      <c r="R24" s="3"/>
      <c r="S24" s="3"/>
      <c r="T24" s="3"/>
    </row>
    <row r="25" spans="1:26" s="7" customFormat="1" ht="17.25" customHeight="1" x14ac:dyDescent="0.25">
      <c r="A25" s="126" t="s">
        <v>126</v>
      </c>
      <c r="B25" s="129" t="s">
        <v>127</v>
      </c>
      <c r="C25" s="9" t="s">
        <v>128</v>
      </c>
      <c r="D25" s="9" t="s">
        <v>25</v>
      </c>
      <c r="E25" s="9">
        <v>1</v>
      </c>
      <c r="F25" s="9">
        <v>1</v>
      </c>
      <c r="G25" s="115">
        <v>9000000</v>
      </c>
      <c r="H25" s="115">
        <v>9000000</v>
      </c>
      <c r="I25" s="39">
        <v>0</v>
      </c>
      <c r="J25" s="36" t="s">
        <v>112</v>
      </c>
      <c r="K25" s="9" t="s">
        <v>90</v>
      </c>
      <c r="L25" s="109">
        <v>42736</v>
      </c>
      <c r="M25" s="109">
        <v>42795</v>
      </c>
      <c r="N25" s="10"/>
      <c r="O25" s="3"/>
      <c r="P25" s="3"/>
      <c r="Q25" s="15" t="s">
        <v>16</v>
      </c>
      <c r="R25" s="3"/>
      <c r="S25" s="3"/>
      <c r="T25" s="3"/>
      <c r="Z25" s="106" t="s">
        <v>116</v>
      </c>
    </row>
    <row r="26" spans="1:26" s="7" customFormat="1" ht="17.25" customHeight="1" x14ac:dyDescent="0.25">
      <c r="A26" s="127"/>
      <c r="B26" s="130"/>
      <c r="C26" s="9" t="s">
        <v>129</v>
      </c>
      <c r="D26" s="9" t="s">
        <v>25</v>
      </c>
      <c r="E26" s="9">
        <v>1</v>
      </c>
      <c r="F26" s="9">
        <v>1</v>
      </c>
      <c r="G26" s="115">
        <v>13500000</v>
      </c>
      <c r="H26" s="115">
        <f>G26</f>
        <v>13500000</v>
      </c>
      <c r="I26" s="39">
        <v>0</v>
      </c>
      <c r="J26" s="36" t="s">
        <v>112</v>
      </c>
      <c r="K26" s="9" t="s">
        <v>90</v>
      </c>
      <c r="L26" s="109">
        <v>43252</v>
      </c>
      <c r="M26" s="109">
        <v>43313</v>
      </c>
      <c r="N26" s="10"/>
      <c r="O26" s="3"/>
      <c r="P26" s="3"/>
      <c r="Q26" s="15" t="s">
        <v>145</v>
      </c>
      <c r="R26" s="3"/>
      <c r="S26" s="3"/>
      <c r="T26" s="3"/>
      <c r="Z26" s="106" t="s">
        <v>120</v>
      </c>
    </row>
    <row r="27" spans="1:26" s="7" customFormat="1" ht="18" customHeight="1" x14ac:dyDescent="0.25">
      <c r="A27" s="128"/>
      <c r="B27" s="131"/>
      <c r="C27" s="9" t="s">
        <v>129</v>
      </c>
      <c r="D27" s="9" t="s">
        <v>25</v>
      </c>
      <c r="E27" s="9">
        <v>1</v>
      </c>
      <c r="F27" s="9">
        <v>1</v>
      </c>
      <c r="G27" s="115">
        <v>13500000</v>
      </c>
      <c r="H27" s="115">
        <f>G27</f>
        <v>13500000</v>
      </c>
      <c r="I27" s="39">
        <v>0</v>
      </c>
      <c r="J27" s="36" t="s">
        <v>112</v>
      </c>
      <c r="K27" s="9" t="s">
        <v>90</v>
      </c>
      <c r="L27" s="109">
        <v>43617</v>
      </c>
      <c r="M27" s="109">
        <v>43678</v>
      </c>
      <c r="N27" s="10"/>
      <c r="O27" s="3"/>
      <c r="P27" s="3"/>
      <c r="Q27" s="15" t="s">
        <v>17</v>
      </c>
      <c r="R27" s="3"/>
      <c r="S27" s="3"/>
      <c r="T27" s="3"/>
    </row>
    <row r="28" spans="1:26" ht="25.5" x14ac:dyDescent="0.25">
      <c r="A28" s="126" t="s">
        <v>126</v>
      </c>
      <c r="B28" s="129" t="s">
        <v>130</v>
      </c>
      <c r="C28" s="9" t="s">
        <v>131</v>
      </c>
      <c r="D28" s="9" t="s">
        <v>25</v>
      </c>
      <c r="E28" s="9"/>
      <c r="F28" s="9">
        <v>1</v>
      </c>
      <c r="G28" s="115">
        <v>10146726</v>
      </c>
      <c r="H28" s="115">
        <v>10000000</v>
      </c>
      <c r="I28" s="39">
        <v>0</v>
      </c>
      <c r="J28" s="47" t="s">
        <v>113</v>
      </c>
      <c r="K28" s="9" t="s">
        <v>90</v>
      </c>
      <c r="L28" s="109">
        <v>42461</v>
      </c>
      <c r="M28" s="109">
        <v>42552</v>
      </c>
      <c r="N28" s="10"/>
      <c r="O28" s="3"/>
      <c r="P28" s="3"/>
      <c r="Q28" s="15" t="s">
        <v>23</v>
      </c>
      <c r="R28" s="3"/>
      <c r="S28" s="3"/>
      <c r="T28" s="3"/>
    </row>
    <row r="29" spans="1:26" s="7" customFormat="1" ht="25.5" x14ac:dyDescent="0.25">
      <c r="A29" s="128"/>
      <c r="B29" s="131"/>
      <c r="C29" s="9" t="s">
        <v>131</v>
      </c>
      <c r="D29" s="58" t="s">
        <v>25</v>
      </c>
      <c r="E29" s="58"/>
      <c r="F29" s="58">
        <v>1</v>
      </c>
      <c r="G29" s="115">
        <v>10146725</v>
      </c>
      <c r="H29" s="115">
        <v>10000000</v>
      </c>
      <c r="I29" s="39">
        <v>0</v>
      </c>
      <c r="J29" s="47" t="s">
        <v>113</v>
      </c>
      <c r="K29" s="58" t="s">
        <v>90</v>
      </c>
      <c r="L29" s="109">
        <v>43191</v>
      </c>
      <c r="M29" s="109">
        <v>43282</v>
      </c>
      <c r="N29" s="59"/>
      <c r="O29" s="3"/>
      <c r="P29" s="3"/>
      <c r="Q29" s="15"/>
      <c r="R29" s="3"/>
      <c r="S29" s="3"/>
      <c r="T29" s="3"/>
    </row>
    <row r="30" spans="1:26" s="7" customFormat="1" ht="76.5" x14ac:dyDescent="0.25">
      <c r="A30" s="8" t="s">
        <v>126</v>
      </c>
      <c r="B30" s="9" t="s">
        <v>132</v>
      </c>
      <c r="C30" s="9" t="s">
        <v>133</v>
      </c>
      <c r="D30" s="114" t="s">
        <v>145</v>
      </c>
      <c r="E30" s="58"/>
      <c r="F30" s="58">
        <v>165</v>
      </c>
      <c r="G30" s="115">
        <v>1000000</v>
      </c>
      <c r="H30" s="118">
        <v>1000000</v>
      </c>
      <c r="I30" s="86"/>
      <c r="J30" s="47" t="s">
        <v>113</v>
      </c>
      <c r="K30" s="58" t="s">
        <v>89</v>
      </c>
      <c r="L30" s="113"/>
      <c r="M30" s="113"/>
      <c r="N30" s="59"/>
      <c r="O30" s="3"/>
      <c r="P30" s="3"/>
      <c r="Q30" s="15"/>
      <c r="R30" s="3"/>
      <c r="S30" s="3"/>
      <c r="T30" s="3"/>
    </row>
    <row r="31" spans="1:26" s="7" customFormat="1" ht="63.75" x14ac:dyDescent="0.25">
      <c r="A31" s="111" t="s">
        <v>126</v>
      </c>
      <c r="B31" s="112" t="s">
        <v>146</v>
      </c>
      <c r="C31" s="58"/>
      <c r="D31" s="58" t="s">
        <v>23</v>
      </c>
      <c r="E31" s="58"/>
      <c r="F31" s="58"/>
      <c r="G31" s="115">
        <v>1000000</v>
      </c>
      <c r="H31" s="118">
        <v>1000000</v>
      </c>
      <c r="I31" s="86"/>
      <c r="J31" s="47" t="s">
        <v>113</v>
      </c>
      <c r="K31" s="58" t="s">
        <v>90</v>
      </c>
      <c r="L31" s="113"/>
      <c r="M31" s="113"/>
      <c r="N31" s="59"/>
      <c r="O31" s="3"/>
      <c r="P31" s="3"/>
      <c r="Q31" s="15"/>
      <c r="R31" s="3"/>
      <c r="S31" s="3"/>
      <c r="T31" s="3"/>
    </row>
    <row r="32" spans="1:26" ht="51.75" thickBot="1" x14ac:dyDescent="0.3">
      <c r="A32" s="11" t="s">
        <v>126</v>
      </c>
      <c r="B32" s="12" t="s">
        <v>147</v>
      </c>
      <c r="C32" s="12" t="s">
        <v>148</v>
      </c>
      <c r="D32" s="12" t="s">
        <v>23</v>
      </c>
      <c r="E32" s="12"/>
      <c r="F32" s="12"/>
      <c r="G32" s="115">
        <v>250000</v>
      </c>
      <c r="H32" s="119">
        <v>250000</v>
      </c>
      <c r="I32" s="40">
        <v>0</v>
      </c>
      <c r="J32" s="47" t="s">
        <v>113</v>
      </c>
      <c r="K32" s="12" t="s">
        <v>89</v>
      </c>
      <c r="L32" s="12"/>
      <c r="M32" s="12"/>
      <c r="N32" s="13"/>
      <c r="O32" s="3"/>
      <c r="P32" s="3"/>
      <c r="Q32" s="15" t="s">
        <v>24</v>
      </c>
      <c r="R32" s="3"/>
      <c r="S32" s="3"/>
      <c r="T32" s="3"/>
    </row>
    <row r="33" spans="1:20" s="7" customFormat="1" ht="15.75" thickBot="1" x14ac:dyDescent="0.3">
      <c r="A33" s="137" t="s">
        <v>106</v>
      </c>
      <c r="B33" s="143"/>
      <c r="C33" s="143"/>
      <c r="D33" s="143"/>
      <c r="E33" s="143"/>
      <c r="F33" s="144"/>
      <c r="G33" s="116">
        <f>SUM(G25:G32)</f>
        <v>58543451</v>
      </c>
      <c r="H33" s="117">
        <f>SUM(H25:H32)</f>
        <v>58250000</v>
      </c>
      <c r="I33" s="54">
        <f>SUM(I25:I32)</f>
        <v>0</v>
      </c>
      <c r="J33" s="77" t="s">
        <v>117</v>
      </c>
      <c r="K33" s="51"/>
      <c r="L33" s="51"/>
      <c r="M33" s="51"/>
      <c r="N33" s="52"/>
      <c r="O33" s="3"/>
      <c r="P33" s="3"/>
      <c r="Q33" s="15"/>
      <c r="R33" s="3"/>
      <c r="S33" s="3"/>
      <c r="T33" s="3"/>
    </row>
    <row r="34" spans="1:20" s="7" customFormat="1" ht="15.75" thickBot="1" x14ac:dyDescent="0.3">
      <c r="A34" s="149"/>
      <c r="B34" s="150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3"/>
      <c r="P34" s="3"/>
      <c r="Q34" s="15"/>
      <c r="R34" s="3"/>
      <c r="S34" s="3"/>
      <c r="T34" s="3"/>
    </row>
    <row r="35" spans="1:20" s="7" customFormat="1" ht="15.75" x14ac:dyDescent="0.25">
      <c r="A35" s="153" t="s">
        <v>15</v>
      </c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5"/>
      <c r="O35" s="3"/>
      <c r="P35" s="3"/>
      <c r="Q35" s="15"/>
      <c r="R35" s="3"/>
      <c r="S35" s="3"/>
      <c r="T35" s="3"/>
    </row>
    <row r="36" spans="1:20" ht="15.75" x14ac:dyDescent="0.25">
      <c r="A36" s="140" t="s">
        <v>7</v>
      </c>
      <c r="B36" s="141" t="s">
        <v>8</v>
      </c>
      <c r="C36" s="141" t="s">
        <v>9</v>
      </c>
      <c r="D36" s="141" t="s">
        <v>11</v>
      </c>
      <c r="E36" s="156"/>
      <c r="F36" s="156"/>
      <c r="G36" s="157" t="s">
        <v>86</v>
      </c>
      <c r="H36" s="157"/>
      <c r="I36" s="157"/>
      <c r="J36" s="171" t="s">
        <v>4</v>
      </c>
      <c r="K36" s="141" t="s">
        <v>91</v>
      </c>
      <c r="L36" s="141" t="s">
        <v>10</v>
      </c>
      <c r="M36" s="141"/>
      <c r="N36" s="45" t="s">
        <v>5</v>
      </c>
      <c r="Q36" s="15" t="s">
        <v>25</v>
      </c>
      <c r="R36" s="7"/>
    </row>
    <row r="37" spans="1:20" ht="24.75" customHeight="1" x14ac:dyDescent="0.25">
      <c r="A37" s="140"/>
      <c r="B37" s="141"/>
      <c r="C37" s="141"/>
      <c r="D37" s="141"/>
      <c r="E37" s="141" t="s">
        <v>3</v>
      </c>
      <c r="F37" s="141"/>
      <c r="G37" s="43" t="s">
        <v>101</v>
      </c>
      <c r="H37" s="48" t="s">
        <v>98</v>
      </c>
      <c r="I37" s="48" t="s">
        <v>99</v>
      </c>
      <c r="J37" s="171"/>
      <c r="K37" s="141"/>
      <c r="L37" s="44" t="s">
        <v>12</v>
      </c>
      <c r="M37" s="44" t="s">
        <v>6</v>
      </c>
      <c r="N37" s="45"/>
      <c r="O37" s="4"/>
      <c r="P37" s="4"/>
      <c r="Q37" s="15" t="s">
        <v>26</v>
      </c>
      <c r="R37" s="7"/>
      <c r="S37" s="4"/>
      <c r="T37" s="4"/>
    </row>
    <row r="38" spans="1:20" x14ac:dyDescent="0.25">
      <c r="A38" s="8"/>
      <c r="B38" s="9"/>
      <c r="C38" s="9"/>
      <c r="D38" s="62"/>
      <c r="E38" s="165"/>
      <c r="F38" s="165"/>
      <c r="G38" s="39">
        <f t="shared" ref="G38:G42" si="3">H38+I38</f>
        <v>0</v>
      </c>
      <c r="H38" s="39">
        <v>0</v>
      </c>
      <c r="I38" s="39">
        <v>0</v>
      </c>
      <c r="J38" s="47"/>
      <c r="K38" s="9"/>
      <c r="L38" s="9"/>
      <c r="M38" s="9"/>
      <c r="N38" s="10"/>
      <c r="O38" s="4"/>
      <c r="P38" s="4"/>
      <c r="Q38" s="15" t="s">
        <v>27</v>
      </c>
      <c r="R38" s="7"/>
      <c r="S38" s="4"/>
      <c r="T38" s="4"/>
    </row>
    <row r="39" spans="1:20" x14ac:dyDescent="0.25">
      <c r="A39" s="8"/>
      <c r="B39" s="9"/>
      <c r="C39" s="9"/>
      <c r="D39" s="62"/>
      <c r="E39" s="133"/>
      <c r="F39" s="148"/>
      <c r="G39" s="39">
        <f t="shared" si="3"/>
        <v>0</v>
      </c>
      <c r="H39" s="39">
        <v>0</v>
      </c>
      <c r="I39" s="39">
        <v>0</v>
      </c>
      <c r="J39" s="47"/>
      <c r="K39" s="9"/>
      <c r="L39" s="9"/>
      <c r="M39" s="9"/>
      <c r="N39" s="10"/>
      <c r="O39" s="4"/>
      <c r="P39" s="4"/>
      <c r="Q39" s="2"/>
      <c r="R39" s="7"/>
      <c r="S39" s="4"/>
      <c r="T39" s="4"/>
    </row>
    <row r="40" spans="1:20" s="7" customFormat="1" x14ac:dyDescent="0.25">
      <c r="A40" s="8"/>
      <c r="B40" s="9"/>
      <c r="C40" s="9"/>
      <c r="D40" s="62"/>
      <c r="E40" s="133"/>
      <c r="F40" s="148"/>
      <c r="G40" s="39">
        <f t="shared" si="3"/>
        <v>0</v>
      </c>
      <c r="H40" s="39">
        <v>0</v>
      </c>
      <c r="I40" s="39">
        <v>0</v>
      </c>
      <c r="J40" s="47"/>
      <c r="K40" s="9"/>
      <c r="L40" s="9"/>
      <c r="M40" s="9"/>
      <c r="N40" s="10"/>
      <c r="Q40" s="25"/>
    </row>
    <row r="41" spans="1:20" s="7" customFormat="1" x14ac:dyDescent="0.25">
      <c r="A41" s="57"/>
      <c r="B41" s="58"/>
      <c r="C41" s="58"/>
      <c r="D41" s="63"/>
      <c r="E41" s="133"/>
      <c r="F41" s="148"/>
      <c r="G41" s="39">
        <f t="shared" ref="G41" si="4">H41+I41</f>
        <v>0</v>
      </c>
      <c r="H41" s="39">
        <v>0</v>
      </c>
      <c r="I41" s="39">
        <v>0</v>
      </c>
      <c r="J41" s="47"/>
      <c r="K41" s="58"/>
      <c r="L41" s="58"/>
      <c r="M41" s="58"/>
      <c r="N41" s="59"/>
      <c r="Q41" s="25"/>
    </row>
    <row r="42" spans="1:20" ht="15.75" thickBot="1" x14ac:dyDescent="0.3">
      <c r="A42" s="57"/>
      <c r="B42" s="58"/>
      <c r="C42" s="58"/>
      <c r="D42" s="63"/>
      <c r="E42" s="166"/>
      <c r="F42" s="167"/>
      <c r="G42" s="39">
        <f t="shared" si="3"/>
        <v>0</v>
      </c>
      <c r="H42" s="40">
        <v>0</v>
      </c>
      <c r="I42" s="40">
        <v>0</v>
      </c>
      <c r="J42" s="47"/>
      <c r="K42" s="58"/>
      <c r="L42" s="58"/>
      <c r="M42" s="58"/>
      <c r="N42" s="59"/>
      <c r="O42" s="4"/>
      <c r="P42" s="4"/>
      <c r="Q42" s="15" t="s">
        <v>28</v>
      </c>
      <c r="R42" s="7"/>
      <c r="S42" s="4"/>
      <c r="T42" s="4"/>
    </row>
    <row r="43" spans="1:20" ht="15.75" thickBot="1" x14ac:dyDescent="0.3">
      <c r="A43" s="137" t="s">
        <v>104</v>
      </c>
      <c r="B43" s="143"/>
      <c r="C43" s="143"/>
      <c r="D43" s="143"/>
      <c r="E43" s="143"/>
      <c r="F43" s="145"/>
      <c r="G43" s="56">
        <f>SUM(G38:G42)</f>
        <v>0</v>
      </c>
      <c r="H43" s="64">
        <f>SUM(H38:H42)</f>
        <v>0</v>
      </c>
      <c r="I43" s="54">
        <f>SUM(I38:I42)</f>
        <v>0</v>
      </c>
      <c r="J43" s="55" t="s">
        <v>117</v>
      </c>
      <c r="K43" s="53"/>
      <c r="L43" s="53"/>
      <c r="M43" s="53"/>
      <c r="N43" s="61"/>
      <c r="O43" s="4"/>
      <c r="P43" s="4"/>
      <c r="Q43" s="15" t="s">
        <v>23</v>
      </c>
      <c r="R43" s="7"/>
      <c r="S43" s="4"/>
      <c r="T43" s="4"/>
    </row>
    <row r="44" spans="1:20" s="7" customFormat="1" ht="15.75" thickBot="1" x14ac:dyDescent="0.3">
      <c r="A44" s="149"/>
      <c r="B44" s="150"/>
      <c r="C44" s="150"/>
      <c r="D44" s="150"/>
      <c r="E44" s="150"/>
      <c r="F44" s="150"/>
      <c r="G44" s="150"/>
      <c r="H44" s="150"/>
      <c r="I44" s="150"/>
      <c r="J44" s="150"/>
      <c r="K44" s="150"/>
      <c r="L44" s="150"/>
      <c r="M44" s="150"/>
      <c r="N44" s="150"/>
      <c r="Q44" s="15"/>
    </row>
    <row r="45" spans="1:20" s="7" customFormat="1" ht="15.75" x14ac:dyDescent="0.25">
      <c r="A45" s="153" t="s">
        <v>92</v>
      </c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5"/>
      <c r="Q45" s="15"/>
    </row>
    <row r="46" spans="1:20" ht="15.75" x14ac:dyDescent="0.25">
      <c r="A46" s="140" t="s">
        <v>7</v>
      </c>
      <c r="B46" s="141" t="s">
        <v>8</v>
      </c>
      <c r="C46" s="141" t="s">
        <v>9</v>
      </c>
      <c r="D46" s="141" t="s">
        <v>11</v>
      </c>
      <c r="E46" s="156"/>
      <c r="F46" s="156"/>
      <c r="G46" s="157" t="s">
        <v>86</v>
      </c>
      <c r="H46" s="157"/>
      <c r="I46" s="157"/>
      <c r="J46" s="171" t="s">
        <v>4</v>
      </c>
      <c r="K46" s="141" t="s">
        <v>91</v>
      </c>
      <c r="L46" s="141" t="s">
        <v>10</v>
      </c>
      <c r="M46" s="141"/>
      <c r="N46" s="45" t="s">
        <v>5</v>
      </c>
      <c r="Q46" s="15" t="s">
        <v>29</v>
      </c>
      <c r="R46" s="7"/>
    </row>
    <row r="47" spans="1:20" ht="24.75" customHeight="1" x14ac:dyDescent="0.25">
      <c r="A47" s="140"/>
      <c r="B47" s="141"/>
      <c r="C47" s="141"/>
      <c r="D47" s="141"/>
      <c r="E47" s="141" t="s">
        <v>3</v>
      </c>
      <c r="F47" s="141"/>
      <c r="G47" s="43" t="s">
        <v>101</v>
      </c>
      <c r="H47" s="48" t="s">
        <v>98</v>
      </c>
      <c r="I47" s="48" t="s">
        <v>99</v>
      </c>
      <c r="J47" s="171"/>
      <c r="K47" s="141"/>
      <c r="L47" s="44" t="s">
        <v>12</v>
      </c>
      <c r="M47" s="44" t="s">
        <v>6</v>
      </c>
      <c r="N47" s="45"/>
      <c r="O47" s="5"/>
      <c r="P47" s="5"/>
      <c r="Q47" s="15" t="s">
        <v>30</v>
      </c>
      <c r="R47" s="7"/>
    </row>
    <row r="48" spans="1:20" ht="15" customHeight="1" x14ac:dyDescent="0.25">
      <c r="A48" s="8"/>
      <c r="B48" s="9"/>
      <c r="C48" s="9"/>
      <c r="D48" s="9"/>
      <c r="E48" s="133"/>
      <c r="F48" s="134"/>
      <c r="G48" s="39">
        <f>H48+I48</f>
        <v>0</v>
      </c>
      <c r="H48" s="39">
        <v>0</v>
      </c>
      <c r="I48" s="39">
        <v>0</v>
      </c>
      <c r="J48" s="47"/>
      <c r="K48" s="9"/>
      <c r="L48" s="9"/>
      <c r="M48" s="9"/>
      <c r="N48" s="10"/>
      <c r="O48" s="5"/>
      <c r="P48" s="5"/>
      <c r="Q48" s="15" t="s">
        <v>31</v>
      </c>
      <c r="R48" s="7"/>
    </row>
    <row r="49" spans="1:27" x14ac:dyDescent="0.25">
      <c r="A49" s="8"/>
      <c r="B49" s="9"/>
      <c r="C49" s="9"/>
      <c r="D49" s="9"/>
      <c r="E49" s="133"/>
      <c r="F49" s="134"/>
      <c r="G49" s="39">
        <f t="shared" ref="G49:G53" si="5">H49+I49</f>
        <v>0</v>
      </c>
      <c r="H49" s="39">
        <v>0</v>
      </c>
      <c r="I49" s="39">
        <v>0</v>
      </c>
      <c r="J49" s="47"/>
      <c r="K49" s="9"/>
      <c r="L49" s="9"/>
      <c r="M49" s="9"/>
      <c r="N49" s="10"/>
      <c r="O49" s="5"/>
      <c r="P49" s="5"/>
      <c r="Q49" s="17" t="s">
        <v>32</v>
      </c>
      <c r="R49" s="7"/>
    </row>
    <row r="50" spans="1:27" x14ac:dyDescent="0.25">
      <c r="A50" s="8"/>
      <c r="B50" s="9"/>
      <c r="C50" s="9"/>
      <c r="D50" s="9"/>
      <c r="E50" s="133"/>
      <c r="F50" s="148"/>
      <c r="G50" s="39">
        <f t="shared" si="5"/>
        <v>0</v>
      </c>
      <c r="H50" s="39">
        <v>0</v>
      </c>
      <c r="I50" s="39">
        <v>0</v>
      </c>
      <c r="J50" s="47"/>
      <c r="K50" s="9"/>
      <c r="L50" s="9"/>
      <c r="M50" s="9"/>
      <c r="N50" s="10"/>
      <c r="O50" s="5"/>
      <c r="P50" s="5"/>
      <c r="Q50" s="17" t="s">
        <v>33</v>
      </c>
      <c r="R50" s="7"/>
    </row>
    <row r="51" spans="1:27" x14ac:dyDescent="0.25">
      <c r="A51" s="8"/>
      <c r="B51" s="9"/>
      <c r="C51" s="9"/>
      <c r="D51" s="9"/>
      <c r="E51" s="133"/>
      <c r="F51" s="134"/>
      <c r="G51" s="39">
        <f t="shared" si="5"/>
        <v>0</v>
      </c>
      <c r="H51" s="39">
        <v>0</v>
      </c>
      <c r="I51" s="39">
        <v>0</v>
      </c>
      <c r="J51" s="47"/>
      <c r="K51" s="9"/>
      <c r="L51" s="9"/>
      <c r="M51" s="9"/>
      <c r="N51" s="10"/>
      <c r="O51" s="5"/>
      <c r="P51" s="5"/>
      <c r="Q51" s="2"/>
      <c r="R51" s="2"/>
    </row>
    <row r="52" spans="1:27" s="7" customFormat="1" x14ac:dyDescent="0.25">
      <c r="A52" s="57"/>
      <c r="B52" s="58"/>
      <c r="C52" s="58"/>
      <c r="D52" s="58"/>
      <c r="E52" s="133"/>
      <c r="F52" s="148"/>
      <c r="G52" s="39">
        <f t="shared" ref="G52" si="6">H52+I52</f>
        <v>0</v>
      </c>
      <c r="H52" s="39">
        <v>0</v>
      </c>
      <c r="I52" s="39">
        <v>0</v>
      </c>
      <c r="J52" s="47"/>
      <c r="K52" s="58"/>
      <c r="L52" s="58"/>
      <c r="M52" s="58"/>
      <c r="N52" s="59"/>
      <c r="Q52" s="25"/>
      <c r="R52" s="25"/>
    </row>
    <row r="53" spans="1:27" ht="15.75" thickBot="1" x14ac:dyDescent="0.3">
      <c r="A53" s="57"/>
      <c r="B53" s="58"/>
      <c r="C53" s="58"/>
      <c r="D53" s="58"/>
      <c r="E53" s="135"/>
      <c r="F53" s="136"/>
      <c r="G53" s="39">
        <f t="shared" si="5"/>
        <v>0</v>
      </c>
      <c r="H53" s="40">
        <v>0</v>
      </c>
      <c r="I53" s="40">
        <v>0</v>
      </c>
      <c r="J53" s="47"/>
      <c r="K53" s="12"/>
      <c r="L53" s="12"/>
      <c r="M53" s="12"/>
      <c r="N53" s="13"/>
      <c r="O53" s="5"/>
      <c r="P53" s="5"/>
      <c r="Q53" s="2"/>
      <c r="R53" s="2"/>
    </row>
    <row r="54" spans="1:27" ht="15.75" thickBot="1" x14ac:dyDescent="0.3">
      <c r="A54" s="137" t="s">
        <v>111</v>
      </c>
      <c r="B54" s="146"/>
      <c r="C54" s="146"/>
      <c r="D54" s="146"/>
      <c r="E54" s="146"/>
      <c r="F54" s="147"/>
      <c r="G54" s="56">
        <f>SUM(G48:G53)</f>
        <v>0</v>
      </c>
      <c r="H54" s="64">
        <f>SUM(H48:H53)</f>
        <v>0</v>
      </c>
      <c r="I54" s="54">
        <f>SUM(I48:I53)</f>
        <v>0</v>
      </c>
      <c r="J54" s="53" t="s">
        <v>117</v>
      </c>
      <c r="K54" s="12"/>
      <c r="L54" s="12"/>
      <c r="M54" s="12"/>
      <c r="N54" s="13"/>
      <c r="O54" s="5"/>
      <c r="P54" s="5"/>
      <c r="Q54" s="18" t="s">
        <v>34</v>
      </c>
      <c r="R54" s="19" t="s">
        <v>35</v>
      </c>
    </row>
    <row r="55" spans="1:27" ht="15.75" thickBot="1" x14ac:dyDescent="0.3">
      <c r="A55" s="142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Q55" s="18" t="s">
        <v>36</v>
      </c>
      <c r="R55" s="19" t="s">
        <v>35</v>
      </c>
    </row>
    <row r="56" spans="1:27" ht="15.75" customHeight="1" x14ac:dyDescent="0.25">
      <c r="A56" s="78" t="s">
        <v>93</v>
      </c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80"/>
      <c r="O56" s="6"/>
      <c r="P56" s="6"/>
      <c r="Q56" s="18" t="s">
        <v>37</v>
      </c>
      <c r="R56" s="19" t="s">
        <v>35</v>
      </c>
      <c r="S56" s="6"/>
      <c r="T56" s="6"/>
      <c r="U56" s="6"/>
      <c r="V56" s="6"/>
      <c r="W56" s="6"/>
      <c r="X56" s="6"/>
      <c r="Y56" s="6"/>
      <c r="Z56" s="6"/>
    </row>
    <row r="57" spans="1:27" ht="15" customHeight="1" x14ac:dyDescent="0.25">
      <c r="A57" s="140" t="s">
        <v>7</v>
      </c>
      <c r="B57" s="141" t="s">
        <v>8</v>
      </c>
      <c r="C57" s="141" t="s">
        <v>9</v>
      </c>
      <c r="D57" s="141" t="s">
        <v>11</v>
      </c>
      <c r="E57" s="168" t="s">
        <v>86</v>
      </c>
      <c r="F57" s="169"/>
      <c r="G57" s="169"/>
      <c r="H57" s="169"/>
      <c r="I57" s="170"/>
      <c r="J57" s="151" t="s">
        <v>119</v>
      </c>
      <c r="K57" s="141" t="s">
        <v>118</v>
      </c>
      <c r="L57" s="141" t="s">
        <v>91</v>
      </c>
      <c r="M57" s="141" t="s">
        <v>10</v>
      </c>
      <c r="N57" s="141"/>
      <c r="O57" s="158" t="s">
        <v>5</v>
      </c>
      <c r="P57" s="6"/>
      <c r="Q57" s="6"/>
      <c r="R57" s="93" t="s">
        <v>34</v>
      </c>
      <c r="S57" s="95" t="s">
        <v>38</v>
      </c>
      <c r="T57" s="6"/>
      <c r="U57" s="6"/>
      <c r="V57" s="6"/>
      <c r="W57" s="6"/>
      <c r="X57" s="6"/>
      <c r="Y57" s="6"/>
      <c r="Z57" s="6"/>
      <c r="AA57" s="6"/>
    </row>
    <row r="58" spans="1:27" ht="24.75" customHeight="1" x14ac:dyDescent="0.25">
      <c r="A58" s="140"/>
      <c r="B58" s="141"/>
      <c r="C58" s="141"/>
      <c r="D58" s="141"/>
      <c r="E58" s="161" t="s">
        <v>3</v>
      </c>
      <c r="F58" s="162"/>
      <c r="G58" s="43" t="s">
        <v>101</v>
      </c>
      <c r="H58" s="48" t="s">
        <v>98</v>
      </c>
      <c r="I58" s="48" t="s">
        <v>99</v>
      </c>
      <c r="J58" s="152"/>
      <c r="K58" s="141"/>
      <c r="L58" s="141"/>
      <c r="M58" s="38" t="s">
        <v>13</v>
      </c>
      <c r="N58" s="38" t="s">
        <v>14</v>
      </c>
      <c r="O58" s="158"/>
      <c r="P58" s="6"/>
      <c r="Q58" s="6"/>
      <c r="R58" s="93" t="s">
        <v>36</v>
      </c>
      <c r="S58" s="95" t="s">
        <v>38</v>
      </c>
      <c r="T58" s="6"/>
      <c r="U58" s="6"/>
      <c r="V58" s="6"/>
      <c r="W58" s="6"/>
      <c r="X58" s="6"/>
      <c r="Y58" s="6"/>
      <c r="Z58" s="6"/>
      <c r="AA58" s="6"/>
    </row>
    <row r="59" spans="1:27" ht="15" customHeight="1" x14ac:dyDescent="0.25">
      <c r="A59" s="8"/>
      <c r="B59" s="9"/>
      <c r="C59" s="9"/>
      <c r="D59" s="9"/>
      <c r="E59" s="133"/>
      <c r="F59" s="134"/>
      <c r="G59" s="39">
        <f t="shared" ref="G59:G64" si="7">H59+I59</f>
        <v>0</v>
      </c>
      <c r="H59" s="39">
        <v>0</v>
      </c>
      <c r="I59" s="39">
        <v>0</v>
      </c>
      <c r="J59" s="47"/>
      <c r="K59" s="88"/>
      <c r="L59" s="9"/>
      <c r="M59" s="9"/>
      <c r="N59" s="9"/>
      <c r="O59" s="10"/>
      <c r="P59" s="6"/>
      <c r="Q59" s="6"/>
      <c r="R59" s="94" t="s">
        <v>39</v>
      </c>
      <c r="S59" s="95" t="s">
        <v>38</v>
      </c>
      <c r="T59" s="6"/>
      <c r="U59" s="6"/>
      <c r="V59" s="6"/>
      <c r="W59" s="6"/>
      <c r="X59" s="6"/>
      <c r="Y59" s="6"/>
      <c r="Z59" s="6"/>
      <c r="AA59" s="6"/>
    </row>
    <row r="60" spans="1:27" ht="15" customHeight="1" x14ac:dyDescent="0.25">
      <c r="A60" s="8"/>
      <c r="B60" s="9"/>
      <c r="C60" s="9"/>
      <c r="D60" s="9"/>
      <c r="E60" s="133"/>
      <c r="F60" s="134"/>
      <c r="G60" s="39">
        <f t="shared" si="7"/>
        <v>0</v>
      </c>
      <c r="H60" s="39">
        <v>0</v>
      </c>
      <c r="I60" s="39">
        <v>0</v>
      </c>
      <c r="J60" s="47"/>
      <c r="K60" s="88"/>
      <c r="L60" s="9"/>
      <c r="M60" s="9"/>
      <c r="N60" s="9"/>
      <c r="O60" s="10"/>
      <c r="P60" s="6"/>
      <c r="Q60" s="6"/>
      <c r="R60" s="94"/>
      <c r="S60" s="95" t="s">
        <v>40</v>
      </c>
      <c r="T60" s="6"/>
      <c r="U60" s="6"/>
      <c r="V60" s="6"/>
      <c r="W60" s="6"/>
      <c r="X60" s="6"/>
      <c r="Y60" s="6"/>
      <c r="Z60" s="6"/>
      <c r="AA60" s="6"/>
    </row>
    <row r="61" spans="1:27" ht="15" customHeight="1" x14ac:dyDescent="0.25">
      <c r="A61" s="8"/>
      <c r="B61" s="9"/>
      <c r="C61" s="9"/>
      <c r="D61" s="9"/>
      <c r="E61" s="133"/>
      <c r="F61" s="134"/>
      <c r="G61" s="39">
        <f t="shared" si="7"/>
        <v>0</v>
      </c>
      <c r="H61" s="39">
        <v>0</v>
      </c>
      <c r="I61" s="39">
        <v>0</v>
      </c>
      <c r="J61" s="47"/>
      <c r="K61" s="88"/>
      <c r="L61" s="9"/>
      <c r="M61" s="9"/>
      <c r="N61" s="9"/>
      <c r="O61" s="10"/>
      <c r="P61" s="6"/>
      <c r="Q61" s="6"/>
      <c r="R61" s="94"/>
      <c r="S61" s="95" t="s">
        <v>40</v>
      </c>
      <c r="T61" s="6"/>
      <c r="U61" s="6"/>
      <c r="V61" s="6"/>
      <c r="W61" s="6"/>
      <c r="X61" s="6"/>
      <c r="Y61" s="6"/>
      <c r="Z61" s="6"/>
      <c r="AA61" s="6"/>
    </row>
    <row r="62" spans="1:27" ht="15" customHeight="1" x14ac:dyDescent="0.25">
      <c r="A62" s="8"/>
      <c r="B62" s="9"/>
      <c r="C62" s="9"/>
      <c r="D62" s="9"/>
      <c r="E62" s="133"/>
      <c r="F62" s="134"/>
      <c r="G62" s="39">
        <f t="shared" si="7"/>
        <v>0</v>
      </c>
      <c r="H62" s="39">
        <v>0</v>
      </c>
      <c r="I62" s="39">
        <v>0</v>
      </c>
      <c r="J62" s="47"/>
      <c r="K62" s="88"/>
      <c r="L62" s="9"/>
      <c r="M62" s="9"/>
      <c r="N62" s="9"/>
      <c r="O62" s="10"/>
      <c r="P62" s="6"/>
      <c r="Q62" s="6"/>
      <c r="R62" s="94" t="s">
        <v>41</v>
      </c>
      <c r="S62" s="95" t="s">
        <v>40</v>
      </c>
      <c r="T62" s="6"/>
      <c r="U62" s="6"/>
      <c r="V62" s="6"/>
      <c r="W62" s="6"/>
      <c r="X62" s="6"/>
      <c r="Y62" s="6"/>
      <c r="Z62" s="6"/>
      <c r="AA62" s="6"/>
    </row>
    <row r="63" spans="1:27" s="7" customFormat="1" ht="15" customHeight="1" x14ac:dyDescent="0.25">
      <c r="A63" s="57"/>
      <c r="B63" s="58"/>
      <c r="C63" s="58"/>
      <c r="D63" s="58"/>
      <c r="E63" s="133"/>
      <c r="F63" s="148"/>
      <c r="G63" s="39">
        <f t="shared" si="7"/>
        <v>0</v>
      </c>
      <c r="H63" s="39">
        <v>0</v>
      </c>
      <c r="I63" s="39">
        <v>0</v>
      </c>
      <c r="J63" s="47"/>
      <c r="K63" s="89"/>
      <c r="L63" s="58"/>
      <c r="M63" s="58"/>
      <c r="N63" s="58"/>
      <c r="O63" s="59"/>
      <c r="R63" s="94"/>
      <c r="S63" s="95"/>
    </row>
    <row r="64" spans="1:27" s="7" customFormat="1" ht="15.75" thickBot="1" x14ac:dyDescent="0.3">
      <c r="A64" s="57"/>
      <c r="B64" s="58"/>
      <c r="C64" s="58"/>
      <c r="D64" s="58"/>
      <c r="E64" s="163"/>
      <c r="F64" s="164"/>
      <c r="G64" s="86">
        <f t="shared" si="7"/>
        <v>0</v>
      </c>
      <c r="H64" s="86">
        <v>0</v>
      </c>
      <c r="I64" s="86">
        <v>0</v>
      </c>
      <c r="J64" s="47"/>
      <c r="K64" s="90"/>
      <c r="L64" s="58"/>
      <c r="M64" s="58"/>
      <c r="N64" s="58"/>
      <c r="O64" s="59"/>
      <c r="R64" s="94"/>
      <c r="S64" s="95"/>
    </row>
    <row r="65" spans="1:28" ht="15.75" customHeight="1" thickBot="1" x14ac:dyDescent="0.3">
      <c r="A65" s="84" t="s">
        <v>107</v>
      </c>
      <c r="B65" s="85"/>
      <c r="C65" s="143"/>
      <c r="D65" s="143"/>
      <c r="E65" s="143"/>
      <c r="F65" s="143"/>
      <c r="G65" s="87">
        <f>SUM(G59:G64)</f>
        <v>0</v>
      </c>
      <c r="H65" s="64">
        <f>SUM(H59:H64)</f>
        <v>0</v>
      </c>
      <c r="I65" s="54">
        <f>SUM(I59:I64)</f>
        <v>0</v>
      </c>
      <c r="J65" s="53" t="s">
        <v>117</v>
      </c>
      <c r="K65" s="53"/>
      <c r="L65" s="53"/>
      <c r="M65" s="53"/>
      <c r="N65" s="53"/>
      <c r="O65" s="61"/>
      <c r="P65" s="6"/>
      <c r="Q65" s="6"/>
      <c r="R65" s="94" t="s">
        <v>41</v>
      </c>
      <c r="S65" s="95" t="s">
        <v>42</v>
      </c>
      <c r="T65" s="6"/>
      <c r="U65" s="6"/>
      <c r="V65" s="6"/>
      <c r="W65" s="6"/>
      <c r="X65" s="6"/>
      <c r="Y65" s="6"/>
      <c r="Z65" s="6"/>
      <c r="AA65" s="6"/>
    </row>
    <row r="66" spans="1:28" ht="15.75" thickBot="1" x14ac:dyDescent="0.3">
      <c r="A66" s="142"/>
      <c r="B66" s="142"/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Q66" s="19" t="s">
        <v>43</v>
      </c>
      <c r="R66" s="94" t="s">
        <v>42</v>
      </c>
      <c r="S66" s="91"/>
    </row>
    <row r="67" spans="1:28" s="7" customFormat="1" ht="15.75" customHeight="1" x14ac:dyDescent="0.25">
      <c r="A67" s="78" t="s">
        <v>94</v>
      </c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80"/>
      <c r="Q67" s="19"/>
      <c r="R67" s="94"/>
      <c r="S67" s="91"/>
    </row>
    <row r="68" spans="1:28" ht="15" customHeight="1" x14ac:dyDescent="0.25">
      <c r="A68" s="140" t="s">
        <v>7</v>
      </c>
      <c r="B68" s="141" t="s">
        <v>8</v>
      </c>
      <c r="C68" s="141" t="s">
        <v>9</v>
      </c>
      <c r="D68" s="141" t="s">
        <v>11</v>
      </c>
      <c r="E68" s="159" t="s">
        <v>3</v>
      </c>
      <c r="F68" s="160"/>
      <c r="G68" s="81" t="s">
        <v>86</v>
      </c>
      <c r="H68" s="82"/>
      <c r="I68" s="83"/>
      <c r="J68" s="151" t="s">
        <v>119</v>
      </c>
      <c r="K68" s="141" t="s">
        <v>118</v>
      </c>
      <c r="L68" s="141" t="s">
        <v>91</v>
      </c>
      <c r="M68" s="141" t="s">
        <v>10</v>
      </c>
      <c r="N68" s="141"/>
      <c r="O68" s="158" t="s">
        <v>5</v>
      </c>
      <c r="R68" s="94" t="s">
        <v>44</v>
      </c>
      <c r="S68" s="95" t="s">
        <v>35</v>
      </c>
    </row>
    <row r="69" spans="1:28" ht="38.25" x14ac:dyDescent="0.25">
      <c r="A69" s="140"/>
      <c r="B69" s="141"/>
      <c r="C69" s="141"/>
      <c r="D69" s="141"/>
      <c r="E69" s="161"/>
      <c r="F69" s="162"/>
      <c r="G69" s="43" t="s">
        <v>101</v>
      </c>
      <c r="H69" s="48" t="s">
        <v>98</v>
      </c>
      <c r="I69" s="48" t="s">
        <v>99</v>
      </c>
      <c r="J69" s="152"/>
      <c r="K69" s="141"/>
      <c r="L69" s="141"/>
      <c r="M69" s="44" t="s">
        <v>13</v>
      </c>
      <c r="N69" s="44" t="s">
        <v>14</v>
      </c>
      <c r="O69" s="158"/>
      <c r="P69" s="7"/>
      <c r="Q69" s="7"/>
      <c r="R69" s="94" t="s">
        <v>45</v>
      </c>
      <c r="S69" s="95" t="s">
        <v>35</v>
      </c>
      <c r="T69" s="7"/>
      <c r="U69" s="7"/>
      <c r="V69" s="7"/>
      <c r="W69" s="7"/>
      <c r="X69" s="7"/>
      <c r="Y69" s="7"/>
      <c r="Z69" s="7"/>
      <c r="AA69" s="7"/>
      <c r="AB69" s="7"/>
    </row>
    <row r="70" spans="1:28" ht="38.25" x14ac:dyDescent="0.25">
      <c r="A70" s="8" t="s">
        <v>126</v>
      </c>
      <c r="B70" s="9" t="s">
        <v>134</v>
      </c>
      <c r="C70" s="9" t="s">
        <v>142</v>
      </c>
      <c r="D70" s="9"/>
      <c r="E70" s="133"/>
      <c r="F70" s="134"/>
      <c r="G70" s="115">
        <v>21819599.989999998</v>
      </c>
      <c r="H70" s="115">
        <v>21819599.989999998</v>
      </c>
      <c r="I70" s="39"/>
      <c r="J70" s="47" t="s">
        <v>112</v>
      </c>
      <c r="K70" s="88"/>
      <c r="L70" s="9" t="s">
        <v>89</v>
      </c>
      <c r="M70" s="9"/>
      <c r="N70" s="9"/>
      <c r="O70" s="10"/>
      <c r="P70" s="7"/>
      <c r="Q70" s="7"/>
      <c r="R70" s="94" t="s">
        <v>46</v>
      </c>
      <c r="S70" s="95" t="s">
        <v>35</v>
      </c>
      <c r="T70" s="7"/>
      <c r="U70" s="7"/>
      <c r="V70" s="7"/>
      <c r="W70" s="7"/>
      <c r="X70" s="7"/>
      <c r="Y70" s="7"/>
      <c r="Z70" s="7"/>
      <c r="AA70" s="7"/>
      <c r="AB70" s="7"/>
    </row>
    <row r="71" spans="1:28" s="7" customFormat="1" ht="33.75" customHeight="1" x14ac:dyDescent="0.25">
      <c r="A71" s="8" t="s">
        <v>126</v>
      </c>
      <c r="B71" s="9" t="s">
        <v>135</v>
      </c>
      <c r="C71" s="9" t="s">
        <v>142</v>
      </c>
      <c r="D71" s="9"/>
      <c r="E71" s="107"/>
      <c r="F71" s="108"/>
      <c r="G71" s="115">
        <v>1162500.02</v>
      </c>
      <c r="H71" s="115">
        <v>1162500.02</v>
      </c>
      <c r="I71" s="39"/>
      <c r="J71" s="47" t="s">
        <v>112</v>
      </c>
      <c r="K71" s="88"/>
      <c r="L71" s="9" t="s">
        <v>89</v>
      </c>
      <c r="M71" s="9"/>
      <c r="N71" s="9"/>
      <c r="O71" s="10"/>
      <c r="R71" s="94"/>
      <c r="S71" s="95"/>
    </row>
    <row r="72" spans="1:28" s="7" customFormat="1" ht="33" customHeight="1" x14ac:dyDescent="0.25">
      <c r="A72" s="8" t="s">
        <v>126</v>
      </c>
      <c r="B72" s="9" t="s">
        <v>136</v>
      </c>
      <c r="C72" s="9" t="s">
        <v>142</v>
      </c>
      <c r="D72" s="9"/>
      <c r="E72" s="107"/>
      <c r="F72" s="108"/>
      <c r="G72" s="115">
        <v>201500.02000000002</v>
      </c>
      <c r="H72" s="115">
        <v>201500.02000000002</v>
      </c>
      <c r="I72" s="39"/>
      <c r="J72" s="47" t="s">
        <v>112</v>
      </c>
      <c r="K72" s="88"/>
      <c r="L72" s="9" t="s">
        <v>89</v>
      </c>
      <c r="M72" s="9"/>
      <c r="N72" s="9"/>
      <c r="O72" s="10"/>
      <c r="R72" s="94"/>
      <c r="S72" s="95"/>
    </row>
    <row r="73" spans="1:28" s="7" customFormat="1" ht="36.75" customHeight="1" x14ac:dyDescent="0.25">
      <c r="A73" s="8" t="s">
        <v>126</v>
      </c>
      <c r="B73" s="9" t="s">
        <v>137</v>
      </c>
      <c r="C73" s="9" t="s">
        <v>142</v>
      </c>
      <c r="D73" s="9"/>
      <c r="E73" s="107"/>
      <c r="F73" s="108"/>
      <c r="G73" s="115">
        <v>4252500</v>
      </c>
      <c r="H73" s="115">
        <v>4252500</v>
      </c>
      <c r="I73" s="39"/>
      <c r="J73" s="47" t="s">
        <v>112</v>
      </c>
      <c r="K73" s="88"/>
      <c r="L73" s="9" t="s">
        <v>89</v>
      </c>
      <c r="M73" s="9"/>
      <c r="N73" s="9"/>
      <c r="O73" s="10"/>
      <c r="R73" s="94"/>
      <c r="S73" s="95"/>
    </row>
    <row r="74" spans="1:28" s="7" customFormat="1" ht="66" customHeight="1" x14ac:dyDescent="0.25">
      <c r="A74" s="8" t="s">
        <v>126</v>
      </c>
      <c r="B74" s="58" t="s">
        <v>138</v>
      </c>
      <c r="C74" s="9" t="s">
        <v>142</v>
      </c>
      <c r="D74" s="9"/>
      <c r="E74" s="107"/>
      <c r="F74" s="108"/>
      <c r="G74" s="115">
        <v>2000000</v>
      </c>
      <c r="H74" s="115">
        <v>2000000</v>
      </c>
      <c r="I74" s="39"/>
      <c r="J74" s="47" t="s">
        <v>112</v>
      </c>
      <c r="K74" s="88"/>
      <c r="L74" s="9" t="s">
        <v>89</v>
      </c>
      <c r="M74" s="9"/>
      <c r="N74" s="9"/>
      <c r="O74" s="10"/>
      <c r="R74" s="94"/>
      <c r="S74" s="95"/>
    </row>
    <row r="75" spans="1:28" s="7" customFormat="1" ht="36.75" customHeight="1" x14ac:dyDescent="0.25">
      <c r="A75" s="8" t="s">
        <v>126</v>
      </c>
      <c r="B75" s="58" t="s">
        <v>139</v>
      </c>
      <c r="C75" s="9" t="s">
        <v>142</v>
      </c>
      <c r="D75" s="9"/>
      <c r="E75" s="107"/>
      <c r="F75" s="108"/>
      <c r="G75" s="115">
        <v>3894000</v>
      </c>
      <c r="H75" s="115">
        <v>3894000</v>
      </c>
      <c r="I75" s="39"/>
      <c r="J75" s="47" t="s">
        <v>112</v>
      </c>
      <c r="K75" s="88"/>
      <c r="L75" s="9" t="s">
        <v>89</v>
      </c>
      <c r="M75" s="9"/>
      <c r="N75" s="9"/>
      <c r="O75" s="10"/>
      <c r="R75" s="94"/>
      <c r="S75" s="95"/>
    </row>
    <row r="76" spans="1:28" s="7" customFormat="1" ht="36.75" customHeight="1" x14ac:dyDescent="0.25">
      <c r="A76" s="8" t="s">
        <v>126</v>
      </c>
      <c r="B76" s="58" t="s">
        <v>150</v>
      </c>
      <c r="C76" s="9" t="s">
        <v>142</v>
      </c>
      <c r="D76" s="9"/>
      <c r="E76" s="107"/>
      <c r="F76" s="108"/>
      <c r="G76" s="115">
        <v>19480499.989999998</v>
      </c>
      <c r="H76" s="115">
        <v>19480499.989999998</v>
      </c>
      <c r="I76" s="39"/>
      <c r="J76" s="47" t="s">
        <v>112</v>
      </c>
      <c r="K76" s="88"/>
      <c r="L76" s="9" t="s">
        <v>89</v>
      </c>
      <c r="M76" s="9"/>
      <c r="N76" s="9"/>
      <c r="O76" s="10"/>
      <c r="R76" s="94"/>
      <c r="S76" s="95"/>
    </row>
    <row r="77" spans="1:28" s="7" customFormat="1" ht="39" customHeight="1" x14ac:dyDescent="0.25">
      <c r="A77" s="8" t="s">
        <v>126</v>
      </c>
      <c r="B77" s="58" t="s">
        <v>141</v>
      </c>
      <c r="C77" s="9" t="s">
        <v>143</v>
      </c>
      <c r="D77" s="9"/>
      <c r="E77" s="107"/>
      <c r="F77" s="108"/>
      <c r="G77" s="115">
        <v>24936000</v>
      </c>
      <c r="H77" s="115">
        <v>24936000</v>
      </c>
      <c r="I77" s="39"/>
      <c r="J77" s="47" t="s">
        <v>113</v>
      </c>
      <c r="K77" s="88"/>
      <c r="L77" s="9" t="s">
        <v>89</v>
      </c>
      <c r="M77" s="9"/>
      <c r="N77" s="9"/>
      <c r="O77" s="10"/>
      <c r="R77" s="94"/>
      <c r="S77" s="95"/>
    </row>
    <row r="78" spans="1:28" s="7" customFormat="1" ht="36.75" customHeight="1" thickBot="1" x14ac:dyDescent="0.3">
      <c r="A78" s="8" t="s">
        <v>126</v>
      </c>
      <c r="B78" s="58" t="s">
        <v>140</v>
      </c>
      <c r="C78" s="9" t="s">
        <v>143</v>
      </c>
      <c r="D78" s="9"/>
      <c r="E78" s="107"/>
      <c r="F78" s="108"/>
      <c r="G78" s="115">
        <v>7044584</v>
      </c>
      <c r="H78" s="115">
        <v>7338035</v>
      </c>
      <c r="I78" s="39"/>
      <c r="J78" s="47" t="s">
        <v>113</v>
      </c>
      <c r="K78" s="88"/>
      <c r="L78" s="9" t="s">
        <v>89</v>
      </c>
      <c r="M78" s="9"/>
      <c r="N78" s="9"/>
      <c r="O78" s="10"/>
      <c r="R78" s="94"/>
      <c r="S78" s="95"/>
    </row>
    <row r="79" spans="1:28" ht="15.75" customHeight="1" thickBot="1" x14ac:dyDescent="0.3">
      <c r="A79" s="137" t="s">
        <v>108</v>
      </c>
      <c r="B79" s="138"/>
      <c r="C79" s="138"/>
      <c r="D79" s="138"/>
      <c r="E79" s="138"/>
      <c r="F79" s="138"/>
      <c r="G79" s="116">
        <f>SUM(G70:G78)</f>
        <v>84791184.019999996</v>
      </c>
      <c r="H79" s="117">
        <f>SUM(H70:H78)</f>
        <v>85084635.019999996</v>
      </c>
      <c r="I79" s="54">
        <f>SUM(I70:I78)</f>
        <v>0</v>
      </c>
      <c r="J79" s="53" t="s">
        <v>117</v>
      </c>
      <c r="K79" s="53"/>
      <c r="L79" s="53"/>
      <c r="M79" s="53"/>
      <c r="N79" s="61"/>
      <c r="O79" s="7"/>
      <c r="P79" s="7"/>
      <c r="Q79" s="19" t="s">
        <v>47</v>
      </c>
      <c r="R79" s="94" t="s">
        <v>38</v>
      </c>
      <c r="S79" s="91"/>
      <c r="T79" s="7"/>
      <c r="U79" s="7"/>
      <c r="V79" s="7"/>
      <c r="W79" s="7"/>
      <c r="X79" s="7"/>
      <c r="Y79" s="7"/>
      <c r="Z79" s="7"/>
      <c r="AA79" s="7"/>
    </row>
    <row r="80" spans="1:28" ht="15.75" thickBot="1" x14ac:dyDescent="0.3">
      <c r="A80" s="142"/>
      <c r="B80" s="142"/>
      <c r="C80" s="142"/>
      <c r="D80" s="142"/>
      <c r="E80" s="142"/>
      <c r="F80" s="142"/>
      <c r="G80" s="142"/>
      <c r="H80" s="142"/>
      <c r="I80" s="142"/>
      <c r="J80" s="142"/>
      <c r="K80" s="142"/>
      <c r="L80" s="142"/>
      <c r="M80" s="142"/>
      <c r="N80" s="142"/>
      <c r="Q80" s="2"/>
      <c r="R80" s="94"/>
      <c r="S80" s="91"/>
    </row>
    <row r="81" spans="1:19" ht="15.75" x14ac:dyDescent="0.25">
      <c r="A81" s="153" t="s">
        <v>95</v>
      </c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5"/>
      <c r="Q81" s="2"/>
      <c r="R81" s="2"/>
      <c r="S81" s="91"/>
    </row>
    <row r="82" spans="1:19" ht="15" customHeight="1" x14ac:dyDescent="0.25">
      <c r="A82" s="140" t="s">
        <v>7</v>
      </c>
      <c r="B82" s="141" t="s">
        <v>8</v>
      </c>
      <c r="C82" s="141" t="s">
        <v>9</v>
      </c>
      <c r="D82" s="141" t="s">
        <v>11</v>
      </c>
      <c r="E82" s="159" t="s">
        <v>3</v>
      </c>
      <c r="F82" s="160"/>
      <c r="G82" s="81" t="s">
        <v>86</v>
      </c>
      <c r="H82" s="82"/>
      <c r="I82" s="83"/>
      <c r="J82" s="151" t="s">
        <v>119</v>
      </c>
      <c r="K82" s="141" t="s">
        <v>118</v>
      </c>
      <c r="L82" s="141" t="s">
        <v>91</v>
      </c>
      <c r="M82" s="141" t="s">
        <v>10</v>
      </c>
      <c r="N82" s="141"/>
      <c r="O82" s="158" t="s">
        <v>5</v>
      </c>
      <c r="R82" s="94" t="s">
        <v>48</v>
      </c>
      <c r="S82" s="95" t="s">
        <v>40</v>
      </c>
    </row>
    <row r="83" spans="1:19" ht="27.75" customHeight="1" x14ac:dyDescent="0.25">
      <c r="A83" s="140"/>
      <c r="B83" s="141"/>
      <c r="C83" s="141"/>
      <c r="D83" s="141"/>
      <c r="E83" s="161"/>
      <c r="F83" s="162"/>
      <c r="G83" s="43" t="s">
        <v>101</v>
      </c>
      <c r="H83" s="48" t="s">
        <v>98</v>
      </c>
      <c r="I83" s="48" t="s">
        <v>99</v>
      </c>
      <c r="J83" s="152"/>
      <c r="K83" s="141"/>
      <c r="L83" s="141"/>
      <c r="M83" s="44" t="s">
        <v>13</v>
      </c>
      <c r="N83" s="44" t="s">
        <v>14</v>
      </c>
      <c r="O83" s="158"/>
      <c r="R83" s="2"/>
      <c r="S83" s="92"/>
    </row>
    <row r="84" spans="1:19" ht="15" customHeight="1" x14ac:dyDescent="0.25">
      <c r="A84" s="8"/>
      <c r="B84" s="9"/>
      <c r="C84" s="9"/>
      <c r="D84" s="9"/>
      <c r="E84" s="133"/>
      <c r="F84" s="134"/>
      <c r="G84" s="39">
        <f>H84+I84</f>
        <v>0</v>
      </c>
      <c r="H84" s="39">
        <v>0</v>
      </c>
      <c r="I84" s="39">
        <v>0</v>
      </c>
      <c r="J84" s="47"/>
      <c r="K84" s="88"/>
      <c r="L84" s="9"/>
      <c r="M84" s="9"/>
      <c r="N84" s="9"/>
      <c r="O84" s="10"/>
      <c r="R84" s="94" t="s">
        <v>49</v>
      </c>
      <c r="S84" s="95" t="s">
        <v>42</v>
      </c>
    </row>
    <row r="85" spans="1:19" ht="15" customHeight="1" x14ac:dyDescent="0.25">
      <c r="A85" s="8"/>
      <c r="B85" s="9"/>
      <c r="C85" s="9"/>
      <c r="D85" s="9"/>
      <c r="E85" s="133"/>
      <c r="F85" s="134"/>
      <c r="G85" s="39">
        <f t="shared" ref="G85:G89" si="8">H85+I85</f>
        <v>0</v>
      </c>
      <c r="H85" s="39">
        <v>0</v>
      </c>
      <c r="I85" s="39">
        <v>0</v>
      </c>
      <c r="J85" s="47"/>
      <c r="K85" s="88"/>
      <c r="L85" s="9"/>
      <c r="M85" s="9"/>
      <c r="N85" s="9"/>
      <c r="O85" s="10"/>
      <c r="R85" s="94" t="s">
        <v>50</v>
      </c>
      <c r="S85" s="95" t="s">
        <v>42</v>
      </c>
    </row>
    <row r="86" spans="1:19" ht="15" customHeight="1" x14ac:dyDescent="0.25">
      <c r="A86" s="8"/>
      <c r="B86" s="9"/>
      <c r="C86" s="9"/>
      <c r="D86" s="9"/>
      <c r="E86" s="133"/>
      <c r="F86" s="134"/>
      <c r="G86" s="39">
        <f t="shared" si="8"/>
        <v>0</v>
      </c>
      <c r="H86" s="39">
        <v>0</v>
      </c>
      <c r="I86" s="39">
        <v>0</v>
      </c>
      <c r="J86" s="47"/>
      <c r="K86" s="88"/>
      <c r="L86" s="9"/>
      <c r="M86" s="9"/>
      <c r="N86" s="9"/>
      <c r="O86" s="10"/>
      <c r="R86" s="2"/>
      <c r="S86" s="2"/>
    </row>
    <row r="87" spans="1:19" ht="15" customHeight="1" x14ac:dyDescent="0.25">
      <c r="A87" s="8"/>
      <c r="B87" s="9"/>
      <c r="C87" s="9"/>
      <c r="D87" s="9"/>
      <c r="E87" s="133"/>
      <c r="F87" s="134"/>
      <c r="G87" s="39">
        <f t="shared" si="8"/>
        <v>0</v>
      </c>
      <c r="H87" s="39">
        <v>0</v>
      </c>
      <c r="I87" s="39">
        <v>0</v>
      </c>
      <c r="J87" s="47"/>
      <c r="K87" s="88"/>
      <c r="L87" s="9"/>
      <c r="M87" s="9"/>
      <c r="N87" s="9"/>
      <c r="O87" s="10"/>
      <c r="R87" s="7"/>
      <c r="S87" s="7"/>
    </row>
    <row r="88" spans="1:19" s="7" customFormat="1" ht="15" customHeight="1" x14ac:dyDescent="0.25">
      <c r="A88" s="57"/>
      <c r="B88" s="58"/>
      <c r="C88" s="58"/>
      <c r="D88" s="58"/>
      <c r="E88" s="133"/>
      <c r="F88" s="148"/>
      <c r="G88" s="39">
        <f t="shared" ref="G88" si="9">H88+I88</f>
        <v>0</v>
      </c>
      <c r="H88" s="39">
        <v>0</v>
      </c>
      <c r="I88" s="39">
        <v>0</v>
      </c>
      <c r="J88" s="47"/>
      <c r="K88" s="89"/>
      <c r="L88" s="58"/>
      <c r="M88" s="58"/>
      <c r="N88" s="58"/>
      <c r="O88" s="59"/>
    </row>
    <row r="89" spans="1:19" ht="15" customHeight="1" thickBot="1" x14ac:dyDescent="0.3">
      <c r="A89" s="11"/>
      <c r="B89" s="12"/>
      <c r="C89" s="12"/>
      <c r="D89" s="12"/>
      <c r="E89" s="163"/>
      <c r="F89" s="164"/>
      <c r="G89" s="39">
        <f t="shared" si="8"/>
        <v>0</v>
      </c>
      <c r="H89" s="40">
        <v>0</v>
      </c>
      <c r="I89" s="40">
        <v>0</v>
      </c>
      <c r="J89" s="47"/>
      <c r="K89" s="89"/>
      <c r="L89" s="12"/>
      <c r="M89" s="12"/>
      <c r="N89" s="12"/>
      <c r="O89" s="13"/>
      <c r="R89" s="19" t="s">
        <v>41</v>
      </c>
      <c r="S89" s="2"/>
    </row>
    <row r="90" spans="1:19" ht="15.75" customHeight="1" thickBot="1" x14ac:dyDescent="0.3">
      <c r="A90" s="137" t="s">
        <v>109</v>
      </c>
      <c r="B90" s="138"/>
      <c r="C90" s="138"/>
      <c r="D90" s="138"/>
      <c r="E90" s="138"/>
      <c r="F90" s="139"/>
      <c r="G90" s="56">
        <f>SUM(G84:G89)</f>
        <v>0</v>
      </c>
      <c r="H90" s="64">
        <f>SUM(H84:H89)</f>
        <v>0</v>
      </c>
      <c r="I90" s="54">
        <f>SUM(I84:I89)</f>
        <v>0</v>
      </c>
      <c r="J90" s="53" t="s">
        <v>117</v>
      </c>
      <c r="K90" s="60"/>
      <c r="L90" s="12"/>
      <c r="M90" s="12"/>
      <c r="N90" s="13"/>
      <c r="Q90" s="7"/>
      <c r="R90" s="7"/>
    </row>
    <row r="91" spans="1:19" ht="15.75" thickBot="1" x14ac:dyDescent="0.3">
      <c r="A91" s="142"/>
      <c r="B91" s="142"/>
      <c r="C91" s="142"/>
      <c r="D91" s="142"/>
      <c r="E91" s="142"/>
      <c r="F91" s="142"/>
      <c r="G91" s="142"/>
      <c r="H91" s="142"/>
      <c r="I91" s="142"/>
      <c r="J91" s="142"/>
      <c r="K91" s="142"/>
      <c r="L91" s="142"/>
      <c r="M91" s="142"/>
      <c r="N91" s="142"/>
      <c r="Q91" s="15" t="s">
        <v>28</v>
      </c>
      <c r="R91" s="2"/>
    </row>
    <row r="92" spans="1:19" ht="15.75" x14ac:dyDescent="0.25">
      <c r="A92" s="153" t="s">
        <v>96</v>
      </c>
      <c r="B92" s="154"/>
      <c r="C92" s="154"/>
      <c r="D92" s="154"/>
      <c r="E92" s="154"/>
      <c r="F92" s="154"/>
      <c r="G92" s="154"/>
      <c r="H92" s="154"/>
      <c r="I92" s="154"/>
      <c r="J92" s="154"/>
      <c r="K92" s="154"/>
      <c r="L92" s="154"/>
      <c r="M92" s="154"/>
      <c r="N92" s="155"/>
      <c r="Q92" s="15" t="s">
        <v>23</v>
      </c>
      <c r="R92" s="2"/>
    </row>
    <row r="93" spans="1:19" ht="15" customHeight="1" x14ac:dyDescent="0.25">
      <c r="A93" s="140" t="s">
        <v>7</v>
      </c>
      <c r="B93" s="141" t="s">
        <v>8</v>
      </c>
      <c r="C93" s="141" t="s">
        <v>9</v>
      </c>
      <c r="D93" s="141" t="s">
        <v>11</v>
      </c>
      <c r="E93" s="159" t="s">
        <v>3</v>
      </c>
      <c r="F93" s="160"/>
      <c r="G93" s="157" t="s">
        <v>86</v>
      </c>
      <c r="H93" s="157"/>
      <c r="I93" s="157"/>
      <c r="J93" s="151" t="s">
        <v>119</v>
      </c>
      <c r="K93" s="141" t="s">
        <v>118</v>
      </c>
      <c r="L93" s="141" t="s">
        <v>91</v>
      </c>
      <c r="M93" s="141" t="s">
        <v>10</v>
      </c>
      <c r="N93" s="141"/>
      <c r="O93" s="158" t="s">
        <v>5</v>
      </c>
      <c r="R93" s="16" t="s">
        <v>51</v>
      </c>
      <c r="S93" s="2"/>
    </row>
    <row r="94" spans="1:19" ht="38.25" x14ac:dyDescent="0.25">
      <c r="A94" s="140"/>
      <c r="B94" s="141"/>
      <c r="C94" s="141"/>
      <c r="D94" s="141"/>
      <c r="E94" s="161"/>
      <c r="F94" s="162"/>
      <c r="G94" s="43" t="s">
        <v>101</v>
      </c>
      <c r="H94" s="48" t="s">
        <v>98</v>
      </c>
      <c r="I94" s="48" t="s">
        <v>99</v>
      </c>
      <c r="J94" s="152"/>
      <c r="K94" s="141"/>
      <c r="L94" s="141"/>
      <c r="M94" s="44" t="s">
        <v>13</v>
      </c>
      <c r="N94" s="44" t="s">
        <v>14</v>
      </c>
      <c r="O94" s="158"/>
    </row>
    <row r="95" spans="1:19" x14ac:dyDescent="0.25">
      <c r="A95" s="8"/>
      <c r="B95" s="9"/>
      <c r="C95" s="9"/>
      <c r="D95" s="9"/>
      <c r="E95" s="133"/>
      <c r="F95" s="134"/>
      <c r="G95" s="39">
        <f>H95+I95</f>
        <v>0</v>
      </c>
      <c r="H95" s="39">
        <v>0</v>
      </c>
      <c r="I95" s="39">
        <v>0</v>
      </c>
      <c r="J95" s="47"/>
      <c r="K95" s="88"/>
      <c r="L95" s="9"/>
      <c r="M95" s="9"/>
      <c r="N95" s="9"/>
      <c r="O95" s="10"/>
    </row>
    <row r="96" spans="1:19" x14ac:dyDescent="0.25">
      <c r="A96" s="8"/>
      <c r="B96" s="9"/>
      <c r="C96" s="9"/>
      <c r="D96" s="9"/>
      <c r="E96" s="133"/>
      <c r="F96" s="134"/>
      <c r="G96" s="39">
        <f t="shared" ref="G96:G100" si="10">H96+I96</f>
        <v>0</v>
      </c>
      <c r="H96" s="39">
        <v>0</v>
      </c>
      <c r="I96" s="39">
        <v>0</v>
      </c>
      <c r="J96" s="47"/>
      <c r="K96" s="88"/>
      <c r="L96" s="9"/>
      <c r="M96" s="9"/>
      <c r="N96" s="9"/>
      <c r="O96" s="10"/>
    </row>
    <row r="97" spans="1:15" s="7" customFormat="1" x14ac:dyDescent="0.25">
      <c r="A97" s="8"/>
      <c r="B97" s="9"/>
      <c r="C97" s="9"/>
      <c r="D97" s="9"/>
      <c r="E97" s="133"/>
      <c r="F97" s="134"/>
      <c r="G97" s="39">
        <f t="shared" si="10"/>
        <v>0</v>
      </c>
      <c r="H97" s="39">
        <v>0</v>
      </c>
      <c r="I97" s="39">
        <v>0</v>
      </c>
      <c r="J97" s="47"/>
      <c r="K97" s="88"/>
      <c r="L97" s="9"/>
      <c r="M97" s="9"/>
      <c r="N97" s="9"/>
      <c r="O97" s="10"/>
    </row>
    <row r="98" spans="1:15" x14ac:dyDescent="0.25">
      <c r="A98" s="8"/>
      <c r="B98" s="9"/>
      <c r="C98" s="9"/>
      <c r="D98" s="9"/>
      <c r="E98" s="133"/>
      <c r="F98" s="134"/>
      <c r="G98" s="39">
        <f t="shared" si="10"/>
        <v>0</v>
      </c>
      <c r="H98" s="39">
        <v>0</v>
      </c>
      <c r="I98" s="39">
        <v>0</v>
      </c>
      <c r="J98" s="47"/>
      <c r="K98" s="88"/>
      <c r="L98" s="9"/>
      <c r="M98" s="9"/>
      <c r="N98" s="9"/>
      <c r="O98" s="10"/>
    </row>
    <row r="99" spans="1:15" s="7" customFormat="1" x14ac:dyDescent="0.25">
      <c r="A99" s="57"/>
      <c r="B99" s="58"/>
      <c r="C99" s="58"/>
      <c r="D99" s="58"/>
      <c r="E99" s="133"/>
      <c r="F99" s="148"/>
      <c r="G99" s="39">
        <f t="shared" ref="G99" si="11">H99+I99</f>
        <v>0</v>
      </c>
      <c r="H99" s="39">
        <v>0</v>
      </c>
      <c r="I99" s="39">
        <v>0</v>
      </c>
      <c r="J99" s="47"/>
      <c r="K99" s="89"/>
      <c r="L99" s="58"/>
      <c r="M99" s="58"/>
      <c r="N99" s="58"/>
      <c r="O99" s="59"/>
    </row>
    <row r="100" spans="1:15" ht="15.75" thickBot="1" x14ac:dyDescent="0.3">
      <c r="A100" s="57"/>
      <c r="B100" s="58"/>
      <c r="C100" s="58"/>
      <c r="D100" s="58"/>
      <c r="E100" s="135"/>
      <c r="F100" s="136"/>
      <c r="G100" s="86">
        <f t="shared" si="10"/>
        <v>0</v>
      </c>
      <c r="H100" s="86">
        <v>0</v>
      </c>
      <c r="I100" s="86">
        <v>0</v>
      </c>
      <c r="J100" s="47"/>
      <c r="K100" s="89"/>
      <c r="L100" s="58"/>
      <c r="M100" s="58"/>
      <c r="N100" s="58"/>
      <c r="O100" s="13"/>
    </row>
    <row r="101" spans="1:15" ht="15.75" customHeight="1" thickBot="1" x14ac:dyDescent="0.3">
      <c r="A101" s="137" t="s">
        <v>110</v>
      </c>
      <c r="B101" s="138"/>
      <c r="C101" s="138"/>
      <c r="D101" s="138"/>
      <c r="E101" s="138"/>
      <c r="F101" s="139"/>
      <c r="G101" s="56">
        <f>SUM(G95:G100)</f>
        <v>0</v>
      </c>
      <c r="H101" s="64">
        <f>SUM(H95:H100)</f>
        <v>0</v>
      </c>
      <c r="I101" s="54">
        <f>SUM(I95:I100)</f>
        <v>0</v>
      </c>
      <c r="J101" s="53" t="s">
        <v>117</v>
      </c>
      <c r="K101" s="60"/>
      <c r="L101" s="53"/>
      <c r="M101" s="53"/>
      <c r="N101" s="61"/>
    </row>
  </sheetData>
  <mergeCells count="154">
    <mergeCell ref="E88:F88"/>
    <mergeCell ref="E99:F99"/>
    <mergeCell ref="N12:N13"/>
    <mergeCell ref="A35:N35"/>
    <mergeCell ref="A36:A37"/>
    <mergeCell ref="B36:B37"/>
    <mergeCell ref="C36:C37"/>
    <mergeCell ref="D36:D37"/>
    <mergeCell ref="E36:F36"/>
    <mergeCell ref="G36:I36"/>
    <mergeCell ref="N23:N24"/>
    <mergeCell ref="G23:I23"/>
    <mergeCell ref="J36:J37"/>
    <mergeCell ref="K36:K37"/>
    <mergeCell ref="L36:M36"/>
    <mergeCell ref="A22:N22"/>
    <mergeCell ref="A23:A24"/>
    <mergeCell ref="B23:B24"/>
    <mergeCell ref="C23:C24"/>
    <mergeCell ref="D23:D24"/>
    <mergeCell ref="E23:E24"/>
    <mergeCell ref="E37:F37"/>
    <mergeCell ref="K12:K13"/>
    <mergeCell ref="L12:M12"/>
    <mergeCell ref="A2:N2"/>
    <mergeCell ref="A3:N3"/>
    <mergeCell ref="A4:A5"/>
    <mergeCell ref="B4:B5"/>
    <mergeCell ref="C4:C5"/>
    <mergeCell ref="D4:D5"/>
    <mergeCell ref="E4:E5"/>
    <mergeCell ref="F4:F5"/>
    <mergeCell ref="N4:N5"/>
    <mergeCell ref="L4:M4"/>
    <mergeCell ref="K4:K5"/>
    <mergeCell ref="J4:J5"/>
    <mergeCell ref="G4:I4"/>
    <mergeCell ref="K23:K24"/>
    <mergeCell ref="L23:M23"/>
    <mergeCell ref="A20:F20"/>
    <mergeCell ref="A11:N11"/>
    <mergeCell ref="A12:A13"/>
    <mergeCell ref="B12:B13"/>
    <mergeCell ref="C12:C13"/>
    <mergeCell ref="D12:D13"/>
    <mergeCell ref="E12:E13"/>
    <mergeCell ref="F12:F13"/>
    <mergeCell ref="G12:I12"/>
    <mergeCell ref="J12:J13"/>
    <mergeCell ref="O57:O58"/>
    <mergeCell ref="A57:A58"/>
    <mergeCell ref="B57:B58"/>
    <mergeCell ref="E58:F58"/>
    <mergeCell ref="E57:I57"/>
    <mergeCell ref="G46:I46"/>
    <mergeCell ref="J46:J47"/>
    <mergeCell ref="K46:K47"/>
    <mergeCell ref="L46:M46"/>
    <mergeCell ref="E47:F47"/>
    <mergeCell ref="E52:F52"/>
    <mergeCell ref="J93:J94"/>
    <mergeCell ref="K93:K94"/>
    <mergeCell ref="L93:L94"/>
    <mergeCell ref="M93:N93"/>
    <mergeCell ref="J68:J69"/>
    <mergeCell ref="O68:O69"/>
    <mergeCell ref="E68:F69"/>
    <mergeCell ref="E70:F70"/>
    <mergeCell ref="A79:F79"/>
    <mergeCell ref="E82:F83"/>
    <mergeCell ref="E84:F84"/>
    <mergeCell ref="E85:F85"/>
    <mergeCell ref="E86:F86"/>
    <mergeCell ref="E87:F87"/>
    <mergeCell ref="E89:F89"/>
    <mergeCell ref="A90:F90"/>
    <mergeCell ref="E93:F94"/>
    <mergeCell ref="A92:N92"/>
    <mergeCell ref="O93:O94"/>
    <mergeCell ref="O82:O83"/>
    <mergeCell ref="A68:A69"/>
    <mergeCell ref="B68:B69"/>
    <mergeCell ref="C68:C69"/>
    <mergeCell ref="D68:D69"/>
    <mergeCell ref="K57:K58"/>
    <mergeCell ref="A81:N81"/>
    <mergeCell ref="A82:A83"/>
    <mergeCell ref="B82:B83"/>
    <mergeCell ref="C82:C83"/>
    <mergeCell ref="D82:D83"/>
    <mergeCell ref="J82:J83"/>
    <mergeCell ref="K82:K83"/>
    <mergeCell ref="L82:L83"/>
    <mergeCell ref="M82:N82"/>
    <mergeCell ref="L57:L58"/>
    <mergeCell ref="E63:F63"/>
    <mergeCell ref="K68:K69"/>
    <mergeCell ref="L68:L69"/>
    <mergeCell ref="M68:N68"/>
    <mergeCell ref="M57:N57"/>
    <mergeCell ref="E59:F59"/>
    <mergeCell ref="E60:F60"/>
    <mergeCell ref="E61:F61"/>
    <mergeCell ref="E62:F62"/>
    <mergeCell ref="E64:F64"/>
    <mergeCell ref="C65:F65"/>
    <mergeCell ref="E100:F100"/>
    <mergeCell ref="A101:F101"/>
    <mergeCell ref="A93:A94"/>
    <mergeCell ref="B93:B94"/>
    <mergeCell ref="C93:C94"/>
    <mergeCell ref="D93:D94"/>
    <mergeCell ref="A91:N91"/>
    <mergeCell ref="A33:F33"/>
    <mergeCell ref="A43:F43"/>
    <mergeCell ref="A54:F54"/>
    <mergeCell ref="E39:F39"/>
    <mergeCell ref="E50:F50"/>
    <mergeCell ref="A34:N34"/>
    <mergeCell ref="A44:N44"/>
    <mergeCell ref="A55:N55"/>
    <mergeCell ref="A66:N66"/>
    <mergeCell ref="A80:N80"/>
    <mergeCell ref="A46:A47"/>
    <mergeCell ref="B46:B47"/>
    <mergeCell ref="C46:C47"/>
    <mergeCell ref="D46:D47"/>
    <mergeCell ref="C57:C58"/>
    <mergeCell ref="D57:D58"/>
    <mergeCell ref="J57:J58"/>
    <mergeCell ref="A25:A27"/>
    <mergeCell ref="B25:B27"/>
    <mergeCell ref="B28:B29"/>
    <mergeCell ref="A28:A29"/>
    <mergeCell ref="A1:I1"/>
    <mergeCell ref="E95:F95"/>
    <mergeCell ref="E96:F96"/>
    <mergeCell ref="E97:F97"/>
    <mergeCell ref="E98:F98"/>
    <mergeCell ref="E46:F46"/>
    <mergeCell ref="E51:F51"/>
    <mergeCell ref="E53:F53"/>
    <mergeCell ref="E49:F49"/>
    <mergeCell ref="E48:F48"/>
    <mergeCell ref="G93:I93"/>
    <mergeCell ref="E38:F38"/>
    <mergeCell ref="E40:F40"/>
    <mergeCell ref="E42:F42"/>
    <mergeCell ref="A45:N45"/>
    <mergeCell ref="E41:F41"/>
    <mergeCell ref="A9:F9"/>
    <mergeCell ref="A21:N21"/>
    <mergeCell ref="F23:F24"/>
    <mergeCell ref="J23:J24"/>
  </mergeCells>
  <dataValidations count="5">
    <dataValidation type="list" allowBlank="1" showInputMessage="1" showErrorMessage="1" sqref="K79 L70:L78 K14:K20 L95:L100 L84:L89 K48:K54 L59:L65 K25:K33 K6:K10 K38:K43">
      <formula1>$Q$4:$Q$5</formula1>
    </dataValidation>
    <dataValidation type="list" allowBlank="1" showInputMessage="1" showErrorMessage="1" sqref="D42 D6:D8 D25:D32 D14:D19">
      <formula1>$Q$26:$Q$38</formula1>
    </dataValidation>
    <dataValidation type="list" allowBlank="1" showInputMessage="1" showErrorMessage="1" sqref="D48:D53 D38:D41">
      <formula1>$Q$42:$Q$50</formula1>
    </dataValidation>
    <dataValidation type="list" allowBlank="1" showInputMessage="1" showErrorMessage="1" sqref="D59:D64 D84:E89 D95:E100 D70:E78">
      <formula1>$Q$91:$Q$93</formula1>
    </dataValidation>
    <dataValidation type="list" allowBlank="1" showInputMessage="1" showErrorMessage="1" sqref="J59:J64 J25:J32 J14:J19 J48:J53 J95:J100 J70:J78 J84:J88 J6:J8 J38:J42">
      <formula1>$Z$2:$Z$5</formula1>
    </dataValidation>
  </dataValidations>
  <pageMargins left="0.44" right="0.36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opLeftCell="A5" zoomScale="145" zoomScaleNormal="145" workbookViewId="0">
      <selection activeCell="C32" sqref="C32"/>
    </sheetView>
  </sheetViews>
  <sheetFormatPr defaultColWidth="9.140625" defaultRowHeight="15" x14ac:dyDescent="0.25"/>
  <cols>
    <col min="1" max="1" width="42.28515625" customWidth="1"/>
    <col min="2" max="2" width="35.140625" customWidth="1"/>
    <col min="3" max="3" width="33.42578125" customWidth="1"/>
    <col min="5" max="5" width="16.42578125" customWidth="1"/>
  </cols>
  <sheetData>
    <row r="1" spans="1:13" ht="15.75" thickBot="1" x14ac:dyDescent="0.3">
      <c r="A1" s="180" t="s">
        <v>52</v>
      </c>
      <c r="B1" s="180"/>
      <c r="C1" s="180"/>
    </row>
    <row r="2" spans="1:13" ht="15.75" x14ac:dyDescent="0.25">
      <c r="A2" s="176" t="s">
        <v>53</v>
      </c>
      <c r="B2" s="177"/>
      <c r="C2" s="178"/>
    </row>
    <row r="3" spans="1:13" ht="15.75" x14ac:dyDescent="0.25">
      <c r="A3" s="20" t="s">
        <v>54</v>
      </c>
      <c r="B3" s="21" t="s">
        <v>55</v>
      </c>
      <c r="C3" s="22" t="s">
        <v>56</v>
      </c>
    </row>
    <row r="4" spans="1:13" ht="15.75" thickBot="1" x14ac:dyDescent="0.3">
      <c r="A4" s="23" t="s">
        <v>57</v>
      </c>
      <c r="B4" s="124">
        <v>42370</v>
      </c>
      <c r="C4" s="24" t="s">
        <v>155</v>
      </c>
    </row>
    <row r="5" spans="1:13" ht="15.75" thickBot="1" x14ac:dyDescent="0.3">
      <c r="A5" s="179"/>
      <c r="B5" s="179"/>
      <c r="C5" s="179"/>
    </row>
    <row r="6" spans="1:13" ht="15.75" x14ac:dyDescent="0.25">
      <c r="A6" s="176" t="s">
        <v>58</v>
      </c>
      <c r="B6" s="177"/>
      <c r="C6" s="178"/>
    </row>
    <row r="7" spans="1:13" ht="15.75" thickBot="1" x14ac:dyDescent="0.3">
      <c r="A7" s="23" t="s">
        <v>156</v>
      </c>
      <c r="B7" s="181" t="s">
        <v>157</v>
      </c>
      <c r="C7" s="182"/>
    </row>
    <row r="8" spans="1:13" ht="15.75" thickBot="1" x14ac:dyDescent="0.3">
      <c r="A8" s="179"/>
      <c r="B8" s="179"/>
      <c r="C8" s="179"/>
    </row>
    <row r="9" spans="1:13" ht="15.75" x14ac:dyDescent="0.25">
      <c r="A9" s="176" t="s">
        <v>59</v>
      </c>
      <c r="B9" s="177"/>
      <c r="C9" s="178"/>
    </row>
    <row r="10" spans="1:13" ht="31.5" x14ac:dyDescent="0.25">
      <c r="A10" s="20" t="s">
        <v>60</v>
      </c>
      <c r="B10" s="21" t="s">
        <v>61</v>
      </c>
      <c r="C10" s="34" t="s">
        <v>62</v>
      </c>
    </row>
    <row r="11" spans="1:13" x14ac:dyDescent="0.25">
      <c r="A11" s="74" t="s">
        <v>63</v>
      </c>
      <c r="B11" s="120">
        <f>VLOOKUP("total obras",'Detalle Plan de Adquisiciones'!A2:N159,8,FALSE)</f>
        <v>0</v>
      </c>
      <c r="C11" s="120">
        <f>VLOOKUP("total obras",'Detalle Plan de Adquisiciones'!A2:N101,7,FALSE)</f>
        <v>0</v>
      </c>
      <c r="E11" s="7"/>
      <c r="F11" s="7"/>
      <c r="G11" s="7"/>
      <c r="H11" s="7"/>
      <c r="I11" s="7"/>
    </row>
    <row r="12" spans="1:13" x14ac:dyDescent="0.25">
      <c r="A12" s="74" t="s">
        <v>64</v>
      </c>
      <c r="B12" s="120">
        <f>VLOOKUP("total servicios de no consultoria",'Detalle Plan de Adquisiciones'!A3:N159,8,FALSE)</f>
        <v>0</v>
      </c>
      <c r="C12" s="120">
        <f>VLOOKUP("servicios de no consultoria",'Detalle Plan de Adquisiciones'!A3:N102,7,FALSE)</f>
        <v>0</v>
      </c>
      <c r="I12" s="7"/>
      <c r="M12" s="7"/>
    </row>
    <row r="13" spans="1:13" x14ac:dyDescent="0.25">
      <c r="A13" s="7" t="s">
        <v>149</v>
      </c>
      <c r="B13" s="120">
        <f>VLOOKUP("total bienes",'Detalle Plan de Adquisiciones'!A4:N159,8,FALSE)</f>
        <v>58250000</v>
      </c>
      <c r="C13" s="120">
        <f>'Detalle Plan de Adquisiciones'!G33</f>
        <v>58543451</v>
      </c>
      <c r="I13" s="7"/>
      <c r="M13" s="7"/>
    </row>
    <row r="14" spans="1:13" x14ac:dyDescent="0.25">
      <c r="A14" s="74" t="s">
        <v>65</v>
      </c>
      <c r="B14" s="120">
        <f>VLOOKUP("total capacitacion",'Detalle Plan de Adquisiciones'!A5:N159,8,FALSE)</f>
        <v>0</v>
      </c>
      <c r="C14" s="120">
        <f>VLOOKUP("total CAPACITACION",'Detalle Plan de Adquisiciones'!A5:N103,7,FALSE)</f>
        <v>0</v>
      </c>
      <c r="I14" s="7"/>
      <c r="M14" s="7"/>
    </row>
    <row r="15" spans="1:13" x14ac:dyDescent="0.25">
      <c r="A15" s="74" t="s">
        <v>66</v>
      </c>
      <c r="B15" s="120">
        <f>VLOOKUP("total gastos operativos",'Detalle Plan de Adquisiciones'!A6:N159,8,FALSE)</f>
        <v>0</v>
      </c>
      <c r="C15" s="120">
        <f>VLOOKUP("total GASTOS OPERATIVOs",'Detalle Plan de Adquisiciones'!A6:N104,7,FALSE)</f>
        <v>0</v>
      </c>
      <c r="I15" s="7"/>
      <c r="M15" s="7"/>
    </row>
    <row r="16" spans="1:13" x14ac:dyDescent="0.25">
      <c r="A16" s="74" t="s">
        <v>67</v>
      </c>
      <c r="B16" s="120">
        <f>VLOOKUP("total consultoria",'Detalle Plan de Adquisiciones'!A6:N159,8,FALSE)</f>
        <v>0</v>
      </c>
      <c r="C16" s="120">
        <f>VLOOKUP("total CONSULTORIA",'Detalle Plan de Adquisiciones'!A6:N105,7,FALSE)</f>
        <v>0</v>
      </c>
    </row>
    <row r="17" spans="1:5" x14ac:dyDescent="0.25">
      <c r="A17" s="75" t="s">
        <v>68</v>
      </c>
      <c r="B17" s="120">
        <f>VLOOKUP("total transferencias",'Detalle Plan de Adquisiciones'!A6:N159,8,FALSE)</f>
        <v>85084635.019999996</v>
      </c>
      <c r="C17" s="120">
        <f>VLOOKUP("total TRANSFERENCIAS",'Detalle Plan de Adquisiciones'!A6:N106,7,FALSE)</f>
        <v>84791184.019999996</v>
      </c>
    </row>
    <row r="18" spans="1:5" x14ac:dyDescent="0.25">
      <c r="A18" s="74" t="s">
        <v>69</v>
      </c>
      <c r="B18" s="120">
        <f>VLOOKUP("total Subproyectos Comunitarios",'Detalle Plan de Adquisiciones'!A6:N159,8,FALSE)</f>
        <v>0</v>
      </c>
      <c r="C18" s="120">
        <f>VLOOKUP("total SUBPROYECTOS COMUNITARIOS",'Detalle Plan de Adquisiciones'!A6:N107,7,FALSE)</f>
        <v>0</v>
      </c>
    </row>
    <row r="19" spans="1:5" x14ac:dyDescent="0.25">
      <c r="A19" s="75" t="s">
        <v>70</v>
      </c>
      <c r="B19" s="120">
        <f>VLOOKUP("total no asignados",'Detalle Plan de Adquisiciones'!A8:N159,8,FALSE)</f>
        <v>0</v>
      </c>
      <c r="C19" s="120">
        <f>VLOOKUP("total NO ASIGNADOS",'Detalle Plan de Adquisiciones'!A8:N108,7,FALSE)</f>
        <v>0</v>
      </c>
    </row>
    <row r="20" spans="1:5" ht="16.5" thickBot="1" x14ac:dyDescent="0.3">
      <c r="A20" s="76" t="s">
        <v>71</v>
      </c>
      <c r="B20" s="121">
        <f>SUM(B11:B19)</f>
        <v>143334635.01999998</v>
      </c>
      <c r="C20" s="122">
        <f>SUM(C11:C19)</f>
        <v>143334635.01999998</v>
      </c>
      <c r="E20" s="123"/>
    </row>
    <row r="21" spans="1:5" ht="15.75" thickBot="1" x14ac:dyDescent="0.3"/>
    <row r="22" spans="1:5" ht="15.75" x14ac:dyDescent="0.25">
      <c r="A22" s="176" t="s">
        <v>87</v>
      </c>
      <c r="B22" s="177"/>
      <c r="C22" s="178"/>
    </row>
    <row r="23" spans="1:5" ht="31.5" x14ac:dyDescent="0.25">
      <c r="A23" s="32" t="s">
        <v>88</v>
      </c>
      <c r="B23" s="33" t="s">
        <v>61</v>
      </c>
      <c r="C23" s="34" t="s">
        <v>62</v>
      </c>
    </row>
    <row r="24" spans="1:5" x14ac:dyDescent="0.25">
      <c r="A24" s="36" t="s">
        <v>112</v>
      </c>
      <c r="B24" s="35">
        <f>SUMIF('Detalle Plan de Adquisiciones'!J6:J160,"COMPONENTE 1",'Detalle Plan de Adquisiciones'!H6:H1520)</f>
        <v>88810600.019999996</v>
      </c>
      <c r="C24" s="35">
        <f>SUMIF('Detalle Plan de Adquisiciones'!J6:J100,"COMPONENTE 1",'Detalle Plan de Adquisiciones'!G6:G101)</f>
        <v>88810600.019999996</v>
      </c>
    </row>
    <row r="25" spans="1:5" x14ac:dyDescent="0.25">
      <c r="A25" s="36" t="s">
        <v>113</v>
      </c>
      <c r="B25" s="35">
        <f>SUMIF('Detalle Plan de Adquisiciones'!J6:J100,"COMPONENTE 2",'Detalle Plan de Adquisiciones'!H6:H102)</f>
        <v>54524035</v>
      </c>
      <c r="C25" s="35">
        <f>SUMIF('Detalle Plan de Adquisiciones'!J6:J101,"COMPONENTE 2",'Detalle Plan de Adquisiciones'!G6:G102)</f>
        <v>54524035</v>
      </c>
    </row>
    <row r="26" spans="1:5" x14ac:dyDescent="0.25">
      <c r="A26" s="36" t="s">
        <v>114</v>
      </c>
      <c r="B26" s="35">
        <f>SUMIF('Detalle Plan de Adquisiciones'!J6:J100,"COMPONENTE 3",'Detalle Plan de Adquisiciones'!H6:H102)</f>
        <v>0</v>
      </c>
      <c r="C26" s="35">
        <f>SUMIF('Detalle Plan de Adquisiciones'!J6:J102,"COMPONENTE 3",'Detalle Plan de Adquisiciones'!G6:G102)</f>
        <v>0</v>
      </c>
    </row>
    <row r="27" spans="1:5" x14ac:dyDescent="0.25">
      <c r="A27" s="36" t="s">
        <v>115</v>
      </c>
      <c r="B27" s="35">
        <f>SUMIF('Detalle Plan de Adquisiciones'!J6:J100,"COMPONENTE 4",'Detalle Plan de Adquisiciones'!H6:H103)</f>
        <v>0</v>
      </c>
      <c r="C27" s="35">
        <f>SUMIF('Detalle Plan de Adquisiciones'!J6:J102,"COMPONENTE 4",'Detalle Plan de Adquisiciones'!G6:G103)</f>
        <v>0</v>
      </c>
    </row>
    <row r="28" spans="1:5" x14ac:dyDescent="0.25">
      <c r="A28" s="36" t="s">
        <v>116</v>
      </c>
      <c r="B28" s="35">
        <f>SUMIF('Detalle Plan de Adquisiciones'!J6:J159,A28,'Detalle Plan de Adquisiciones'!H6:H159)</f>
        <v>0</v>
      </c>
      <c r="C28" s="35">
        <f ca="1">SUMIF('Detalle Plan de Adquisiciones'!J7:J159,"COMPONENTE 5",'Detalle Plan de Adquisiciones'!G8:G159)</f>
        <v>0</v>
      </c>
    </row>
    <row r="29" spans="1:5" s="7" customFormat="1" x14ac:dyDescent="0.25">
      <c r="A29" s="36" t="s">
        <v>120</v>
      </c>
      <c r="B29" s="35">
        <f>SUMIF('Detalle Plan de Adquisiciones'!J6:J160,A29,'Detalle Plan de Adquisiciones'!H6:H160)</f>
        <v>0</v>
      </c>
      <c r="C29" s="35">
        <f>SUMIF('Detalle Plan de Adquisiciones'!J8:J159,"COMPONENTE 6",'Detalle Plan de Adquisiciones'!G8:G159)</f>
        <v>0</v>
      </c>
    </row>
    <row r="30" spans="1:5" ht="16.5" thickBot="1" x14ac:dyDescent="0.3">
      <c r="A30" s="37" t="s">
        <v>71</v>
      </c>
      <c r="B30" s="122">
        <f>SUM(B24:B28)</f>
        <v>143334635.01999998</v>
      </c>
      <c r="C30" s="125">
        <f ca="1">SUM(C24:C28)</f>
        <v>143334635.01999998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conditionalFormatting sqref="B24:C29">
    <cfRule type="containsText" priority="3" operator="containsText" text="san marcos">
      <formula>NOT(ISERROR(SEARCH("san marcos",B24)))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workbookViewId="0">
      <selection activeCell="E17" sqref="E17"/>
    </sheetView>
  </sheetViews>
  <sheetFormatPr defaultColWidth="9.140625" defaultRowHeight="15" x14ac:dyDescent="0.25"/>
  <cols>
    <col min="1" max="1" width="4.7109375" customWidth="1"/>
    <col min="2" max="2" width="29.7109375" customWidth="1"/>
    <col min="3" max="3" width="24" style="7" customWidth="1"/>
    <col min="4" max="4" width="42.42578125" customWidth="1"/>
    <col min="5" max="5" width="31.28515625" customWidth="1"/>
  </cols>
  <sheetData>
    <row r="1" spans="2:5" ht="15.75" thickBot="1" x14ac:dyDescent="0.3">
      <c r="B1" s="25"/>
      <c r="C1" s="25"/>
      <c r="D1" s="25"/>
      <c r="E1" s="25"/>
    </row>
    <row r="2" spans="2:5" ht="25.5" x14ac:dyDescent="0.25">
      <c r="B2" s="102" t="s">
        <v>84</v>
      </c>
      <c r="C2" s="103" t="s">
        <v>124</v>
      </c>
      <c r="D2" s="104" t="s">
        <v>72</v>
      </c>
      <c r="E2" s="105" t="s">
        <v>73</v>
      </c>
    </row>
    <row r="3" spans="2:5" x14ac:dyDescent="0.25">
      <c r="B3" s="183" t="s">
        <v>151</v>
      </c>
      <c r="C3" s="97" t="s">
        <v>152</v>
      </c>
      <c r="D3" s="26"/>
      <c r="E3" s="27"/>
    </row>
    <row r="4" spans="2:5" x14ac:dyDescent="0.25">
      <c r="B4" s="184"/>
      <c r="C4" s="97"/>
      <c r="D4" s="26"/>
      <c r="E4" s="27"/>
    </row>
    <row r="5" spans="2:5" x14ac:dyDescent="0.25">
      <c r="B5" s="184"/>
      <c r="C5" s="97"/>
      <c r="D5" s="26"/>
      <c r="E5" s="27"/>
    </row>
    <row r="6" spans="2:5" x14ac:dyDescent="0.25">
      <c r="B6" s="184"/>
      <c r="C6" s="97"/>
      <c r="D6" s="26"/>
      <c r="E6" s="27"/>
    </row>
    <row r="7" spans="2:5" x14ac:dyDescent="0.25">
      <c r="B7" s="184"/>
      <c r="C7" s="97"/>
      <c r="D7" s="26"/>
      <c r="E7" s="27"/>
    </row>
    <row r="8" spans="2:5" x14ac:dyDescent="0.25">
      <c r="B8" s="184"/>
      <c r="C8" s="97"/>
      <c r="D8" s="26"/>
      <c r="E8" s="27"/>
    </row>
    <row r="9" spans="2:5" ht="15.75" thickBot="1" x14ac:dyDescent="0.3">
      <c r="B9" s="185"/>
      <c r="C9" s="98"/>
      <c r="D9" s="28"/>
      <c r="E9" s="29"/>
    </row>
    <row r="10" spans="2:5" x14ac:dyDescent="0.25">
      <c r="B10" s="100"/>
      <c r="C10" s="100"/>
      <c r="D10" s="100"/>
      <c r="E10" s="100"/>
    </row>
    <row r="11" spans="2:5" ht="49.5" customHeight="1" x14ac:dyDescent="0.25">
      <c r="B11" s="188" t="s">
        <v>74</v>
      </c>
      <c r="C11" s="188"/>
      <c r="D11" s="188"/>
      <c r="E11" s="101"/>
    </row>
    <row r="12" spans="2:5" ht="15.75" thickBot="1" x14ac:dyDescent="0.3">
      <c r="B12" s="101"/>
      <c r="C12" s="101"/>
      <c r="D12" s="101"/>
      <c r="E12" s="101"/>
    </row>
    <row r="13" spans="2:5" ht="29.25" customHeight="1" x14ac:dyDescent="0.25">
      <c r="B13" s="30" t="s">
        <v>75</v>
      </c>
      <c r="C13" s="99" t="s">
        <v>122</v>
      </c>
      <c r="D13" s="99" t="s">
        <v>76</v>
      </c>
      <c r="E13" s="31"/>
    </row>
    <row r="14" spans="2:5" x14ac:dyDescent="0.25">
      <c r="B14" s="186" t="s">
        <v>77</v>
      </c>
      <c r="C14" s="27" t="s">
        <v>78</v>
      </c>
      <c r="D14" s="27" t="s">
        <v>153</v>
      </c>
      <c r="E14" s="31"/>
    </row>
    <row r="15" spans="2:5" x14ac:dyDescent="0.25">
      <c r="B15" s="186"/>
      <c r="C15" s="27" t="s">
        <v>79</v>
      </c>
      <c r="D15" s="27" t="s">
        <v>154</v>
      </c>
      <c r="E15" s="101"/>
    </row>
    <row r="16" spans="2:5" x14ac:dyDescent="0.25">
      <c r="B16" s="186"/>
      <c r="C16" s="27" t="s">
        <v>80</v>
      </c>
      <c r="D16" s="27"/>
      <c r="E16" s="101"/>
    </row>
    <row r="17" spans="2:5" x14ac:dyDescent="0.25">
      <c r="B17" s="186"/>
      <c r="C17" s="27" t="s">
        <v>81</v>
      </c>
      <c r="D17" s="27"/>
      <c r="E17" s="100"/>
    </row>
    <row r="18" spans="2:5" s="7" customFormat="1" x14ac:dyDescent="0.25">
      <c r="B18" s="183"/>
      <c r="C18" s="96" t="s">
        <v>82</v>
      </c>
      <c r="D18" s="96"/>
      <c r="E18" s="100"/>
    </row>
    <row r="19" spans="2:5" ht="15.75" thickBot="1" x14ac:dyDescent="0.3">
      <c r="B19" s="187"/>
      <c r="C19" s="29" t="s">
        <v>123</v>
      </c>
      <c r="D19" s="29"/>
      <c r="E19" s="100"/>
    </row>
    <row r="21" spans="2:5" ht="54" customHeight="1" x14ac:dyDescent="0.25">
      <c r="B21" s="189" t="s">
        <v>83</v>
      </c>
      <c r="C21" s="189"/>
      <c r="D21" s="189"/>
    </row>
  </sheetData>
  <mergeCells count="4">
    <mergeCell ref="B3:B9"/>
    <mergeCell ref="B14:B19"/>
    <mergeCell ref="B11:D11"/>
    <mergeCell ref="B21:D21"/>
  </mergeCells>
  <pageMargins left="0.34" right="0.25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A52B83A92AD174DB0FBE285104C6963" ma:contentTypeVersion="0" ma:contentTypeDescription="A content type to manage public (operations) IDB documents" ma:contentTypeScope="" ma:versionID="efa2904b3ead33e504c8bcbb0dac5de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ab96410b6bc34f3c1dd89d1a45f6fe6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71badd0-c5d6-441e-9ffc-2198742fc76f}" ma:internalName="TaxCatchAll" ma:showField="CatchAllData" ma:web="7f51a33f-076e-482d-bce2-933781d5fa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71badd0-c5d6-441e-9ffc-2198742fc76f}" ma:internalName="TaxCatchAllLabel" ma:readOnly="true" ma:showField="CatchAllDataLabel" ma:web="7f51a33f-076e-482d-bce2-933781d5fa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SCL/EDU</Division_x0020_or_x0020_Unit>
    <Other_x0020_Author xmlns="9c571b2f-e523-4ab2-ba2e-09e151a03ef4" xsi:nil="true"/>
    <Region xmlns="9c571b2f-e523-4ab2-ba2e-09e151a03ef4" xsi:nil="true"/>
    <IDBDocs_x0020_Number xmlns="9c571b2f-e523-4ab2-ba2e-09e151a03ef4">39659919</IDBDocs_x0020_Number>
    <Document_x0020_Author xmlns="9c571b2f-e523-4ab2-ba2e-09e151a03ef4">Morduchowicz, Alejandro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4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GU-L1087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ED-EDU</Webtopic>
    <Identifier xmlns="9c571b2f-e523-4ab2-ba2e-09e151a03ef4"> 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F9DAC994-180D-4699-9284-4B92585F55F1}"/>
</file>

<file path=customXml/itemProps2.xml><?xml version="1.0" encoding="utf-8"?>
<ds:datastoreItem xmlns:ds="http://schemas.openxmlformats.org/officeDocument/2006/customXml" ds:itemID="{FDF00151-B073-4163-A3AE-C257FD79F3D5}"/>
</file>

<file path=customXml/itemProps3.xml><?xml version="1.0" encoding="utf-8"?>
<ds:datastoreItem xmlns:ds="http://schemas.openxmlformats.org/officeDocument/2006/customXml" ds:itemID="{75FD574B-2245-4A6E-A0E0-2A574F35D06C}"/>
</file>

<file path=customXml/itemProps4.xml><?xml version="1.0" encoding="utf-8"?>
<ds:datastoreItem xmlns:ds="http://schemas.openxmlformats.org/officeDocument/2006/customXml" ds:itemID="{D715F740-E9AA-4092-991E-8511174EA19F}"/>
</file>

<file path=customXml/itemProps5.xml><?xml version="1.0" encoding="utf-8"?>
<ds:datastoreItem xmlns:ds="http://schemas.openxmlformats.org/officeDocument/2006/customXml" ds:itemID="{653F9C92-20B0-4597-87A5-A2FC645454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Detalle Plan de Adquisiciones</vt:lpstr>
      <vt:lpstr>Plan de Adquisiciones</vt:lpstr>
      <vt:lpstr>Estructura del Proyecto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EER4 Plan de Adquisiciones</dc:title>
  <dc:creator>Bruno Costa</dc:creator>
  <cp:lastModifiedBy>Test</cp:lastModifiedBy>
  <cp:lastPrinted>2012-03-05T20:30:42Z</cp:lastPrinted>
  <dcterms:created xsi:type="dcterms:W3CDTF">2011-03-30T14:45:37Z</dcterms:created>
  <dcterms:modified xsi:type="dcterms:W3CDTF">2015-06-08T17:09:53Z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0x01010046CF21643EE8D14686A648AA6DAD089200DA52B83A92AD174DB0FBE285104C6963</vt:lpwstr>
  </property>
  <property fmtid="{D5CDD505-2E9C-101B-9397-08002B2CF9AE}" pid="5" name="TaxKeywordTaxHTField">
    <vt:lpwstr/>
  </property>
  <property fmtid="{D5CDD505-2E9C-101B-9397-08002B2CF9AE}" pid="6" name="Series Operations IDB">
    <vt:lpwstr>4;#Unclassified|a6dff32e-d477-44cd-a56b-85efe9e0a56c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4;#Unclassified|a6dff32e-d477-44cd-a56b-85efe9e0a56c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5;#IDBDocs|cca77002-e150-4b2d-ab1f-1d7a7cdcae16</vt:lpwstr>
  </property>
</Properties>
</file>