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15" windowWidth="19035" windowHeight="7590"/>
  </bookViews>
  <sheets>
    <sheet name="PA 2013 US$" sheetId="15" r:id="rId1"/>
    <sheet name="PA 2013 R$" sheetId="16" r:id="rId2"/>
    <sheet name="TAXA DE CÂMBIO" sheetId="1" r:id="rId3"/>
    <sheet name="Plan2" sheetId="2" r:id="rId4"/>
    <sheet name="Plan3" sheetId="3" r:id="rId5"/>
    <sheet name="Plan1" sheetId="6" r:id="rId6"/>
  </sheets>
  <definedNames>
    <definedName name="_xlnm.Print_Area" localSheetId="1">'PA 2013 R$'!$A$2:$U$114</definedName>
    <definedName name="_xlnm.Print_Area" localSheetId="0">'PA 2013 US$'!$A$2:$U$114</definedName>
    <definedName name="_xlnm.Print_Titles" localSheetId="1">'PA 2013 R$'!$2:$6</definedName>
    <definedName name="_xlnm.Print_Titles" localSheetId="0">'PA 2013 US$'!$2:$6</definedName>
  </definedNames>
  <calcPr calcId="145621"/>
</workbook>
</file>

<file path=xl/calcChain.xml><?xml version="1.0" encoding="utf-8"?>
<calcChain xmlns="http://schemas.openxmlformats.org/spreadsheetml/2006/main">
  <c r="H19" i="16" l="1"/>
  <c r="O19" i="16" s="1"/>
  <c r="K19" i="16" s="1"/>
  <c r="H109" i="16"/>
  <c r="H108" i="16"/>
  <c r="H107" i="16"/>
  <c r="O107" i="16" s="1"/>
  <c r="K107" i="16" s="1"/>
  <c r="H106" i="16"/>
  <c r="H105" i="16"/>
  <c r="H104" i="16"/>
  <c r="H103" i="16"/>
  <c r="H102" i="16"/>
  <c r="H101" i="16"/>
  <c r="H100" i="16"/>
  <c r="H98" i="16"/>
  <c r="O98" i="16" s="1"/>
  <c r="K98" i="16" s="1"/>
  <c r="H97" i="16"/>
  <c r="H96" i="16"/>
  <c r="H95" i="16"/>
  <c r="H92" i="16"/>
  <c r="O92" i="16" s="1"/>
  <c r="K92" i="16" s="1"/>
  <c r="H91" i="16"/>
  <c r="O91" i="16" s="1"/>
  <c r="H89" i="16"/>
  <c r="O89" i="16" s="1"/>
  <c r="K89" i="16" s="1"/>
  <c r="K88" i="16" s="1"/>
  <c r="H81" i="16"/>
  <c r="H80" i="16"/>
  <c r="O80" i="16" s="1"/>
  <c r="H72" i="16"/>
  <c r="O72" i="16" s="1"/>
  <c r="H67" i="16"/>
  <c r="O67" i="16" s="1"/>
  <c r="K67" i="16" s="1"/>
  <c r="H66" i="16"/>
  <c r="H61" i="16"/>
  <c r="O61" i="16" s="1"/>
  <c r="H56" i="16"/>
  <c r="O56" i="16" s="1"/>
  <c r="H55" i="16"/>
  <c r="H54" i="16"/>
  <c r="O54" i="16" s="1"/>
  <c r="H52" i="16"/>
  <c r="O52" i="16" s="1"/>
  <c r="O51" i="16" s="1"/>
  <c r="H47" i="16"/>
  <c r="O47" i="16" s="1"/>
  <c r="M47" i="16" s="1"/>
  <c r="M46" i="16" s="1"/>
  <c r="H43" i="16"/>
  <c r="O43" i="16" s="1"/>
  <c r="H40" i="16"/>
  <c r="H39" i="16"/>
  <c r="O39" i="16" s="1"/>
  <c r="H37" i="16"/>
  <c r="H36" i="16"/>
  <c r="O36" i="16" s="1"/>
  <c r="H34" i="16"/>
  <c r="H32" i="16"/>
  <c r="O32" i="16" s="1"/>
  <c r="H31" i="16"/>
  <c r="H30" i="16"/>
  <c r="H29" i="16"/>
  <c r="O29" i="16" s="1"/>
  <c r="K29" i="16" s="1"/>
  <c r="H21" i="16"/>
  <c r="O21" i="16" s="1"/>
  <c r="M21" i="16" s="1"/>
  <c r="H20" i="16"/>
  <c r="O20" i="16" s="1"/>
  <c r="H15" i="16"/>
  <c r="H14" i="16"/>
  <c r="U173" i="16"/>
  <c r="U172" i="16"/>
  <c r="U163" i="16"/>
  <c r="U162" i="16"/>
  <c r="O154" i="16"/>
  <c r="M154" i="16"/>
  <c r="N154" i="16" s="1"/>
  <c r="K154" i="16"/>
  <c r="U153" i="16"/>
  <c r="O153" i="16"/>
  <c r="N153" i="16" s="1"/>
  <c r="L153" i="16"/>
  <c r="K153" i="16"/>
  <c r="O152" i="16"/>
  <c r="N152" i="16" s="1"/>
  <c r="L152" i="16"/>
  <c r="K152" i="16"/>
  <c r="M145" i="16"/>
  <c r="U144" i="16"/>
  <c r="O144" i="16"/>
  <c r="K144" i="16"/>
  <c r="U143" i="16"/>
  <c r="K143" i="16"/>
  <c r="U132" i="16"/>
  <c r="Q132" i="16"/>
  <c r="P132" i="16"/>
  <c r="U131" i="16"/>
  <c r="Q131" i="16"/>
  <c r="P131" i="16"/>
  <c r="U130" i="16"/>
  <c r="Q130" i="16"/>
  <c r="P130" i="16"/>
  <c r="O111" i="16"/>
  <c r="O109" i="16"/>
  <c r="K109" i="16" s="1"/>
  <c r="N109" i="16"/>
  <c r="O108" i="16"/>
  <c r="K108" i="16" s="1"/>
  <c r="N108" i="16"/>
  <c r="N107" i="16"/>
  <c r="O106" i="16"/>
  <c r="N106" i="16"/>
  <c r="K106" i="16"/>
  <c r="O105" i="16"/>
  <c r="K105" i="16" s="1"/>
  <c r="N105" i="16"/>
  <c r="O104" i="16"/>
  <c r="K104" i="16" s="1"/>
  <c r="N104" i="16"/>
  <c r="M104" i="16" s="1"/>
  <c r="O103" i="16"/>
  <c r="K103" i="16" s="1"/>
  <c r="N103" i="16"/>
  <c r="O102" i="16"/>
  <c r="K102" i="16" s="1"/>
  <c r="N102" i="16"/>
  <c r="O101" i="16"/>
  <c r="K101" i="16" s="1"/>
  <c r="N101" i="16"/>
  <c r="O100" i="16"/>
  <c r="K100" i="16" s="1"/>
  <c r="N100" i="16"/>
  <c r="N98" i="16"/>
  <c r="O97" i="16"/>
  <c r="K97" i="16" s="1"/>
  <c r="N97" i="16"/>
  <c r="O96" i="16"/>
  <c r="K96" i="16" s="1"/>
  <c r="N96" i="16"/>
  <c r="O95" i="16"/>
  <c r="K95" i="16" s="1"/>
  <c r="N95" i="16"/>
  <c r="N92" i="16"/>
  <c r="N91" i="16"/>
  <c r="N89" i="16"/>
  <c r="O82" i="16"/>
  <c r="M82" i="16"/>
  <c r="K82" i="16"/>
  <c r="O81" i="16"/>
  <c r="K81" i="16" s="1"/>
  <c r="N81" i="16"/>
  <c r="M81" i="16"/>
  <c r="N80" i="16"/>
  <c r="O73" i="16"/>
  <c r="M73" i="16"/>
  <c r="K73" i="16"/>
  <c r="N72" i="16"/>
  <c r="N67" i="16"/>
  <c r="O66" i="16"/>
  <c r="K66" i="16" s="1"/>
  <c r="K65" i="16" s="1"/>
  <c r="N66" i="16"/>
  <c r="N61" i="16"/>
  <c r="O55" i="16"/>
  <c r="M55" i="16" s="1"/>
  <c r="O40" i="16"/>
  <c r="K40" i="16" s="1"/>
  <c r="N40" i="16"/>
  <c r="N39" i="16"/>
  <c r="O37" i="16"/>
  <c r="K37" i="16" s="1"/>
  <c r="N37" i="16"/>
  <c r="N36" i="16"/>
  <c r="O34" i="16"/>
  <c r="M34" i="16" s="1"/>
  <c r="M33" i="16" s="1"/>
  <c r="O31" i="16"/>
  <c r="K31" i="16" s="1"/>
  <c r="N31" i="16"/>
  <c r="O30" i="16"/>
  <c r="K30" i="16" s="1"/>
  <c r="N30" i="16"/>
  <c r="N29" i="16"/>
  <c r="N21" i="16"/>
  <c r="N20" i="16"/>
  <c r="N19" i="16"/>
  <c r="O15" i="16"/>
  <c r="K15" i="16" s="1"/>
  <c r="N15" i="16"/>
  <c r="O14" i="16"/>
  <c r="K14" i="16" s="1"/>
  <c r="N14" i="16"/>
  <c r="O13" i="16"/>
  <c r="O12" i="16" s="1"/>
  <c r="M32" i="16" l="1"/>
  <c r="K32" i="16"/>
  <c r="K28" i="16" s="1"/>
  <c r="K36" i="16"/>
  <c r="K35" i="16" s="1"/>
  <c r="M36" i="16"/>
  <c r="M107" i="16"/>
  <c r="K94" i="16"/>
  <c r="M31" i="16"/>
  <c r="N33" i="16"/>
  <c r="O33" i="16"/>
  <c r="M100" i="16"/>
  <c r="M103" i="16"/>
  <c r="M108" i="16"/>
  <c r="O99" i="16"/>
  <c r="M102" i="16"/>
  <c r="M106" i="16"/>
  <c r="M101" i="16"/>
  <c r="M105" i="16"/>
  <c r="M109" i="16"/>
  <c r="M95" i="16"/>
  <c r="M96" i="16"/>
  <c r="K91" i="16"/>
  <c r="K90" i="16" s="1"/>
  <c r="O90" i="16"/>
  <c r="M92" i="16"/>
  <c r="O88" i="16"/>
  <c r="M89" i="16"/>
  <c r="M88" i="16" s="1"/>
  <c r="K80" i="16"/>
  <c r="K79" i="16" s="1"/>
  <c r="K77" i="16" s="1"/>
  <c r="L77" i="16" s="1"/>
  <c r="O79" i="16"/>
  <c r="O77" i="16" s="1"/>
  <c r="M80" i="16"/>
  <c r="M79" i="16" s="1"/>
  <c r="N79" i="16" s="1"/>
  <c r="K72" i="16"/>
  <c r="K71" i="16" s="1"/>
  <c r="O71" i="16"/>
  <c r="O69" i="16" s="1"/>
  <c r="M72" i="16"/>
  <c r="M71" i="16" s="1"/>
  <c r="M66" i="16"/>
  <c r="K61" i="16"/>
  <c r="K60" i="16" s="1"/>
  <c r="M61" i="16"/>
  <c r="M60" i="16" s="1"/>
  <c r="M58" i="16" s="1"/>
  <c r="O60" i="16"/>
  <c r="O58" i="16" s="1"/>
  <c r="K56" i="16"/>
  <c r="M56" i="16"/>
  <c r="M54" i="16"/>
  <c r="M53" i="16" s="1"/>
  <c r="N53" i="16" s="1"/>
  <c r="O53" i="16"/>
  <c r="K54" i="16"/>
  <c r="K55" i="16"/>
  <c r="K52" i="16"/>
  <c r="K51" i="16" s="1"/>
  <c r="L51" i="16" s="1"/>
  <c r="M52" i="16"/>
  <c r="M51" i="16" s="1"/>
  <c r="N51" i="16" s="1"/>
  <c r="M43" i="16"/>
  <c r="M42" i="16" s="1"/>
  <c r="O42" i="16"/>
  <c r="M39" i="16"/>
  <c r="K39" i="16"/>
  <c r="O38" i="16"/>
  <c r="K34" i="16"/>
  <c r="K33" i="16" s="1"/>
  <c r="K20" i="16"/>
  <c r="M20" i="16"/>
  <c r="M77" i="16"/>
  <c r="N77" i="16" s="1"/>
  <c r="K13" i="16"/>
  <c r="N60" i="16"/>
  <c r="L79" i="16"/>
  <c r="M14" i="16"/>
  <c r="M15" i="16"/>
  <c r="M29" i="16"/>
  <c r="L33" i="16"/>
  <c r="O35" i="16"/>
  <c r="M37" i="16"/>
  <c r="M35" i="16" s="1"/>
  <c r="K43" i="16"/>
  <c r="K42" i="16" s="1"/>
  <c r="K47" i="16"/>
  <c r="K46" i="16" s="1"/>
  <c r="O46" i="16"/>
  <c r="N46" i="16" s="1"/>
  <c r="O65" i="16"/>
  <c r="O64" i="16" s="1"/>
  <c r="M67" i="16"/>
  <c r="M65" i="16" s="1"/>
  <c r="M97" i="16"/>
  <c r="O94" i="16"/>
  <c r="K99" i="16"/>
  <c r="L99" i="16" s="1"/>
  <c r="N144" i="16"/>
  <c r="L144" i="16"/>
  <c r="K38" i="16"/>
  <c r="L65" i="16"/>
  <c r="L64" i="16" s="1"/>
  <c r="K64" i="16"/>
  <c r="O143" i="16"/>
  <c r="K145" i="16"/>
  <c r="O18" i="16"/>
  <c r="K21" i="16"/>
  <c r="K18" i="16" s="1"/>
  <c r="K58" i="16"/>
  <c r="M19" i="16"/>
  <c r="M18" i="16" s="1"/>
  <c r="O28" i="16"/>
  <c r="M30" i="16"/>
  <c r="M40" i="16"/>
  <c r="M38" i="16" s="1"/>
  <c r="N38" i="16" s="1"/>
  <c r="M91" i="16"/>
  <c r="M90" i="16" s="1"/>
  <c r="N90" i="16" s="1"/>
  <c r="M98" i="16"/>
  <c r="L154" i="16"/>
  <c r="H21" i="15"/>
  <c r="L28" i="16" l="1"/>
  <c r="N35" i="16"/>
  <c r="K53" i="16"/>
  <c r="L53" i="16" s="1"/>
  <c r="L35" i="16"/>
  <c r="M99" i="16"/>
  <c r="N99" i="16" s="1"/>
  <c r="K57" i="16"/>
  <c r="O93" i="16"/>
  <c r="M94" i="16"/>
  <c r="O86" i="16"/>
  <c r="O68" i="16" s="1"/>
  <c r="O132" i="16" s="1"/>
  <c r="L90" i="16"/>
  <c r="M86" i="16"/>
  <c r="K86" i="16"/>
  <c r="L86" i="16" s="1"/>
  <c r="L88" i="16"/>
  <c r="N88" i="16"/>
  <c r="M69" i="16"/>
  <c r="N69" i="16" s="1"/>
  <c r="N71" i="16"/>
  <c r="L71" i="16"/>
  <c r="K69" i="16"/>
  <c r="L69" i="16" s="1"/>
  <c r="L60" i="16"/>
  <c r="O57" i="16"/>
  <c r="O131" i="16" s="1"/>
  <c r="L46" i="16"/>
  <c r="L42" i="16"/>
  <c r="N42" i="16"/>
  <c r="L38" i="16"/>
  <c r="O16" i="16"/>
  <c r="O11" i="16" s="1"/>
  <c r="O130" i="16" s="1"/>
  <c r="M13" i="16"/>
  <c r="M12" i="16" s="1"/>
  <c r="M64" i="16"/>
  <c r="M57" i="16" s="1"/>
  <c r="N65" i="16"/>
  <c r="N64" i="16" s="1"/>
  <c r="N94" i="16"/>
  <c r="K93" i="16"/>
  <c r="L18" i="16"/>
  <c r="O145" i="16"/>
  <c r="N145" i="16" s="1"/>
  <c r="N143" i="16"/>
  <c r="M28" i="16"/>
  <c r="N28" i="16" s="1"/>
  <c r="L94" i="16"/>
  <c r="K12" i="16"/>
  <c r="L13" i="16"/>
  <c r="M16" i="16"/>
  <c r="N18" i="16"/>
  <c r="K131" i="16"/>
  <c r="L143" i="16"/>
  <c r="N13" i="16"/>
  <c r="O102" i="15"/>
  <c r="K102" i="15"/>
  <c r="N102" i="15"/>
  <c r="M102" i="15" s="1"/>
  <c r="M93" i="16" l="1"/>
  <c r="N93" i="16" s="1"/>
  <c r="K16" i="16"/>
  <c r="N86" i="16"/>
  <c r="L131" i="16"/>
  <c r="L57" i="16"/>
  <c r="N16" i="16"/>
  <c r="O114" i="16"/>
  <c r="O10" i="16"/>
  <c r="L16" i="16"/>
  <c r="N57" i="16"/>
  <c r="M131" i="16"/>
  <c r="N131" i="16" s="1"/>
  <c r="M11" i="16"/>
  <c r="N12" i="16"/>
  <c r="L12" i="16"/>
  <c r="K11" i="16"/>
  <c r="L93" i="16"/>
  <c r="K68" i="16"/>
  <c r="M68" i="16"/>
  <c r="O135" i="16"/>
  <c r="O133" i="16"/>
  <c r="L145" i="16"/>
  <c r="O20" i="15"/>
  <c r="K20" i="15" s="1"/>
  <c r="N20" i="15"/>
  <c r="M20" i="15" s="1"/>
  <c r="K132" i="16" l="1"/>
  <c r="L68" i="16"/>
  <c r="M10" i="16"/>
  <c r="N10" i="16" s="1"/>
  <c r="M130" i="16"/>
  <c r="M114" i="16"/>
  <c r="N11" i="16"/>
  <c r="M132" i="16"/>
  <c r="N68" i="16"/>
  <c r="K114" i="16"/>
  <c r="L11" i="16"/>
  <c r="K130" i="16"/>
  <c r="K10" i="16"/>
  <c r="L10" i="16" s="1"/>
  <c r="N61" i="15"/>
  <c r="O61" i="15"/>
  <c r="O60" i="15" s="1"/>
  <c r="O58" i="15" s="1"/>
  <c r="H47" i="15"/>
  <c r="H43" i="15"/>
  <c r="K172" i="16" l="1"/>
  <c r="L132" i="16"/>
  <c r="K162" i="16"/>
  <c r="M135" i="16"/>
  <c r="N130" i="16"/>
  <c r="M133" i="16"/>
  <c r="K135" i="16"/>
  <c r="L130" i="16"/>
  <c r="K133" i="16"/>
  <c r="N132" i="16"/>
  <c r="M172" i="16"/>
  <c r="M162" i="16"/>
  <c r="K61" i="15"/>
  <c r="K60" i="15" s="1"/>
  <c r="L60" i="15" s="1"/>
  <c r="M61" i="15"/>
  <c r="M60" i="15" s="1"/>
  <c r="O32" i="15"/>
  <c r="M32" i="15" s="1"/>
  <c r="O52" i="15"/>
  <c r="K52" i="15" s="1"/>
  <c r="O34" i="15"/>
  <c r="K34" i="15" s="1"/>
  <c r="L133" i="16" l="1"/>
  <c r="K164" i="16"/>
  <c r="M173" i="16"/>
  <c r="M174" i="16" s="1"/>
  <c r="M163" i="16"/>
  <c r="N135" i="16"/>
  <c r="O162" i="16"/>
  <c r="N162" i="16" s="1"/>
  <c r="O172" i="16"/>
  <c r="L172" i="16" s="1"/>
  <c r="N172" i="16"/>
  <c r="K173" i="16"/>
  <c r="K174" i="16" s="1"/>
  <c r="L135" i="16"/>
  <c r="K163" i="16"/>
  <c r="N133" i="16"/>
  <c r="M164" i="16"/>
  <c r="K58" i="15"/>
  <c r="K32" i="15"/>
  <c r="M58" i="15"/>
  <c r="N60" i="15"/>
  <c r="M34" i="15"/>
  <c r="M52" i="15"/>
  <c r="M51" i="15" s="1"/>
  <c r="O33" i="15"/>
  <c r="O51" i="15"/>
  <c r="L162" i="16" l="1"/>
  <c r="O174" i="16"/>
  <c r="N174" i="16" s="1"/>
  <c r="O163" i="16"/>
  <c r="L163" i="16" s="1"/>
  <c r="O173" i="16"/>
  <c r="N173" i="16" s="1"/>
  <c r="O164" i="16"/>
  <c r="L164" i="16" s="1"/>
  <c r="O47" i="15"/>
  <c r="L174" i="16" l="1"/>
  <c r="L173" i="16"/>
  <c r="N164" i="16"/>
  <c r="N163" i="16"/>
  <c r="M47" i="15"/>
  <c r="M46" i="15" s="1"/>
  <c r="O46" i="15"/>
  <c r="K47" i="15"/>
  <c r="O43" i="15"/>
  <c r="O40" i="15"/>
  <c r="K40" i="15" s="1"/>
  <c r="M43" i="15" l="1"/>
  <c r="M42" i="15" s="1"/>
  <c r="O42" i="15"/>
  <c r="K46" i="15"/>
  <c r="L46" i="15" s="1"/>
  <c r="N46" i="15"/>
  <c r="K43" i="15"/>
  <c r="K42" i="15" s="1"/>
  <c r="K51" i="15"/>
  <c r="N42" i="15" l="1"/>
  <c r="L42" i="15"/>
  <c r="L51" i="15"/>
  <c r="N51" i="15"/>
  <c r="O56" i="15"/>
  <c r="M56" i="15" s="1"/>
  <c r="O55" i="15"/>
  <c r="M55" i="15" s="1"/>
  <c r="O81" i="15"/>
  <c r="K81" i="15" s="1"/>
  <c r="N81" i="15"/>
  <c r="M81" i="15" l="1"/>
  <c r="K56" i="15"/>
  <c r="K55" i="15"/>
  <c r="O97" i="15" l="1"/>
  <c r="K97" i="15" s="1"/>
  <c r="N97" i="15"/>
  <c r="O96" i="15"/>
  <c r="K96" i="15" s="1"/>
  <c r="N96" i="15"/>
  <c r="M97" i="15" l="1"/>
  <c r="M96" i="15"/>
  <c r="O101" i="15"/>
  <c r="K101" i="15" s="1"/>
  <c r="N101" i="15"/>
  <c r="M101" i="15" l="1"/>
  <c r="O109" i="15"/>
  <c r="O108" i="15"/>
  <c r="N109" i="15"/>
  <c r="N108" i="15"/>
  <c r="N107" i="15"/>
  <c r="O107" i="15"/>
  <c r="K107" i="15" s="1"/>
  <c r="O106" i="15"/>
  <c r="N106" i="15"/>
  <c r="O105" i="15"/>
  <c r="K105" i="15" s="1"/>
  <c r="N105" i="15"/>
  <c r="M108" i="15" l="1"/>
  <c r="M105" i="15"/>
  <c r="M107" i="15"/>
  <c r="M106" i="15"/>
  <c r="M109" i="15"/>
  <c r="K109" i="15"/>
  <c r="K108" i="15"/>
  <c r="K106" i="15"/>
  <c r="O66" i="15" l="1"/>
  <c r="O54" i="15"/>
  <c r="O53" i="15" s="1"/>
  <c r="M33" i="15"/>
  <c r="K33" i="15"/>
  <c r="O31" i="15"/>
  <c r="N31" i="15"/>
  <c r="K31" i="15" l="1"/>
  <c r="M31" i="15"/>
  <c r="K54" i="15"/>
  <c r="K53" i="15" s="1"/>
  <c r="M54" i="15"/>
  <c r="M53" i="15" s="1"/>
  <c r="L33" i="15"/>
  <c r="O14" i="15"/>
  <c r="K14" i="15" l="1"/>
  <c r="L53" i="15"/>
  <c r="N53" i="15"/>
  <c r="N66" i="15"/>
  <c r="M66" i="15" s="1"/>
  <c r="O67" i="15"/>
  <c r="N67" i="15"/>
  <c r="M67" i="15" l="1"/>
  <c r="K67" i="15"/>
  <c r="O82" i="15" l="1"/>
  <c r="M82" i="15"/>
  <c r="K82" i="15"/>
  <c r="O104" i="15" l="1"/>
  <c r="O103" i="15"/>
  <c r="N104" i="15"/>
  <c r="N103" i="15"/>
  <c r="K104" i="15" l="1"/>
  <c r="M104" i="15"/>
  <c r="K103" i="15"/>
  <c r="M103" i="15"/>
  <c r="O98" i="15" l="1"/>
  <c r="K98" i="15" s="1"/>
  <c r="N98" i="15"/>
  <c r="O92" i="15"/>
  <c r="K92" i="15" s="1"/>
  <c r="N92" i="15"/>
  <c r="M98" i="15" l="1"/>
  <c r="M92" i="15"/>
  <c r="N14" i="15" l="1"/>
  <c r="N15" i="15"/>
  <c r="O15" i="15"/>
  <c r="O13" i="15" s="1"/>
  <c r="M15" i="15" l="1"/>
  <c r="M14" i="15"/>
  <c r="K15" i="15"/>
  <c r="M13" i="15" l="1"/>
  <c r="K13" i="15" l="1"/>
  <c r="L13" i="15" l="1"/>
  <c r="N13" i="15"/>
  <c r="O100" i="15"/>
  <c r="O99" i="15" s="1"/>
  <c r="O95" i="15"/>
  <c r="O94" i="15" s="1"/>
  <c r="O91" i="15"/>
  <c r="O90" i="15" s="1"/>
  <c r="O89" i="15"/>
  <c r="O80" i="15"/>
  <c r="O79" i="15" s="1"/>
  <c r="O72" i="15"/>
  <c r="O65" i="15"/>
  <c r="O36" i="15"/>
  <c r="O19" i="15"/>
  <c r="U173" i="15"/>
  <c r="U172" i="15"/>
  <c r="U163" i="15"/>
  <c r="U162" i="15"/>
  <c r="M154" i="15"/>
  <c r="U153" i="15"/>
  <c r="K153" i="15"/>
  <c r="K152" i="15"/>
  <c r="M145" i="15"/>
  <c r="U144" i="15"/>
  <c r="K144" i="15"/>
  <c r="O144" i="15" s="1"/>
  <c r="L144" i="15" s="1"/>
  <c r="U143" i="15"/>
  <c r="K143" i="15"/>
  <c r="U132" i="15"/>
  <c r="Q132" i="15"/>
  <c r="P132" i="15"/>
  <c r="U131" i="15"/>
  <c r="Q131" i="15"/>
  <c r="P131" i="15"/>
  <c r="U130" i="15"/>
  <c r="Q130" i="15"/>
  <c r="P130" i="15"/>
  <c r="O111" i="15"/>
  <c r="N100" i="15"/>
  <c r="N95" i="15"/>
  <c r="N91" i="15"/>
  <c r="N89" i="15"/>
  <c r="N80" i="15"/>
  <c r="N72" i="15"/>
  <c r="N40" i="15"/>
  <c r="O39" i="15"/>
  <c r="N39" i="15"/>
  <c r="O37" i="15"/>
  <c r="K37" i="15" s="1"/>
  <c r="N37" i="15"/>
  <c r="N36" i="15"/>
  <c r="O30" i="15"/>
  <c r="N30" i="15"/>
  <c r="O29" i="15"/>
  <c r="N29" i="15"/>
  <c r="O21" i="15"/>
  <c r="N21" i="15"/>
  <c r="N19" i="15"/>
  <c r="O12" i="15"/>
  <c r="M12" i="15"/>
  <c r="K12" i="15"/>
  <c r="M30" i="15" l="1"/>
  <c r="O18" i="15"/>
  <c r="O35" i="15"/>
  <c r="K39" i="15"/>
  <c r="O38" i="15"/>
  <c r="M29" i="15"/>
  <c r="M28" i="15" s="1"/>
  <c r="O28" i="15"/>
  <c r="K21" i="15"/>
  <c r="O93" i="15"/>
  <c r="K95" i="15"/>
  <c r="K94" i="15" s="1"/>
  <c r="O153" i="15"/>
  <c r="N153" i="15" s="1"/>
  <c r="L12" i="15"/>
  <c r="K145" i="15"/>
  <c r="O152" i="15"/>
  <c r="N152" i="15" s="1"/>
  <c r="N12" i="15"/>
  <c r="K154" i="15"/>
  <c r="M39" i="15"/>
  <c r="K29" i="15"/>
  <c r="K100" i="15"/>
  <c r="K99" i="15" s="1"/>
  <c r="L99" i="15" s="1"/>
  <c r="M100" i="15"/>
  <c r="M99" i="15" s="1"/>
  <c r="M95" i="15"/>
  <c r="M94" i="15" s="1"/>
  <c r="K91" i="15"/>
  <c r="K90" i="15" s="1"/>
  <c r="M91" i="15"/>
  <c r="K89" i="15"/>
  <c r="K88" i="15" s="1"/>
  <c r="O88" i="15"/>
  <c r="O86" i="15" s="1"/>
  <c r="M89" i="15"/>
  <c r="M88" i="15" s="1"/>
  <c r="O77" i="15"/>
  <c r="K80" i="15"/>
  <c r="K79" i="15" s="1"/>
  <c r="K77" i="15" s="1"/>
  <c r="M80" i="15"/>
  <c r="M79" i="15" s="1"/>
  <c r="M73" i="15"/>
  <c r="O73" i="15"/>
  <c r="K73" i="15"/>
  <c r="O71" i="15"/>
  <c r="O69" i="15" s="1"/>
  <c r="K72" i="15"/>
  <c r="K71" i="15" s="1"/>
  <c r="K69" i="15" s="1"/>
  <c r="M72" i="15"/>
  <c r="M71" i="15" s="1"/>
  <c r="M69" i="15" s="1"/>
  <c r="K66" i="15"/>
  <c r="K65" i="15" s="1"/>
  <c r="O64" i="15"/>
  <c r="O57" i="15" s="1"/>
  <c r="M65" i="15"/>
  <c r="M40" i="15"/>
  <c r="K36" i="15"/>
  <c r="K35" i="15" s="1"/>
  <c r="M36" i="15"/>
  <c r="M37" i="15"/>
  <c r="K30" i="15"/>
  <c r="M21" i="15"/>
  <c r="K19" i="15"/>
  <c r="M19" i="15"/>
  <c r="O143" i="15"/>
  <c r="L143" i="15" s="1"/>
  <c r="N144" i="15"/>
  <c r="K18" i="15" l="1"/>
  <c r="M18" i="15"/>
  <c r="N28" i="15"/>
  <c r="K28" i="15"/>
  <c r="L28" i="15" s="1"/>
  <c r="L18" i="15"/>
  <c r="O16" i="15"/>
  <c r="O11" i="15" s="1"/>
  <c r="K86" i="15"/>
  <c r="K93" i="15"/>
  <c r="M90" i="15"/>
  <c r="M86" i="15" s="1"/>
  <c r="M93" i="15"/>
  <c r="L90" i="15"/>
  <c r="O68" i="15"/>
  <c r="N99" i="15"/>
  <c r="M35" i="15"/>
  <c r="N35" i="15" s="1"/>
  <c r="M38" i="15"/>
  <c r="N38" i="15" s="1"/>
  <c r="L65" i="15"/>
  <c r="L64" i="15" s="1"/>
  <c r="K38" i="15"/>
  <c r="L38" i="15" s="1"/>
  <c r="O154" i="15"/>
  <c r="L154" i="15" s="1"/>
  <c r="N33" i="15"/>
  <c r="L153" i="15"/>
  <c r="L152" i="15"/>
  <c r="L88" i="15"/>
  <c r="N79" i="15"/>
  <c r="M77" i="15"/>
  <c r="N77" i="15" s="1"/>
  <c r="L77" i="15"/>
  <c r="L79" i="15"/>
  <c r="N71" i="15"/>
  <c r="N65" i="15"/>
  <c r="N64" i="15" s="1"/>
  <c r="N88" i="15"/>
  <c r="L71" i="15"/>
  <c r="M64" i="15"/>
  <c r="M57" i="15" s="1"/>
  <c r="O131" i="15"/>
  <c r="L35" i="15"/>
  <c r="L94" i="15"/>
  <c r="O145" i="15"/>
  <c r="N143" i="15"/>
  <c r="N69" i="15"/>
  <c r="L69" i="15"/>
  <c r="O10" i="15" l="1"/>
  <c r="K16" i="15"/>
  <c r="K11" i="15" s="1"/>
  <c r="N90" i="15"/>
  <c r="M16" i="15"/>
  <c r="M11" i="15" s="1"/>
  <c r="N93" i="15"/>
  <c r="K64" i="15"/>
  <c r="K57" i="15" s="1"/>
  <c r="L93" i="15"/>
  <c r="N154" i="15"/>
  <c r="N94" i="15"/>
  <c r="N86" i="15"/>
  <c r="N18" i="15"/>
  <c r="L86" i="15"/>
  <c r="O132" i="15"/>
  <c r="N57" i="15"/>
  <c r="O130" i="15"/>
  <c r="O135" i="15" s="1"/>
  <c r="L145" i="15"/>
  <c r="N145" i="15"/>
  <c r="L11" i="15" l="1"/>
  <c r="L57" i="15"/>
  <c r="M68" i="15"/>
  <c r="M10" i="15" s="1"/>
  <c r="O114" i="15"/>
  <c r="K68" i="15"/>
  <c r="K132" i="15" s="1"/>
  <c r="L16" i="15"/>
  <c r="O133" i="15"/>
  <c r="M131" i="15"/>
  <c r="N131" i="15" s="1"/>
  <c r="K131" i="15"/>
  <c r="L131" i="15" s="1"/>
  <c r="N16" i="15"/>
  <c r="K10" i="15" l="1"/>
  <c r="L10" i="15" s="1"/>
  <c r="L68" i="15"/>
  <c r="L132" i="15"/>
  <c r="K172" i="15"/>
  <c r="K162" i="15"/>
  <c r="M130" i="15"/>
  <c r="N11" i="15"/>
  <c r="K130" i="15"/>
  <c r="K114" i="15"/>
  <c r="N68" i="15" l="1"/>
  <c r="M132" i="15"/>
  <c r="M133" i="15" s="1"/>
  <c r="N10" i="15"/>
  <c r="M114" i="15"/>
  <c r="M135" i="15"/>
  <c r="N130" i="15"/>
  <c r="K133" i="15"/>
  <c r="K135" i="15"/>
  <c r="L130" i="15"/>
  <c r="M172" i="15" l="1"/>
  <c r="O172" i="15" s="1"/>
  <c r="L172" i="15" s="1"/>
  <c r="M162" i="15"/>
  <c r="O162" i="15" s="1"/>
  <c r="N162" i="15" s="1"/>
  <c r="N132" i="15"/>
  <c r="N133" i="15"/>
  <c r="M164" i="15"/>
  <c r="L135" i="15"/>
  <c r="K173" i="15"/>
  <c r="K163" i="15"/>
  <c r="M173" i="15"/>
  <c r="N135" i="15"/>
  <c r="M163" i="15"/>
  <c r="L133" i="15"/>
  <c r="K164" i="15"/>
  <c r="N172" i="15" l="1"/>
  <c r="L162" i="15"/>
  <c r="O164" i="15"/>
  <c r="L164" i="15" s="1"/>
  <c r="M174" i="15"/>
  <c r="O163" i="15"/>
  <c r="N163" i="15" s="1"/>
  <c r="O173" i="15"/>
  <c r="L173" i="15" s="1"/>
  <c r="K174" i="15"/>
  <c r="N173" i="15" l="1"/>
  <c r="O174" i="15"/>
  <c r="L174" i="15" s="1"/>
  <c r="L163" i="15"/>
  <c r="N164" i="15"/>
  <c r="N174" i="15" l="1"/>
</calcChain>
</file>

<file path=xl/comments1.xml><?xml version="1.0" encoding="utf-8"?>
<comments xmlns="http://schemas.openxmlformats.org/spreadsheetml/2006/main">
  <authors>
    <author>COF/CBR</author>
  </authors>
  <commentList>
    <comment ref="G128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RECURSO - representam “com o quê fazer”:
1. Capacitação
2. Consultoria
3. Equipamento de Informática/ Software
4. Equipamento de Apoio
5. Serviços - Organização de Eventos/ Gráficos etc.
6. Deslocamento/diárias e passagens
7. Inscrição em Cursos </t>
        </r>
      </text>
    </comment>
    <comment ref="O128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Custo Total da Atividade</t>
        </r>
      </text>
    </comment>
    <comment ref="U128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Ex: Em fase de elaboração do TDR.
Em fase de especificação técnica etc.</t>
        </r>
      </text>
    </comment>
    <comment ref="H129" authorId="0">
      <text>
        <r>
          <rPr>
            <b/>
            <sz val="8"/>
            <color indexed="81"/>
            <rFont val="Tahoma"/>
            <family val="2"/>
          </rPr>
          <t>COF/CBR: Ex.:</t>
        </r>
        <r>
          <rPr>
            <sz val="8"/>
            <color indexed="81"/>
            <rFont val="Tahoma"/>
            <family val="2"/>
          </rPr>
          <t xml:space="preserve">
Custo de 01 capacitando.
Custo da hora/dia/mês de consultoria.
Custo de 01 computador etc.</t>
        </r>
      </text>
    </comment>
    <comment ref="I129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Unidade: Homem/hora/dia/mês;
Homem capacitando...</t>
        </r>
      </text>
    </comment>
    <comment ref="J129" authorId="0">
      <text>
        <r>
          <rPr>
            <b/>
            <sz val="8"/>
            <color indexed="81"/>
            <rFont val="Tahoma"/>
            <family val="2"/>
          </rPr>
          <t>COF/CBR: Ex:</t>
        </r>
        <r>
          <rPr>
            <sz val="8"/>
            <color indexed="81"/>
            <rFont val="Tahoma"/>
            <family val="2"/>
          </rPr>
          <t xml:space="preserve">
Quantidade de Participantes em Capacitação.
Quantidade de Horas/dias/meses de Consultoria.
Quantidade de Máquinas que serão adquiridas etc.</t>
        </r>
      </text>
    </comment>
    <comment ref="K129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Valor do Custo Total que será financiado com recursos do Banco ou Fumin </t>
        </r>
      </text>
    </comment>
    <comment ref="M129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Valor do Custo Total que será financiado com recursos de Contrapartida Local </t>
        </r>
      </text>
    </comment>
    <comment ref="P129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Mês e ano p/ iniciar o desenvolvimento da atividade.</t>
        </r>
      </text>
    </comment>
    <comment ref="Q129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Fim da atividade.</t>
        </r>
      </text>
    </comment>
    <comment ref="F130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COMPONENTE DO PROGRAMA - ÁREAS DE CONCENTRAÇÃO DE ATIVIDADES POR AFINIDADE/ OBJETO</t>
        </r>
      </text>
    </comment>
    <comment ref="G14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RECURSO - representam “com o quê fazer”:
1. Capacitação
2. Consultoria
3. Equipamento de Informática/ Software
4. Equipamento de Apoio
5. Serviços - Organização de Eventos/ Gráficos etc.
6. Deslocamento/diárias e passagens
7. Inscrição em Cursos </t>
        </r>
      </text>
    </comment>
    <comment ref="O14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Custo Total da Atividade</t>
        </r>
      </text>
    </comment>
    <comment ref="U14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Ex: Em fase de elaboração do TDR.
Em fase de especificação técnica etc.</t>
        </r>
      </text>
    </comment>
    <comment ref="H142" authorId="0">
      <text>
        <r>
          <rPr>
            <b/>
            <sz val="8"/>
            <color indexed="81"/>
            <rFont val="Tahoma"/>
            <family val="2"/>
          </rPr>
          <t>COF/CBR: Ex.:</t>
        </r>
        <r>
          <rPr>
            <sz val="8"/>
            <color indexed="81"/>
            <rFont val="Tahoma"/>
            <family val="2"/>
          </rPr>
          <t xml:space="preserve">
Custo de 01 capacitando.
Custo da hora/dia/mês de consultoria.
Custo de 01 computador etc.</t>
        </r>
      </text>
    </comment>
    <comment ref="I142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Unidade: Homem/hora/dia/mês;
Homem capacitando...</t>
        </r>
      </text>
    </comment>
    <comment ref="J142" authorId="0">
      <text>
        <r>
          <rPr>
            <b/>
            <sz val="8"/>
            <color indexed="81"/>
            <rFont val="Tahoma"/>
            <family val="2"/>
          </rPr>
          <t>COF/CBR: Ex:</t>
        </r>
        <r>
          <rPr>
            <sz val="8"/>
            <color indexed="81"/>
            <rFont val="Tahoma"/>
            <family val="2"/>
          </rPr>
          <t xml:space="preserve">
Quantidade de Participantes em Capacitação.
Quantidade de Horas/dias/meses de Consultoria.
Quantidade de Máquinas que serão adquiridas etc.</t>
        </r>
      </text>
    </comment>
    <comment ref="K142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Valor do Custo Total que será financiado com recursos do Banco ou Fumin </t>
        </r>
      </text>
    </comment>
    <comment ref="M142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Valor do Custo Total que será financiado com recursos de Contrapartida Local </t>
        </r>
      </text>
    </comment>
    <comment ref="P142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Mês e ano p/ iniciar o desenvolvimento da atividade.</t>
        </r>
      </text>
    </comment>
    <comment ref="Q142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Fim da atividade.</t>
        </r>
      </text>
    </comment>
    <comment ref="F143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COMPONENTE DO PROGRAMA - ÁREAS DE CONCENTRAÇÃO DE ATIVIDADES POR AFINIDADE/ OBJETO</t>
        </r>
      </text>
    </comment>
    <comment ref="G150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RECURSO - representam “com o quê fazer”:
1. Capacitação
2. Consultoria
3. Equipamento de Informática/ Software
4. Equipamento de Apoio
5. Serviços - Organização de Eventos/ Gráficos etc.
6. Deslocamento/diárias e passagens
7. Inscrição em Cursos </t>
        </r>
      </text>
    </comment>
    <comment ref="O150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Custo Total da Atividade</t>
        </r>
      </text>
    </comment>
    <comment ref="U150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Ex: Em fase de elaboração do TDR.
Em fase de especificação técnica etc.</t>
        </r>
      </text>
    </comment>
    <comment ref="H151" authorId="0">
      <text>
        <r>
          <rPr>
            <b/>
            <sz val="8"/>
            <color indexed="81"/>
            <rFont val="Tahoma"/>
            <family val="2"/>
          </rPr>
          <t>COF/CBR: Ex.:</t>
        </r>
        <r>
          <rPr>
            <sz val="8"/>
            <color indexed="81"/>
            <rFont val="Tahoma"/>
            <family val="2"/>
          </rPr>
          <t xml:space="preserve">
Custo de 01 capacitando.
Custo da hora/dia/mês de consultoria.
Custo de 01 computador etc.</t>
        </r>
      </text>
    </comment>
    <comment ref="I15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Unidade: Homem/hora/dia/mês;
Homem capacitando...</t>
        </r>
      </text>
    </comment>
    <comment ref="J151" authorId="0">
      <text>
        <r>
          <rPr>
            <b/>
            <sz val="8"/>
            <color indexed="81"/>
            <rFont val="Tahoma"/>
            <family val="2"/>
          </rPr>
          <t>COF/CBR: Ex:</t>
        </r>
        <r>
          <rPr>
            <sz val="8"/>
            <color indexed="81"/>
            <rFont val="Tahoma"/>
            <family val="2"/>
          </rPr>
          <t xml:space="preserve">
Quantidade de Participantes em Capacitação.
Quantidade de Horas/dias/meses de Consultoria.
Quantidade de Máquinas que serão adquiridas etc.</t>
        </r>
      </text>
    </comment>
    <comment ref="K15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Valor do Custo Total que será financiado com recursos do Banco ou Fumin </t>
        </r>
      </text>
    </comment>
    <comment ref="M15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Valor do Custo Total que será financiado com recursos de Contrapartida Local </t>
        </r>
      </text>
    </comment>
    <comment ref="P15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Mês e ano p/ iniciar o desenvolvimento da atividade.</t>
        </r>
      </text>
    </comment>
    <comment ref="Q15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Fim da atividade.</t>
        </r>
      </text>
    </comment>
    <comment ref="F152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COMPONENTE DO PROGRAMA - ÁREAS DE CONCENTRAÇÃO DE ATIVIDADES POR AFINIDADE/ OBJETO</t>
        </r>
      </text>
    </comment>
    <comment ref="G160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RECURSO - representam “com o quê fazer”:
1. Capacitação
2. Consultoria
3. Equipamento de Informática/ Software
4. Equipamento de Apoio
5. Serviços - Organização de Eventos/ Gráficos etc.
6. Deslocamento/diárias e passagens
7. Inscrição em Cursos </t>
        </r>
      </text>
    </comment>
    <comment ref="O160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Custo Total da Atividade</t>
        </r>
      </text>
    </comment>
    <comment ref="U160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Ex: Em fase de elaboração do TDR.
Em fase de especificação técnica etc.</t>
        </r>
      </text>
    </comment>
    <comment ref="H161" authorId="0">
      <text>
        <r>
          <rPr>
            <b/>
            <sz val="8"/>
            <color indexed="81"/>
            <rFont val="Tahoma"/>
            <family val="2"/>
          </rPr>
          <t>COF/CBR: Ex.:</t>
        </r>
        <r>
          <rPr>
            <sz val="8"/>
            <color indexed="81"/>
            <rFont val="Tahoma"/>
            <family val="2"/>
          </rPr>
          <t xml:space="preserve">
Custo de 01 capacitando.
Custo da hora/dia/mês de consultoria.
Custo de 01 computador etc.</t>
        </r>
      </text>
    </comment>
    <comment ref="I16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Unidade: Homem/hora/dia/mês;
Homem capacitando...</t>
        </r>
      </text>
    </comment>
    <comment ref="J161" authorId="0">
      <text>
        <r>
          <rPr>
            <b/>
            <sz val="8"/>
            <color indexed="81"/>
            <rFont val="Tahoma"/>
            <family val="2"/>
          </rPr>
          <t>COF/CBR: Ex:</t>
        </r>
        <r>
          <rPr>
            <sz val="8"/>
            <color indexed="81"/>
            <rFont val="Tahoma"/>
            <family val="2"/>
          </rPr>
          <t xml:space="preserve">
Quantidade de Participantes em Capacitação.
Quantidade de Horas/dias/meses de Consultoria.
Quantidade de Máquinas que serão adquiridas etc.</t>
        </r>
      </text>
    </comment>
    <comment ref="K16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Valor do Custo Total que será financiado com recursos do Banco ou Fumin </t>
        </r>
      </text>
    </comment>
    <comment ref="M16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Valor do Custo Total que será financiado com recursos de Contrapartida Local </t>
        </r>
      </text>
    </comment>
    <comment ref="P16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Mês e ano p/ iniciar o desenvolvimento da atividade.</t>
        </r>
      </text>
    </comment>
    <comment ref="Q16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Fim da atividade.</t>
        </r>
      </text>
    </comment>
    <comment ref="F162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COMPONENTE DO PROGRAMA - ÁREAS DE CONCENTRAÇÃO DE ATIVIDADES POR AFINIDADE/ OBJETO</t>
        </r>
      </text>
    </comment>
    <comment ref="G170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RECURSO - representam “com o quê fazer”:
1. Capacitação
2. Consultoria
3. Equipamento de Informática/ Software
4. Equipamento de Apoio
5. Serviços - Organização de Eventos/ Gráficos etc.
6. Deslocamento/diárias e passagens
7. Inscrição em Cursos </t>
        </r>
      </text>
    </comment>
    <comment ref="O170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Custo Total da Atividade</t>
        </r>
      </text>
    </comment>
    <comment ref="U170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Ex: Em fase de elaboração do TDR.
Em fase de especificação técnica etc.</t>
        </r>
      </text>
    </comment>
    <comment ref="H171" authorId="0">
      <text>
        <r>
          <rPr>
            <b/>
            <sz val="8"/>
            <color indexed="81"/>
            <rFont val="Tahoma"/>
            <family val="2"/>
          </rPr>
          <t>COF/CBR: Ex.:</t>
        </r>
        <r>
          <rPr>
            <sz val="8"/>
            <color indexed="81"/>
            <rFont val="Tahoma"/>
            <family val="2"/>
          </rPr>
          <t xml:space="preserve">
Custo de 01 capacitando.
Custo da hora/dia/mês de consultoria.
Custo de 01 computador etc.</t>
        </r>
      </text>
    </comment>
    <comment ref="I17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Unidade: Homem/hora/dia/mês;
Homem capacitando...</t>
        </r>
      </text>
    </comment>
    <comment ref="J171" authorId="0">
      <text>
        <r>
          <rPr>
            <b/>
            <sz val="8"/>
            <color indexed="81"/>
            <rFont val="Tahoma"/>
            <family val="2"/>
          </rPr>
          <t>COF/CBR: Ex:</t>
        </r>
        <r>
          <rPr>
            <sz val="8"/>
            <color indexed="81"/>
            <rFont val="Tahoma"/>
            <family val="2"/>
          </rPr>
          <t xml:space="preserve">
Quantidade de Participantes em Capacitação.
Quantidade de Horas/dias/meses de Consultoria.
Quantidade de Máquinas que serão adquiridas etc.</t>
        </r>
      </text>
    </comment>
    <comment ref="K17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Valor do Custo Total que será financiado com recursos do Banco ou Fumin </t>
        </r>
      </text>
    </comment>
    <comment ref="M17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Valor do Custo Total que será financiado com recursos de Contrapartida Local </t>
        </r>
      </text>
    </comment>
    <comment ref="P17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Mês e ano p/ iniciar o desenvolvimento da atividade.</t>
        </r>
      </text>
    </comment>
    <comment ref="Q17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Fim da atividade.</t>
        </r>
      </text>
    </comment>
    <comment ref="F172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COMPONENTE DO PROGRAMA - ÁREAS DE CONCENTRAÇÃO DE ATIVIDADES POR AFINIDADE/ OBJETO</t>
        </r>
      </text>
    </comment>
  </commentList>
</comments>
</file>

<file path=xl/comments2.xml><?xml version="1.0" encoding="utf-8"?>
<comments xmlns="http://schemas.openxmlformats.org/spreadsheetml/2006/main">
  <authors>
    <author>COF/CBR</author>
  </authors>
  <commentList>
    <comment ref="G128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RECURSO - representam “com o quê fazer”:
1. Capacitação
2. Consultoria
3. Equipamento de Informática/ Software
4. Equipamento de Apoio
5. Serviços - Organização de Eventos/ Gráficos etc.
6. Deslocamento/diárias e passagens
7. Inscrição em Cursos </t>
        </r>
      </text>
    </comment>
    <comment ref="O128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Custo Total da Atividade</t>
        </r>
      </text>
    </comment>
    <comment ref="U128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Ex: Em fase de elaboração do TDR.
Em fase de especificação técnica etc.</t>
        </r>
      </text>
    </comment>
    <comment ref="H129" authorId="0">
      <text>
        <r>
          <rPr>
            <b/>
            <sz val="8"/>
            <color indexed="81"/>
            <rFont val="Tahoma"/>
            <family val="2"/>
          </rPr>
          <t>COF/CBR: Ex.:</t>
        </r>
        <r>
          <rPr>
            <sz val="8"/>
            <color indexed="81"/>
            <rFont val="Tahoma"/>
            <family val="2"/>
          </rPr>
          <t xml:space="preserve">
Custo de 01 capacitando.
Custo da hora/dia/mês de consultoria.
Custo de 01 computador etc.</t>
        </r>
      </text>
    </comment>
    <comment ref="I129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Unidade: Homem/hora/dia/mês;
Homem capacitando...</t>
        </r>
      </text>
    </comment>
    <comment ref="J129" authorId="0">
      <text>
        <r>
          <rPr>
            <b/>
            <sz val="8"/>
            <color indexed="81"/>
            <rFont val="Tahoma"/>
            <family val="2"/>
          </rPr>
          <t>COF/CBR: Ex:</t>
        </r>
        <r>
          <rPr>
            <sz val="8"/>
            <color indexed="81"/>
            <rFont val="Tahoma"/>
            <family val="2"/>
          </rPr>
          <t xml:space="preserve">
Quantidade de Participantes em Capacitação.
Quantidade de Horas/dias/meses de Consultoria.
Quantidade de Máquinas que serão adquiridas etc.</t>
        </r>
      </text>
    </comment>
    <comment ref="K129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Valor do Custo Total que será financiado com recursos do Banco ou Fumin </t>
        </r>
      </text>
    </comment>
    <comment ref="M129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Valor do Custo Total que será financiado com recursos de Contrapartida Local </t>
        </r>
      </text>
    </comment>
    <comment ref="P129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Mês e ano p/ iniciar o desenvolvimento da atividade.</t>
        </r>
      </text>
    </comment>
    <comment ref="Q129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Fim da atividade.</t>
        </r>
      </text>
    </comment>
    <comment ref="F130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COMPONENTE DO PROGRAMA - ÁREAS DE CONCENTRAÇÃO DE ATIVIDADES POR AFINIDADE/ OBJETO</t>
        </r>
      </text>
    </comment>
    <comment ref="G14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RECURSO - representam “com o quê fazer”:
1. Capacitação
2. Consultoria
3. Equipamento de Informática/ Software
4. Equipamento de Apoio
5. Serviços - Organização de Eventos/ Gráficos etc.
6. Deslocamento/diárias e passagens
7. Inscrição em Cursos </t>
        </r>
      </text>
    </comment>
    <comment ref="O14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Custo Total da Atividade</t>
        </r>
      </text>
    </comment>
    <comment ref="U14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Ex: Em fase de elaboração do TDR.
Em fase de especificação técnica etc.</t>
        </r>
      </text>
    </comment>
    <comment ref="H142" authorId="0">
      <text>
        <r>
          <rPr>
            <b/>
            <sz val="8"/>
            <color indexed="81"/>
            <rFont val="Tahoma"/>
            <family val="2"/>
          </rPr>
          <t>COF/CBR: Ex.:</t>
        </r>
        <r>
          <rPr>
            <sz val="8"/>
            <color indexed="81"/>
            <rFont val="Tahoma"/>
            <family val="2"/>
          </rPr>
          <t xml:space="preserve">
Custo de 01 capacitando.
Custo da hora/dia/mês de consultoria.
Custo de 01 computador etc.</t>
        </r>
      </text>
    </comment>
    <comment ref="I142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Unidade: Homem/hora/dia/mês;
Homem capacitando...</t>
        </r>
      </text>
    </comment>
    <comment ref="J142" authorId="0">
      <text>
        <r>
          <rPr>
            <b/>
            <sz val="8"/>
            <color indexed="81"/>
            <rFont val="Tahoma"/>
            <family val="2"/>
          </rPr>
          <t>COF/CBR: Ex:</t>
        </r>
        <r>
          <rPr>
            <sz val="8"/>
            <color indexed="81"/>
            <rFont val="Tahoma"/>
            <family val="2"/>
          </rPr>
          <t xml:space="preserve">
Quantidade de Participantes em Capacitação.
Quantidade de Horas/dias/meses de Consultoria.
Quantidade de Máquinas que serão adquiridas etc.</t>
        </r>
      </text>
    </comment>
    <comment ref="K142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Valor do Custo Total que será financiado com recursos do Banco ou Fumin </t>
        </r>
      </text>
    </comment>
    <comment ref="M142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Valor do Custo Total que será financiado com recursos de Contrapartida Local </t>
        </r>
      </text>
    </comment>
    <comment ref="P142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Mês e ano p/ iniciar o desenvolvimento da atividade.</t>
        </r>
      </text>
    </comment>
    <comment ref="Q142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Fim da atividade.</t>
        </r>
      </text>
    </comment>
    <comment ref="F143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COMPONENTE DO PROGRAMA - ÁREAS DE CONCENTRAÇÃO DE ATIVIDADES POR AFINIDADE/ OBJETO</t>
        </r>
      </text>
    </comment>
    <comment ref="G150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RECURSO - representam “com o quê fazer”:
1. Capacitação
2. Consultoria
3. Equipamento de Informática/ Software
4. Equipamento de Apoio
5. Serviços - Organização de Eventos/ Gráficos etc.
6. Deslocamento/diárias e passagens
7. Inscrição em Cursos </t>
        </r>
      </text>
    </comment>
    <comment ref="O150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Custo Total da Atividade</t>
        </r>
      </text>
    </comment>
    <comment ref="U150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Ex: Em fase de elaboração do TDR.
Em fase de especificação técnica etc.</t>
        </r>
      </text>
    </comment>
    <comment ref="H151" authorId="0">
      <text>
        <r>
          <rPr>
            <b/>
            <sz val="8"/>
            <color indexed="81"/>
            <rFont val="Tahoma"/>
            <family val="2"/>
          </rPr>
          <t>COF/CBR: Ex.:</t>
        </r>
        <r>
          <rPr>
            <sz val="8"/>
            <color indexed="81"/>
            <rFont val="Tahoma"/>
            <family val="2"/>
          </rPr>
          <t xml:space="preserve">
Custo de 01 capacitando.
Custo da hora/dia/mês de consultoria.
Custo de 01 computador etc.</t>
        </r>
      </text>
    </comment>
    <comment ref="I15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Unidade: Homem/hora/dia/mês;
Homem capacitando...</t>
        </r>
      </text>
    </comment>
    <comment ref="J151" authorId="0">
      <text>
        <r>
          <rPr>
            <b/>
            <sz val="8"/>
            <color indexed="81"/>
            <rFont val="Tahoma"/>
            <family val="2"/>
          </rPr>
          <t>COF/CBR: Ex:</t>
        </r>
        <r>
          <rPr>
            <sz val="8"/>
            <color indexed="81"/>
            <rFont val="Tahoma"/>
            <family val="2"/>
          </rPr>
          <t xml:space="preserve">
Quantidade de Participantes em Capacitação.
Quantidade de Horas/dias/meses de Consultoria.
Quantidade de Máquinas que serão adquiridas etc.</t>
        </r>
      </text>
    </comment>
    <comment ref="K15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Valor do Custo Total que será financiado com recursos do Banco ou Fumin </t>
        </r>
      </text>
    </comment>
    <comment ref="M15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Valor do Custo Total que será financiado com recursos de Contrapartida Local </t>
        </r>
      </text>
    </comment>
    <comment ref="P15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Mês e ano p/ iniciar o desenvolvimento da atividade.</t>
        </r>
      </text>
    </comment>
    <comment ref="Q15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Fim da atividade.</t>
        </r>
      </text>
    </comment>
    <comment ref="F152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COMPONENTE DO PROGRAMA - ÁREAS DE CONCENTRAÇÃO DE ATIVIDADES POR AFINIDADE/ OBJETO</t>
        </r>
      </text>
    </comment>
    <comment ref="G160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RECURSO - representam “com o quê fazer”:
1. Capacitação
2. Consultoria
3. Equipamento de Informática/ Software
4. Equipamento de Apoio
5. Serviços - Organização de Eventos/ Gráficos etc.
6. Deslocamento/diárias e passagens
7. Inscrição em Cursos </t>
        </r>
      </text>
    </comment>
    <comment ref="O160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Custo Total da Atividade</t>
        </r>
      </text>
    </comment>
    <comment ref="U160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Ex: Em fase de elaboração do TDR.
Em fase de especificação técnica etc.</t>
        </r>
      </text>
    </comment>
    <comment ref="H161" authorId="0">
      <text>
        <r>
          <rPr>
            <b/>
            <sz val="8"/>
            <color indexed="81"/>
            <rFont val="Tahoma"/>
            <family val="2"/>
          </rPr>
          <t>COF/CBR: Ex.:</t>
        </r>
        <r>
          <rPr>
            <sz val="8"/>
            <color indexed="81"/>
            <rFont val="Tahoma"/>
            <family val="2"/>
          </rPr>
          <t xml:space="preserve">
Custo de 01 capacitando.
Custo da hora/dia/mês de consultoria.
Custo de 01 computador etc.</t>
        </r>
      </text>
    </comment>
    <comment ref="I16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Unidade: Homem/hora/dia/mês;
Homem capacitando...</t>
        </r>
      </text>
    </comment>
    <comment ref="J161" authorId="0">
      <text>
        <r>
          <rPr>
            <b/>
            <sz val="8"/>
            <color indexed="81"/>
            <rFont val="Tahoma"/>
            <family val="2"/>
          </rPr>
          <t>COF/CBR: Ex:</t>
        </r>
        <r>
          <rPr>
            <sz val="8"/>
            <color indexed="81"/>
            <rFont val="Tahoma"/>
            <family val="2"/>
          </rPr>
          <t xml:space="preserve">
Quantidade de Participantes em Capacitação.
Quantidade de Horas/dias/meses de Consultoria.
Quantidade de Máquinas que serão adquiridas etc.</t>
        </r>
      </text>
    </comment>
    <comment ref="K16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Valor do Custo Total que será financiado com recursos do Banco ou Fumin </t>
        </r>
      </text>
    </comment>
    <comment ref="M16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Valor do Custo Total que será financiado com recursos de Contrapartida Local </t>
        </r>
      </text>
    </comment>
    <comment ref="P16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Mês e ano p/ iniciar o desenvolvimento da atividade.</t>
        </r>
      </text>
    </comment>
    <comment ref="Q16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Fim da atividade.</t>
        </r>
      </text>
    </comment>
    <comment ref="F162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COMPONENTE DO PROGRAMA - ÁREAS DE CONCENTRAÇÃO DE ATIVIDADES POR AFINIDADE/ OBJETO</t>
        </r>
      </text>
    </comment>
    <comment ref="G170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RECURSO - representam “com o quê fazer”:
1. Capacitação
2. Consultoria
3. Equipamento de Informática/ Software
4. Equipamento de Apoio
5. Serviços - Organização de Eventos/ Gráficos etc.
6. Deslocamento/diárias e passagens
7. Inscrição em Cursos </t>
        </r>
      </text>
    </comment>
    <comment ref="O170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Custo Total da Atividade</t>
        </r>
      </text>
    </comment>
    <comment ref="U170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Ex: Em fase de elaboração do TDR.
Em fase de especificação técnica etc.</t>
        </r>
      </text>
    </comment>
    <comment ref="H171" authorId="0">
      <text>
        <r>
          <rPr>
            <b/>
            <sz val="8"/>
            <color indexed="81"/>
            <rFont val="Tahoma"/>
            <family val="2"/>
          </rPr>
          <t>COF/CBR: Ex.:</t>
        </r>
        <r>
          <rPr>
            <sz val="8"/>
            <color indexed="81"/>
            <rFont val="Tahoma"/>
            <family val="2"/>
          </rPr>
          <t xml:space="preserve">
Custo de 01 capacitando.
Custo da hora/dia/mês de consultoria.
Custo de 01 computador etc.</t>
        </r>
      </text>
    </comment>
    <comment ref="I17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Unidade: Homem/hora/dia/mês;
Homem capacitando...</t>
        </r>
      </text>
    </comment>
    <comment ref="J171" authorId="0">
      <text>
        <r>
          <rPr>
            <b/>
            <sz val="8"/>
            <color indexed="81"/>
            <rFont val="Tahoma"/>
            <family val="2"/>
          </rPr>
          <t>COF/CBR: Ex:</t>
        </r>
        <r>
          <rPr>
            <sz val="8"/>
            <color indexed="81"/>
            <rFont val="Tahoma"/>
            <family val="2"/>
          </rPr>
          <t xml:space="preserve">
Quantidade de Participantes em Capacitação.
Quantidade de Horas/dias/meses de Consultoria.
Quantidade de Máquinas que serão adquiridas etc.</t>
        </r>
      </text>
    </comment>
    <comment ref="K17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Valor do Custo Total que será financiado com recursos do Banco ou Fumin </t>
        </r>
      </text>
    </comment>
    <comment ref="M17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Valor do Custo Total que será financiado com recursos de Contrapartida Local </t>
        </r>
      </text>
    </comment>
    <comment ref="P17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Mês e ano p/ iniciar o desenvolvimento da atividade.</t>
        </r>
      </text>
    </comment>
    <comment ref="Q171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Fim da atividade.</t>
        </r>
      </text>
    </comment>
    <comment ref="F172" authorId="0">
      <text>
        <r>
          <rPr>
            <b/>
            <sz val="8"/>
            <color indexed="81"/>
            <rFont val="Tahoma"/>
            <family val="2"/>
          </rPr>
          <t>COF/CBR:</t>
        </r>
        <r>
          <rPr>
            <sz val="8"/>
            <color indexed="81"/>
            <rFont val="Tahoma"/>
            <family val="2"/>
          </rPr>
          <t xml:space="preserve">
COMPONENTE DO PROGRAMA - ÁREAS DE CONCENTRAÇÃO DE ATIVIDADES POR AFINIDADE/ OBJETO</t>
        </r>
      </text>
    </comment>
  </commentList>
</comments>
</file>

<file path=xl/sharedStrings.xml><?xml version="1.0" encoding="utf-8"?>
<sst xmlns="http://schemas.openxmlformats.org/spreadsheetml/2006/main" count="1262" uniqueCount="241">
  <si>
    <t>Total do Orçamento</t>
  </si>
  <si>
    <t xml:space="preserve"> </t>
  </si>
  <si>
    <t xml:space="preserve">Diagnósticos, prospecções do Dessenvolvimento Brasileiro </t>
  </si>
  <si>
    <t>I e II</t>
  </si>
  <si>
    <t>Aperfeiçoamento do Sistema de Suporte à Gestão</t>
  </si>
  <si>
    <t>III</t>
  </si>
  <si>
    <t>Termino</t>
  </si>
  <si>
    <t xml:space="preserve">Início </t>
  </si>
  <si>
    <t>% LOCAL</t>
  </si>
  <si>
    <t xml:space="preserve"> LOCAL  - 2100</t>
  </si>
  <si>
    <t>% BID</t>
  </si>
  <si>
    <t>Fonte de Financiamento - 0148</t>
  </si>
  <si>
    <t>Quant.</t>
  </si>
  <si>
    <t>UND.</t>
  </si>
  <si>
    <t>Custo Unitario</t>
  </si>
  <si>
    <t>ETAPA ATUAL</t>
  </si>
  <si>
    <t>Previsão/Execução da Atividade</t>
  </si>
  <si>
    <t>TOTAL
(BID+LOCAL)</t>
  </si>
  <si>
    <t>Fonte de Financiamento</t>
  </si>
  <si>
    <t xml:space="preserve">Valor Estimado </t>
  </si>
  <si>
    <t>Categoria de 
Despesa (Recurso)</t>
  </si>
  <si>
    <t>COMPONENTES / ATIVIDADES/ RECURSOS</t>
  </si>
  <si>
    <t>Comparando Plano de Aquisições 2010 (3) Menos LOA IPEA 2010(1)</t>
  </si>
  <si>
    <t>Comparando Plano de Aquisições 2010 (2) Menos LOA IPEA 2010(1)</t>
  </si>
  <si>
    <t>LOA 2010 - IPEA -Menos 530.000 CIII e Mais 530.000 CI e II Fonte 148 (3)</t>
  </si>
  <si>
    <t>LOA 2010 - IPEA (2)</t>
  </si>
  <si>
    <t>Soma Componentes I e II</t>
  </si>
  <si>
    <t>Total</t>
  </si>
  <si>
    <t>Desenvolvimento Institucional</t>
  </si>
  <si>
    <t>Cooperação e intercâmbio nacional e internacional</t>
  </si>
  <si>
    <t>II</t>
  </si>
  <si>
    <t>Desenvolvimento de Projetos Estruturadores</t>
  </si>
  <si>
    <t>I</t>
  </si>
  <si>
    <t xml:space="preserve"> LOCAL </t>
  </si>
  <si>
    <t>BID</t>
  </si>
  <si>
    <t>PROGRAMA IPEA Pesquisa - 1841/OC-BR (1)</t>
  </si>
  <si>
    <t>PROGRAMA IPEA Pesquisa - 1841/OC-BR</t>
  </si>
  <si>
    <t xml:space="preserve"> PLANO DE AQUISIÇÕES DETALHADO</t>
  </si>
  <si>
    <t>Total de Despesa Previstas para o Programa</t>
  </si>
  <si>
    <t>-</t>
  </si>
  <si>
    <t>Custos Financeiros</t>
  </si>
  <si>
    <t>4.1</t>
  </si>
  <si>
    <t xml:space="preserve">Imprevistos </t>
  </si>
  <si>
    <t>3.1</t>
  </si>
  <si>
    <t>Imprevistos</t>
  </si>
  <si>
    <t>Ampliação e implantação de plano de comunicação e disseminação da produção para o grande público</t>
  </si>
  <si>
    <t>2.3.6</t>
  </si>
  <si>
    <t xml:space="preserve">Consultoria </t>
  </si>
  <si>
    <t>C</t>
  </si>
  <si>
    <t>B</t>
  </si>
  <si>
    <t>Plano Estratégico de Tecnologia da Informação</t>
  </si>
  <si>
    <t>2.3.5.1</t>
  </si>
  <si>
    <t>Desenvolvimento e implantação de um plano de gestão da tecnologia de informação e aquisição de equipamentos e software para a modernização do aparato tecnológico</t>
  </si>
  <si>
    <t>2.3.5</t>
  </si>
  <si>
    <t>Elaboração de Termo de Referência de Aquisição</t>
  </si>
  <si>
    <t>ex-ante</t>
  </si>
  <si>
    <t>D</t>
  </si>
  <si>
    <t>Consultoria</t>
  </si>
  <si>
    <t>Gestão da Estratégia</t>
  </si>
  <si>
    <t>2.3.4.2</t>
  </si>
  <si>
    <t>Gestão do Programa de Fortalecimento Institucional e Implantação do Escritório de Projetos</t>
  </si>
  <si>
    <t>2.3.4.1</t>
  </si>
  <si>
    <t>Aperfeiçoamento do processo de gestão dos projetos de pesquisa</t>
  </si>
  <si>
    <t>2.3.4</t>
  </si>
  <si>
    <t>F</t>
  </si>
  <si>
    <t>E</t>
  </si>
  <si>
    <t>Institucionalização da gestão do conhecimento no IPEA</t>
  </si>
  <si>
    <t>2.3.3.1</t>
  </si>
  <si>
    <t>Aperfeiçoamento do Processo de Gestão do Conhecimento</t>
  </si>
  <si>
    <t>2.3.3</t>
  </si>
  <si>
    <t>Modelo de gestão de pessoas para o IPEA</t>
  </si>
  <si>
    <t>2.3.2.1</t>
  </si>
  <si>
    <t>Formulação e implantação de um programa de desenvolvimento de competências, em conformidade com o planejamento estratégico do IPEA</t>
  </si>
  <si>
    <t>2.3.2</t>
  </si>
  <si>
    <t>Avaliação da Produção Institucional</t>
  </si>
  <si>
    <t>2.3.1.1</t>
  </si>
  <si>
    <t>Desenvolvimento de um modelo e implantação de um piloto de avaliação da produção institucional</t>
  </si>
  <si>
    <t>2.3.1</t>
  </si>
  <si>
    <t>Desenvolvimento Institucional (Componente III)</t>
  </si>
  <si>
    <t>2.3</t>
  </si>
  <si>
    <t>2.2.3.1</t>
  </si>
  <si>
    <t>Apoio à execução do Foro Nacional</t>
  </si>
  <si>
    <t>2.2.3</t>
  </si>
  <si>
    <t>Disseminação de conhecimento e aprimoramento profissional em nível internacional</t>
  </si>
  <si>
    <t>2.2.2.1</t>
  </si>
  <si>
    <t>Participação de técnicos em congressos científicos internacionais</t>
  </si>
  <si>
    <t>2.2.2</t>
  </si>
  <si>
    <t>Intercâmbio de pesquisadores visitantes e especialistas</t>
  </si>
  <si>
    <t>2.2.1</t>
  </si>
  <si>
    <t>Cooperação e Intercâmbio Nacional e Internacional (Componente II)</t>
  </si>
  <si>
    <t>2.2</t>
  </si>
  <si>
    <t>G</t>
  </si>
  <si>
    <t>Infraestrutura de ciência e tecnologia e o sistema nacional de inovação no Brasil</t>
  </si>
  <si>
    <t>2.1.2.19</t>
  </si>
  <si>
    <t>Serviço</t>
  </si>
  <si>
    <t>O uso do poder de compra do Governo Federal na área de saúde</t>
  </si>
  <si>
    <t>2.1.2.18</t>
  </si>
  <si>
    <t>2.1.2.17</t>
  </si>
  <si>
    <t>Perspectivas do Desenvolvimento Brasileiro</t>
  </si>
  <si>
    <t>2.1.2.16</t>
  </si>
  <si>
    <t>Grupo de Trabalho Interdiretorias Sobre Federalismo</t>
  </si>
  <si>
    <t>2.1.2.15</t>
  </si>
  <si>
    <t>BRICs e seus vizinhos</t>
  </si>
  <si>
    <t>2.1.2.14</t>
  </si>
  <si>
    <t>Oportunidades e desafios para a Infraestrutura no Brasil</t>
  </si>
  <si>
    <t>2.1.2.13</t>
  </si>
  <si>
    <t>Modelagem macroeconométrica da econ. brasileira em moldes estrut.</t>
  </si>
  <si>
    <t>2.1.2.12</t>
  </si>
  <si>
    <t>Acompanhamento e anál. das finanças públicas e da política fiscal brasileiras</t>
  </si>
  <si>
    <t>2.1.2.11</t>
  </si>
  <si>
    <t>Dinâmica do Sistema Produtivo Brasileiro</t>
  </si>
  <si>
    <t>2.1.2.10</t>
  </si>
  <si>
    <t>Mercado de Trabalho, Estruturas de Emprego e Educação</t>
  </si>
  <si>
    <t>2.1.2.9</t>
  </si>
  <si>
    <t>O Preenchimento de Cargos da Burocracia Pública Federal</t>
  </si>
  <si>
    <t>2.1.2.8</t>
  </si>
  <si>
    <t>Proposições de Políticas Estratégicas Para o Brasil na Nova D.I.T.</t>
  </si>
  <si>
    <t>2.1.2.7</t>
  </si>
  <si>
    <t>Estruturação do Núcleo de Metodologias e Desenho de Pesquisa</t>
  </si>
  <si>
    <t>2.1.2.6</t>
  </si>
  <si>
    <t xml:space="preserve">Infraestrutura e Planejamento Econômico no Brasil: coordenação das decisões de investimento  </t>
  </si>
  <si>
    <t>2.1.2.5</t>
  </si>
  <si>
    <t>Federalismo Brasileiro</t>
  </si>
  <si>
    <t>2.1.2.4</t>
  </si>
  <si>
    <t>Diálogos para o Desenvolvimento</t>
  </si>
  <si>
    <t>2.1.2.3</t>
  </si>
  <si>
    <t>Base de dados Gallup - ampliação do escopo dos serviços</t>
  </si>
  <si>
    <t>Sistema de Indicadores Econômicos e Sociais</t>
  </si>
  <si>
    <t>2.1.2.2</t>
  </si>
  <si>
    <t>Mundo em Perspectiva: situação atual e alternativas para o desenvolvimento das nações.</t>
  </si>
  <si>
    <t>2.1.2.1</t>
  </si>
  <si>
    <t>Concepção e Implantação de Outros Projetos Estruturadores</t>
  </si>
  <si>
    <t>2.1.2</t>
  </si>
  <si>
    <t>Brasil em Desenvolvimento</t>
  </si>
  <si>
    <t>2.1.1.1</t>
  </si>
  <si>
    <t>Ampliação do Projeto "Brasil:  O Estado de uma Nação"</t>
  </si>
  <si>
    <t>2.1.1</t>
  </si>
  <si>
    <t>Desenvolvimento dos Projetos Estruturadores (Componente I)</t>
  </si>
  <si>
    <t>2.1</t>
  </si>
  <si>
    <t>Custos Diretos</t>
  </si>
  <si>
    <t>Monitoramento e Avaliação</t>
  </si>
  <si>
    <t>1.2</t>
  </si>
  <si>
    <t>Unidade de Coordenação</t>
  </si>
  <si>
    <t>1.1</t>
  </si>
  <si>
    <t>Administração</t>
  </si>
  <si>
    <t>Anúncio Específico de Aquisições (AEA)</t>
  </si>
  <si>
    <t>Contrato</t>
  </si>
  <si>
    <t>Projeto</t>
  </si>
  <si>
    <t>Atividade</t>
  </si>
  <si>
    <t>Componente</t>
  </si>
  <si>
    <t>Categoria</t>
  </si>
  <si>
    <t>Data de Publicação</t>
  </si>
  <si>
    <r>
      <t>Revisão         (</t>
    </r>
    <r>
      <rPr>
        <b/>
        <i/>
        <sz val="9"/>
        <rFont val="Times New Roman"/>
        <family val="1"/>
      </rPr>
      <t>ex-ante / ex-post</t>
    </r>
    <r>
      <rPr>
        <b/>
        <sz val="9"/>
        <rFont val="Times New Roman"/>
        <family val="1"/>
      </rPr>
      <t>)</t>
    </r>
  </si>
  <si>
    <t>Método de Seleção/      Contratação</t>
  </si>
  <si>
    <t>Vigência do Contrato</t>
  </si>
  <si>
    <t>Valor do contrato</t>
  </si>
  <si>
    <t>.</t>
  </si>
  <si>
    <t>PROGRAMA IPEA PESQUISA - CE 1841/OC-BR</t>
  </si>
  <si>
    <t>Pregão</t>
  </si>
  <si>
    <t>Elaboração de Projeto</t>
  </si>
  <si>
    <t>Seleção de Consult. Individ.</t>
  </si>
  <si>
    <t>ex-post</t>
  </si>
  <si>
    <t>Contratação Direta</t>
  </si>
  <si>
    <t>2.1.2.20</t>
  </si>
  <si>
    <t>Consultor Individual</t>
  </si>
  <si>
    <t>Rede Urbana</t>
  </si>
  <si>
    <t>MOEDA - US$</t>
  </si>
  <si>
    <t>Apoio à Execução do XXV Fórum Nacional e do Fórum Especial</t>
  </si>
  <si>
    <t>Outras Bases</t>
  </si>
  <si>
    <t>Seminário BRICS</t>
  </si>
  <si>
    <t>Automatização do processo de gestão do desempenho do ipea</t>
  </si>
  <si>
    <t>Contratação de Firma Consultora para Automatização do processo de gestão do desempenho do ipea</t>
  </si>
  <si>
    <t>2.3.2.2</t>
  </si>
  <si>
    <t>Gestão e Repositório do Conhecimento</t>
  </si>
  <si>
    <t>Sala de sigilo</t>
  </si>
  <si>
    <t>Biblioteca do Século XXI</t>
  </si>
  <si>
    <t>2.3.5.2</t>
  </si>
  <si>
    <t>Modernização de processos de gestão de TI</t>
  </si>
  <si>
    <t>2.2.1.1</t>
  </si>
  <si>
    <t>2.3.1.2</t>
  </si>
  <si>
    <t>2.3.6.1</t>
  </si>
  <si>
    <t>2.3.6.2</t>
  </si>
  <si>
    <t>2.3.3.2</t>
  </si>
  <si>
    <t>2.3.5.3</t>
  </si>
  <si>
    <t xml:space="preserve">Aprimoramento da gestão dos recursos de Tecnologia da Informação.   </t>
  </si>
  <si>
    <t>Produção Editorial de ebooks em EPUB</t>
  </si>
  <si>
    <t>Programa de Desenvolvimento Gerencial</t>
  </si>
  <si>
    <t>Núcleo de Cenários Prospectivos</t>
  </si>
  <si>
    <t>2.1.2.21</t>
  </si>
  <si>
    <t>Bens</t>
  </si>
  <si>
    <t>Contratação de Consultoria para biblioteca digital</t>
  </si>
  <si>
    <t>Contratação de Consultoria para base de legislação</t>
  </si>
  <si>
    <t>Contratação de Consultoria para arquivo</t>
  </si>
  <si>
    <t>Infraestrutura para sala de obras raras e especiais</t>
  </si>
  <si>
    <t>2.3.2.3</t>
  </si>
  <si>
    <t>n/a</t>
  </si>
  <si>
    <t>Projeto World Without Poverty</t>
  </si>
  <si>
    <t>Contratação de Firma Consultora para programação e realização do Fórum Nacional e do Fórum Especial  2014</t>
  </si>
  <si>
    <t>Contratação de Firma Consultora para programação e realização do Fórum Nacional e do Fórum Especial 2015</t>
  </si>
  <si>
    <t>H</t>
  </si>
  <si>
    <t>SQC</t>
  </si>
  <si>
    <t>Infraestrutura para Cursos nas Dependências do IPEA</t>
  </si>
  <si>
    <t>Bens e Serviços</t>
  </si>
  <si>
    <t>PLANO DE AQUISIÇÕES PARA 2013-2016</t>
  </si>
  <si>
    <t>2.1.2.22</t>
  </si>
  <si>
    <t>IPEA DATA</t>
  </si>
  <si>
    <t>2.3.4.3</t>
  </si>
  <si>
    <t>Equipamentos de segurança do acervo</t>
  </si>
  <si>
    <t>J</t>
  </si>
  <si>
    <t>Serviços</t>
  </si>
  <si>
    <t>Empresa especializada para desocupação e ocupação do acervo para reforma</t>
  </si>
  <si>
    <t>Obras</t>
  </si>
  <si>
    <t>Obra de reforma da Biblioteca</t>
  </si>
  <si>
    <t>Estantes Deslizantes</t>
  </si>
  <si>
    <t>Aquisição de Software</t>
  </si>
  <si>
    <t>Estações de Trabalho</t>
  </si>
  <si>
    <t>Licenças de software</t>
  </si>
  <si>
    <t>Equipamentos centralizados de armazenamento e processamento de dados</t>
  </si>
  <si>
    <t>Contratação de consultores individuais para apresentação de textos sobre a implementação da GC  em paises membros da UNASUL</t>
  </si>
  <si>
    <t>Contratação de 2 Consultores Individuais que irão elaborar documentos para o aperfeiçoamento e capacitação do RCIpea</t>
  </si>
  <si>
    <t>2 Consultores individuais para processo de extração, transformação e carga ETL (atividade 5)</t>
  </si>
  <si>
    <t>4 Consultores individuais para implementar as melhorias recomendadas aperfeiçoar o sistema de controle e registro e elaborar a documentação do Ipea Data (atividades 2 e 4)</t>
  </si>
  <si>
    <t xml:space="preserve">Seminário World Without Poverty </t>
  </si>
  <si>
    <t>Contratação em Andamento</t>
  </si>
  <si>
    <t>Adesão à Ata de Registro de Preços</t>
  </si>
  <si>
    <t>Mobiliário diferenciado - mesas para estudo individual e 02 bancadas</t>
  </si>
  <si>
    <t>Base de Dados fDi Markets Services/The Financial Times Limited</t>
  </si>
  <si>
    <t>,</t>
  </si>
  <si>
    <t>CONVERSÃO: US$ 1,00 = R$ 2,00</t>
  </si>
  <si>
    <t>Modelagem de Sistemas Complexos para Políticas Públicas</t>
  </si>
  <si>
    <t>2.2.1.2</t>
  </si>
  <si>
    <t xml:space="preserve">Inquérito Brasileiro Sobre A Concorrência Do Setor Farmacêutico - Política Industrial, Regulação e Propriedade Intelectual em Medicamentos e Biotecnologia - </t>
  </si>
  <si>
    <t>Base de dados Bloomberg Professional</t>
  </si>
  <si>
    <t>Base de Dados Newport/Thompson Reuters 2013/2015</t>
  </si>
  <si>
    <t>Aquisição de Tablets</t>
  </si>
  <si>
    <t>L</t>
  </si>
  <si>
    <t>Contratação de Firma consultora para adequação das bases de dados após migração para Rede Rubi</t>
  </si>
  <si>
    <t>Contratação de consultores individuais estrangeiros</t>
  </si>
  <si>
    <t>Dispensa de licitação (Lei nº 8.666/93)</t>
  </si>
  <si>
    <t>MOEDA - R$</t>
  </si>
  <si>
    <t>PLANO DE AQUISIÇÕES PARA 2014-2015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</si>
</sst>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* #,##0.00_-;\-* #,##0.00_-;_-* &quot;-&quot;??_-;_-@_-"/>
    <numFmt numFmtId="165" formatCode="#,##0.00\ ;&quot; (&quot;#,##0.00\);&quot; -&quot;#\ ;@\ "/>
    <numFmt numFmtId="166" formatCode="_(* #,##0_);_(* \(#,##0\);_(* &quot;-&quot;??_);_(@_)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8"/>
      <name val="Times New Roman"/>
      <family val="1"/>
    </font>
    <font>
      <b/>
      <u/>
      <sz val="9"/>
      <name val="Times New Roman"/>
      <family val="1"/>
    </font>
    <font>
      <b/>
      <sz val="14"/>
      <name val="Times New Roman"/>
      <family val="1"/>
    </font>
    <font>
      <b/>
      <sz val="14"/>
      <color indexed="10"/>
      <name val="Times New Roman"/>
      <family val="1"/>
    </font>
    <font>
      <sz val="8"/>
      <name val="Arial"/>
      <family val="2"/>
    </font>
    <font>
      <b/>
      <sz val="8"/>
      <name val="Verdana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  <font>
      <sz val="9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b/>
      <i/>
      <sz val="9"/>
      <name val="Times New Roman"/>
      <family val="1"/>
    </font>
    <font>
      <sz val="10"/>
      <color indexed="22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/>
    <xf numFmtId="0" fontId="22" fillId="0" borderId="0"/>
    <xf numFmtId="9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348">
    <xf numFmtId="0" fontId="0" fillId="0" borderId="0" xfId="0"/>
    <xf numFmtId="0" fontId="1" fillId="0" borderId="0" xfId="1"/>
    <xf numFmtId="4" fontId="1" fillId="0" borderId="0" xfId="1" applyNumberFormat="1" applyAlignment="1">
      <alignment horizontal="center"/>
    </xf>
    <xf numFmtId="4" fontId="1" fillId="0" borderId="0" xfId="1" applyNumberFormat="1" applyBorder="1" applyAlignment="1">
      <alignment horizontal="center"/>
    </xf>
    <xf numFmtId="0" fontId="1" fillId="0" borderId="0" xfId="1" applyBorder="1"/>
    <xf numFmtId="4" fontId="2" fillId="0" borderId="0" xfId="2" applyNumberFormat="1" applyFont="1" applyFill="1" applyBorder="1" applyAlignment="1">
      <alignment horizontal="center" vertical="center"/>
    </xf>
    <xf numFmtId="9" fontId="3" fillId="0" borderId="0" xfId="3" applyFont="1" applyFill="1" applyBorder="1" applyAlignment="1">
      <alignment horizontal="center" vertical="center" wrapText="1"/>
    </xf>
    <xf numFmtId="3" fontId="2" fillId="0" borderId="0" xfId="2" applyNumberFormat="1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center" vertical="center" wrapText="1"/>
    </xf>
    <xf numFmtId="165" fontId="2" fillId="0" borderId="0" xfId="1" applyNumberFormat="1" applyFont="1" applyFill="1" applyBorder="1" applyAlignment="1" applyProtection="1">
      <alignment horizontal="left" vertical="center" wrapText="1"/>
      <protection locked="0"/>
    </xf>
    <xf numFmtId="0" fontId="2" fillId="0" borderId="0" xfId="1" applyFont="1" applyFill="1" applyBorder="1" applyAlignment="1">
      <alignment horizontal="justify" vertical="center" wrapText="1"/>
    </xf>
    <xf numFmtId="0" fontId="2" fillId="0" borderId="0" xfId="1" applyFont="1" applyBorder="1" applyAlignment="1" applyProtection="1">
      <alignment horizontal="left" vertical="center" wrapText="1"/>
      <protection locked="0"/>
    </xf>
    <xf numFmtId="3" fontId="2" fillId="2" borderId="1" xfId="1" applyNumberFormat="1" applyFont="1" applyFill="1" applyBorder="1" applyAlignment="1">
      <alignment horizontal="right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9" fontId="2" fillId="2" borderId="2" xfId="3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 wrapText="1"/>
    </xf>
    <xf numFmtId="4" fontId="4" fillId="3" borderId="7" xfId="1" applyNumberFormat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3" borderId="11" xfId="1" applyFont="1" applyFill="1" applyBorder="1" applyAlignment="1">
      <alignment horizontal="center" vertical="center" wrapText="1"/>
    </xf>
    <xf numFmtId="0" fontId="1" fillId="0" borderId="0" xfId="1" applyFont="1"/>
    <xf numFmtId="4" fontId="1" fillId="0" borderId="0" xfId="1" applyNumberFormat="1" applyFont="1" applyAlignment="1">
      <alignment horizontal="center"/>
    </xf>
    <xf numFmtId="166" fontId="2" fillId="2" borderId="2" xfId="1" applyNumberFormat="1" applyFont="1" applyFill="1" applyBorder="1" applyAlignment="1">
      <alignment horizontal="left" vertical="center" wrapText="1"/>
    </xf>
    <xf numFmtId="0" fontId="3" fillId="2" borderId="20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43" fontId="2" fillId="2" borderId="0" xfId="2" applyFont="1" applyFill="1" applyBorder="1" applyAlignment="1">
      <alignment horizontal="right" vertical="center" wrapText="1"/>
    </xf>
    <xf numFmtId="4" fontId="2" fillId="2" borderId="0" xfId="2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justify" vertical="center" wrapText="1"/>
    </xf>
    <xf numFmtId="43" fontId="2" fillId="2" borderId="1" xfId="2" applyFont="1" applyFill="1" applyBorder="1" applyAlignment="1">
      <alignment horizontal="right" vertical="center" wrapText="1"/>
    </xf>
    <xf numFmtId="4" fontId="2" fillId="2" borderId="1" xfId="2" applyNumberFormat="1" applyFont="1" applyFill="1" applyBorder="1" applyAlignment="1">
      <alignment horizontal="center" vertical="center" wrapText="1"/>
    </xf>
    <xf numFmtId="4" fontId="0" fillId="0" borderId="0" xfId="2" applyNumberFormat="1" applyFont="1" applyAlignment="1">
      <alignment horizontal="center"/>
    </xf>
    <xf numFmtId="4" fontId="8" fillId="0" borderId="0" xfId="2" applyNumberFormat="1" applyFont="1" applyFill="1" applyBorder="1" applyAlignment="1">
      <alignment horizontal="center" vertical="center"/>
    </xf>
    <xf numFmtId="9" fontId="9" fillId="0" borderId="0" xfId="1" applyNumberFormat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/>
    </xf>
    <xf numFmtId="4" fontId="2" fillId="3" borderId="3" xfId="2" applyNumberFormat="1" applyFont="1" applyFill="1" applyBorder="1" applyAlignment="1">
      <alignment horizontal="right" vertical="center"/>
    </xf>
    <xf numFmtId="4" fontId="2" fillId="3" borderId="3" xfId="2" applyNumberFormat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vertical="center"/>
    </xf>
    <xf numFmtId="0" fontId="10" fillId="3" borderId="3" xfId="1" applyFont="1" applyFill="1" applyBorder="1"/>
    <xf numFmtId="0" fontId="11" fillId="3" borderId="3" xfId="1" applyFont="1" applyFill="1" applyBorder="1" applyAlignment="1">
      <alignment horizontal="left" vertical="center"/>
    </xf>
    <xf numFmtId="0" fontId="2" fillId="4" borderId="3" xfId="1" applyFont="1" applyFill="1" applyBorder="1" applyAlignment="1">
      <alignment horizontal="center"/>
    </xf>
    <xf numFmtId="4" fontId="2" fillId="4" borderId="3" xfId="2" applyNumberFormat="1" applyFont="1" applyFill="1" applyBorder="1" applyAlignment="1">
      <alignment horizontal="center" vertical="center"/>
    </xf>
    <xf numFmtId="9" fontId="3" fillId="4" borderId="3" xfId="1" applyNumberFormat="1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left" vertical="center"/>
    </xf>
    <xf numFmtId="0" fontId="1" fillId="4" borderId="3" xfId="1" applyFill="1" applyBorder="1"/>
    <xf numFmtId="0" fontId="10" fillId="4" borderId="3" xfId="1" applyFont="1" applyFill="1" applyBorder="1" applyAlignment="1">
      <alignment horizontal="left" vertical="center"/>
    </xf>
    <xf numFmtId="0" fontId="11" fillId="4" borderId="3" xfId="1" applyFont="1" applyFill="1" applyBorder="1" applyAlignment="1">
      <alignment horizontal="left" vertical="center"/>
    </xf>
    <xf numFmtId="0" fontId="10" fillId="0" borderId="21" xfId="1" applyFont="1" applyBorder="1"/>
    <xf numFmtId="0" fontId="1" fillId="5" borderId="3" xfId="1" applyFill="1" applyBorder="1"/>
    <xf numFmtId="0" fontId="3" fillId="5" borderId="3" xfId="1" applyFont="1" applyFill="1" applyBorder="1" applyAlignment="1">
      <alignment horizontal="center" vertical="center" wrapText="1"/>
    </xf>
    <xf numFmtId="4" fontId="2" fillId="5" borderId="3" xfId="1" applyNumberFormat="1" applyFont="1" applyFill="1" applyBorder="1" applyAlignment="1">
      <alignment horizontal="center" vertical="center" wrapText="1"/>
    </xf>
    <xf numFmtId="0" fontId="4" fillId="5" borderId="3" xfId="1" applyFont="1" applyFill="1" applyBorder="1" applyAlignment="1">
      <alignment horizontal="center" vertical="center" wrapText="1"/>
    </xf>
    <xf numFmtId="4" fontId="4" fillId="5" borderId="3" xfId="1" applyNumberFormat="1" applyFont="1" applyFill="1" applyBorder="1" applyAlignment="1">
      <alignment horizontal="center" vertical="center" wrapText="1"/>
    </xf>
    <xf numFmtId="0" fontId="2" fillId="5" borderId="3" xfId="1" applyFont="1" applyFill="1" applyBorder="1" applyAlignment="1">
      <alignment horizontal="center" vertical="center" wrapText="1"/>
    </xf>
    <xf numFmtId="0" fontId="2" fillId="5" borderId="3" xfId="1" applyFont="1" applyFill="1" applyBorder="1" applyAlignment="1">
      <alignment horizontal="center" vertical="center" textRotation="60"/>
    </xf>
    <xf numFmtId="0" fontId="10" fillId="5" borderId="3" xfId="1" applyFont="1" applyFill="1" applyBorder="1" applyAlignment="1">
      <alignment horizontal="left" vertical="center" textRotation="60"/>
    </xf>
    <xf numFmtId="0" fontId="10" fillId="5" borderId="3" xfId="1" applyFont="1" applyFill="1" applyBorder="1" applyAlignment="1">
      <alignment vertical="center" textRotation="60"/>
    </xf>
    <xf numFmtId="0" fontId="11" fillId="5" borderId="3" xfId="1" applyFont="1" applyFill="1" applyBorder="1" applyAlignment="1">
      <alignment horizontal="left" vertical="center"/>
    </xf>
    <xf numFmtId="0" fontId="11" fillId="5" borderId="3" xfId="1" applyFont="1" applyFill="1" applyBorder="1" applyAlignment="1">
      <alignment horizontal="center" vertical="center"/>
    </xf>
    <xf numFmtId="0" fontId="3" fillId="4" borderId="3" xfId="1" applyFont="1" applyFill="1" applyBorder="1" applyAlignment="1">
      <alignment vertical="center" wrapText="1"/>
    </xf>
    <xf numFmtId="0" fontId="2" fillId="6" borderId="22" xfId="1" applyFont="1" applyFill="1" applyBorder="1" applyAlignment="1">
      <alignment horizontal="center" vertical="center"/>
    </xf>
    <xf numFmtId="3" fontId="2" fillId="6" borderId="23" xfId="1" applyNumberFormat="1" applyFont="1" applyFill="1" applyBorder="1" applyAlignment="1">
      <alignment horizontal="center" vertical="center"/>
    </xf>
    <xf numFmtId="3" fontId="2" fillId="6" borderId="24" xfId="1" applyNumberFormat="1" applyFont="1" applyFill="1" applyBorder="1" applyAlignment="1">
      <alignment horizontal="center" vertical="center"/>
    </xf>
    <xf numFmtId="4" fontId="2" fillId="6" borderId="25" xfId="1" applyNumberFormat="1" applyFont="1" applyFill="1" applyBorder="1" applyAlignment="1">
      <alignment horizontal="center" vertical="center"/>
    </xf>
    <xf numFmtId="9" fontId="2" fillId="6" borderId="25" xfId="1" applyNumberFormat="1" applyFont="1" applyFill="1" applyBorder="1" applyAlignment="1">
      <alignment horizontal="center" vertical="center" wrapText="1"/>
    </xf>
    <xf numFmtId="4" fontId="2" fillId="6" borderId="26" xfId="1" applyNumberFormat="1" applyFont="1" applyFill="1" applyBorder="1" applyAlignment="1">
      <alignment horizontal="center" vertical="center"/>
    </xf>
    <xf numFmtId="0" fontId="2" fillId="6" borderId="26" xfId="1" applyFont="1" applyFill="1" applyBorder="1" applyAlignment="1">
      <alignment vertical="center" wrapText="1"/>
    </xf>
    <xf numFmtId="0" fontId="2" fillId="6" borderId="23" xfId="1" applyFont="1" applyFill="1" applyBorder="1" applyAlignment="1">
      <alignment horizontal="left" vertical="center"/>
    </xf>
    <xf numFmtId="0" fontId="1" fillId="6" borderId="23" xfId="1" applyFill="1" applyBorder="1"/>
    <xf numFmtId="0" fontId="3" fillId="6" borderId="23" xfId="1" applyFont="1" applyFill="1" applyBorder="1" applyAlignment="1">
      <alignment horizontal="left" vertical="center"/>
    </xf>
    <xf numFmtId="0" fontId="11" fillId="6" borderId="23" xfId="1" applyFont="1" applyFill="1" applyBorder="1" applyAlignment="1">
      <alignment horizontal="left" vertical="center"/>
    </xf>
    <xf numFmtId="0" fontId="10" fillId="6" borderId="24" xfId="1" applyFont="1" applyFill="1" applyBorder="1" applyAlignment="1">
      <alignment horizontal="left" vertical="center"/>
    </xf>
    <xf numFmtId="0" fontId="10" fillId="0" borderId="27" xfId="1" applyFont="1" applyBorder="1"/>
    <xf numFmtId="0" fontId="12" fillId="0" borderId="0" xfId="1" applyFont="1"/>
    <xf numFmtId="0" fontId="2" fillId="7" borderId="28" xfId="1" applyFont="1" applyFill="1" applyBorder="1" applyAlignment="1">
      <alignment horizontal="center" vertical="center" wrapText="1"/>
    </xf>
    <xf numFmtId="17" fontId="2" fillId="7" borderId="29" xfId="2" applyNumberFormat="1" applyFont="1" applyFill="1" applyBorder="1" applyAlignment="1">
      <alignment horizontal="center" vertical="center"/>
    </xf>
    <xf numFmtId="17" fontId="2" fillId="7" borderId="3" xfId="2" applyNumberFormat="1" applyFont="1" applyFill="1" applyBorder="1" applyAlignment="1">
      <alignment horizontal="center" vertical="center"/>
    </xf>
    <xf numFmtId="4" fontId="2" fillId="7" borderId="30" xfId="2" applyNumberFormat="1" applyFont="1" applyFill="1" applyBorder="1" applyAlignment="1">
      <alignment horizontal="center" vertical="center"/>
    </xf>
    <xf numFmtId="9" fontId="2" fillId="7" borderId="3" xfId="3" applyFont="1" applyFill="1" applyBorder="1" applyAlignment="1">
      <alignment horizontal="center" vertical="center" wrapText="1"/>
    </xf>
    <xf numFmtId="0" fontId="1" fillId="7" borderId="30" xfId="1" applyFont="1" applyFill="1" applyBorder="1" applyAlignment="1">
      <alignment vertical="center"/>
    </xf>
    <xf numFmtId="0" fontId="1" fillId="7" borderId="32" xfId="1" applyFill="1" applyBorder="1" applyAlignment="1">
      <alignment horizontal="left" vertical="center"/>
    </xf>
    <xf numFmtId="0" fontId="12" fillId="7" borderId="32" xfId="1" applyFont="1" applyFill="1" applyBorder="1"/>
    <xf numFmtId="0" fontId="11" fillId="7" borderId="32" xfId="1" applyFont="1" applyFill="1" applyBorder="1" applyAlignment="1">
      <alignment horizontal="left" vertical="center"/>
    </xf>
    <xf numFmtId="0" fontId="10" fillId="7" borderId="29" xfId="1" applyFont="1" applyFill="1" applyBorder="1" applyAlignment="1">
      <alignment horizontal="left" vertical="center"/>
    </xf>
    <xf numFmtId="0" fontId="11" fillId="0" borderId="27" xfId="1" applyFont="1" applyBorder="1" applyAlignment="1">
      <alignment horizontal="left" vertical="center"/>
    </xf>
    <xf numFmtId="0" fontId="11" fillId="0" borderId="27" xfId="1" applyFont="1" applyBorder="1"/>
    <xf numFmtId="0" fontId="11" fillId="0" borderId="21" xfId="1" applyFont="1" applyBorder="1"/>
    <xf numFmtId="0" fontId="2" fillId="6" borderId="33" xfId="1" applyFont="1" applyFill="1" applyBorder="1" applyAlignment="1">
      <alignment horizontal="center" vertical="center"/>
    </xf>
    <xf numFmtId="3" fontId="2" fillId="6" borderId="32" xfId="1" applyNumberFormat="1" applyFont="1" applyFill="1" applyBorder="1" applyAlignment="1">
      <alignment horizontal="center" vertical="center"/>
    </xf>
    <xf numFmtId="3" fontId="2" fillId="6" borderId="29" xfId="1" applyNumberFormat="1" applyFont="1" applyFill="1" applyBorder="1" applyAlignment="1">
      <alignment horizontal="center" vertical="center"/>
    </xf>
    <xf numFmtId="4" fontId="2" fillId="6" borderId="30" xfId="1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 wrapText="1"/>
    </xf>
    <xf numFmtId="0" fontId="10" fillId="6" borderId="29" xfId="1" applyFont="1" applyFill="1" applyBorder="1" applyAlignment="1">
      <alignment horizontal="left" vertical="center"/>
    </xf>
    <xf numFmtId="0" fontId="1" fillId="0" borderId="0" xfId="1" applyFill="1"/>
    <xf numFmtId="4" fontId="2" fillId="6" borderId="3" xfId="1" applyNumberFormat="1" applyFont="1" applyFill="1" applyBorder="1" applyAlignment="1">
      <alignment horizontal="center" vertical="center"/>
    </xf>
    <xf numFmtId="4" fontId="2" fillId="7" borderId="3" xfId="2" applyNumberFormat="1" applyFont="1" applyFill="1" applyBorder="1" applyAlignment="1">
      <alignment horizontal="center" vertical="center"/>
    </xf>
    <xf numFmtId="0" fontId="2" fillId="6" borderId="34" xfId="1" applyFont="1" applyFill="1" applyBorder="1" applyAlignment="1">
      <alignment horizontal="center" vertical="center"/>
    </xf>
    <xf numFmtId="3" fontId="2" fillId="6" borderId="35" xfId="1" applyNumberFormat="1" applyFont="1" applyFill="1" applyBorder="1" applyAlignment="1">
      <alignment horizontal="center" vertical="center"/>
    </xf>
    <xf numFmtId="4" fontId="2" fillId="6" borderId="31" xfId="1" applyNumberFormat="1" applyFont="1" applyFill="1" applyBorder="1" applyAlignment="1">
      <alignment horizontal="center" vertical="center"/>
    </xf>
    <xf numFmtId="0" fontId="2" fillId="6" borderId="0" xfId="1" applyFont="1" applyFill="1" applyBorder="1" applyAlignment="1">
      <alignment horizontal="left" vertical="center"/>
    </xf>
    <xf numFmtId="3" fontId="2" fillId="6" borderId="36" xfId="1" applyNumberFormat="1" applyFont="1" applyFill="1" applyBorder="1" applyAlignment="1">
      <alignment horizontal="center" vertical="center"/>
    </xf>
    <xf numFmtId="3" fontId="1" fillId="0" borderId="0" xfId="1" applyNumberFormat="1"/>
    <xf numFmtId="0" fontId="2" fillId="4" borderId="37" xfId="1" applyFont="1" applyFill="1" applyBorder="1" applyAlignment="1">
      <alignment horizontal="center" vertical="center"/>
    </xf>
    <xf numFmtId="3" fontId="2" fillId="4" borderId="38" xfId="1" applyNumberFormat="1" applyFont="1" applyFill="1" applyBorder="1" applyAlignment="1">
      <alignment horizontal="center" vertical="center" wrapText="1"/>
    </xf>
    <xf numFmtId="3" fontId="2" fillId="4" borderId="2" xfId="1" applyNumberFormat="1" applyFont="1" applyFill="1" applyBorder="1" applyAlignment="1">
      <alignment horizontal="center" vertical="center" wrapText="1"/>
    </xf>
    <xf numFmtId="4" fontId="2" fillId="4" borderId="1" xfId="2" applyNumberFormat="1" applyFont="1" applyFill="1" applyBorder="1" applyAlignment="1">
      <alignment horizontal="center" vertical="center" wrapText="1"/>
    </xf>
    <xf numFmtId="9" fontId="2" fillId="4" borderId="1" xfId="1" applyNumberFormat="1" applyFont="1" applyFill="1" applyBorder="1" applyAlignment="1">
      <alignment horizontal="center" vertical="center" wrapText="1"/>
    </xf>
    <xf numFmtId="4" fontId="2" fillId="4" borderId="12" xfId="2" applyNumberFormat="1" applyFont="1" applyFill="1" applyBorder="1" applyAlignment="1">
      <alignment horizontal="center" vertical="center" wrapText="1"/>
    </xf>
    <xf numFmtId="0" fontId="2" fillId="4" borderId="26" xfId="1" applyFont="1" applyFill="1" applyBorder="1" applyAlignment="1">
      <alignment vertical="center" wrapText="1"/>
    </xf>
    <xf numFmtId="0" fontId="3" fillId="4" borderId="23" xfId="1" applyFont="1" applyFill="1" applyBorder="1" applyAlignment="1">
      <alignment horizontal="left" vertical="center"/>
    </xf>
    <xf numFmtId="0" fontId="1" fillId="4" borderId="23" xfId="1" applyFill="1" applyBorder="1"/>
    <xf numFmtId="0" fontId="10" fillId="4" borderId="23" xfId="1" applyFont="1" applyFill="1" applyBorder="1" applyAlignment="1">
      <alignment horizontal="left" vertical="center"/>
    </xf>
    <xf numFmtId="0" fontId="11" fillId="4" borderId="23" xfId="1" applyFont="1" applyFill="1" applyBorder="1" applyAlignment="1">
      <alignment horizontal="left" vertical="center"/>
    </xf>
    <xf numFmtId="0" fontId="11" fillId="4" borderId="29" xfId="1" applyFont="1" applyFill="1" applyBorder="1" applyAlignment="1">
      <alignment horizontal="left" vertical="center"/>
    </xf>
    <xf numFmtId="3" fontId="2" fillId="6" borderId="3" xfId="1" applyNumberFormat="1" applyFont="1" applyFill="1" applyBorder="1" applyAlignment="1">
      <alignment horizontal="center" vertical="center"/>
    </xf>
    <xf numFmtId="4" fontId="2" fillId="6" borderId="3" xfId="2" applyNumberFormat="1" applyFont="1" applyFill="1" applyBorder="1" applyAlignment="1">
      <alignment horizontal="center" vertical="center"/>
    </xf>
    <xf numFmtId="9" fontId="2" fillId="6" borderId="3" xfId="3" applyFont="1" applyFill="1" applyBorder="1" applyAlignment="1">
      <alignment horizontal="center" vertical="center" wrapText="1"/>
    </xf>
    <xf numFmtId="4" fontId="2" fillId="6" borderId="30" xfId="2" applyNumberFormat="1" applyFont="1" applyFill="1" applyBorder="1" applyAlignment="1">
      <alignment horizontal="center" vertical="center"/>
    </xf>
    <xf numFmtId="0" fontId="11" fillId="0" borderId="24" xfId="1" applyFont="1" applyBorder="1" applyAlignment="1">
      <alignment horizontal="left" vertical="center"/>
    </xf>
    <xf numFmtId="0" fontId="2" fillId="6" borderId="29" xfId="1" applyFont="1" applyFill="1" applyBorder="1" applyAlignment="1">
      <alignment horizontal="center" vertical="center"/>
    </xf>
    <xf numFmtId="0" fontId="2" fillId="6" borderId="26" xfId="1" applyFont="1" applyFill="1" applyBorder="1" applyAlignment="1">
      <alignment horizontal="left" vertical="center"/>
    </xf>
    <xf numFmtId="0" fontId="1" fillId="6" borderId="23" xfId="1" applyFill="1" applyBorder="1" applyAlignment="1">
      <alignment horizontal="left" vertical="center"/>
    </xf>
    <xf numFmtId="0" fontId="10" fillId="0" borderId="24" xfId="1" applyFont="1" applyBorder="1"/>
    <xf numFmtId="0" fontId="2" fillId="4" borderId="30" xfId="1" applyFont="1" applyFill="1" applyBorder="1" applyAlignment="1">
      <alignment horizontal="center" vertical="center"/>
    </xf>
    <xf numFmtId="3" fontId="2" fillId="4" borderId="32" xfId="1" applyNumberFormat="1" applyFont="1" applyFill="1" applyBorder="1" applyAlignment="1">
      <alignment horizontal="center" vertical="center" wrapText="1"/>
    </xf>
    <xf numFmtId="3" fontId="2" fillId="4" borderId="29" xfId="1" applyNumberFormat="1" applyFont="1" applyFill="1" applyBorder="1" applyAlignment="1">
      <alignment horizontal="center" vertical="center" wrapText="1"/>
    </xf>
    <xf numFmtId="4" fontId="2" fillId="4" borderId="1" xfId="1" applyNumberFormat="1" applyFont="1" applyFill="1" applyBorder="1" applyAlignment="1">
      <alignment horizontal="center" vertical="center" wrapText="1"/>
    </xf>
    <xf numFmtId="9" fontId="2" fillId="4" borderId="2" xfId="3" applyFont="1" applyFill="1" applyBorder="1" applyAlignment="1">
      <alignment horizontal="center" vertical="center" wrapText="1"/>
    </xf>
    <xf numFmtId="4" fontId="2" fillId="4" borderId="12" xfId="1" applyNumberFormat="1" applyFont="1" applyFill="1" applyBorder="1" applyAlignment="1">
      <alignment horizontal="center" vertical="center" wrapText="1"/>
    </xf>
    <xf numFmtId="0" fontId="2" fillId="4" borderId="26" xfId="1" applyFont="1" applyFill="1" applyBorder="1" applyAlignment="1">
      <alignment horizontal="left" vertical="center"/>
    </xf>
    <xf numFmtId="0" fontId="2" fillId="7" borderId="22" xfId="1" applyFont="1" applyFill="1" applyBorder="1" applyAlignment="1">
      <alignment horizontal="center" vertical="center"/>
    </xf>
    <xf numFmtId="17" fontId="2" fillId="7" borderId="23" xfId="2" applyNumberFormat="1" applyFont="1" applyFill="1" applyBorder="1" applyAlignment="1">
      <alignment horizontal="center" vertical="center"/>
    </xf>
    <xf numFmtId="17" fontId="2" fillId="7" borderId="25" xfId="2" applyNumberFormat="1" applyFont="1" applyFill="1" applyBorder="1" applyAlignment="1">
      <alignment horizontal="center" vertical="center"/>
    </xf>
    <xf numFmtId="4" fontId="2" fillId="7" borderId="30" xfId="1" applyNumberFormat="1" applyFont="1" applyFill="1" applyBorder="1" applyAlignment="1">
      <alignment horizontal="center" vertical="center"/>
    </xf>
    <xf numFmtId="9" fontId="2" fillId="7" borderId="3" xfId="1" applyNumberFormat="1" applyFont="1" applyFill="1" applyBorder="1" applyAlignment="1">
      <alignment horizontal="center" vertical="center" wrapText="1"/>
    </xf>
    <xf numFmtId="0" fontId="14" fillId="7" borderId="30" xfId="1" applyFont="1" applyFill="1" applyBorder="1" applyAlignment="1">
      <alignment horizontal="left" vertical="center"/>
    </xf>
    <xf numFmtId="0" fontId="14" fillId="7" borderId="32" xfId="1" applyFont="1" applyFill="1" applyBorder="1" applyAlignment="1">
      <alignment horizontal="left" vertical="center"/>
    </xf>
    <xf numFmtId="3" fontId="14" fillId="7" borderId="32" xfId="1" applyNumberFormat="1" applyFont="1" applyFill="1" applyBorder="1" applyAlignment="1">
      <alignment horizontal="left" vertical="center"/>
    </xf>
    <xf numFmtId="0" fontId="10" fillId="0" borderId="27" xfId="1" applyFont="1" applyFill="1" applyBorder="1"/>
    <xf numFmtId="4" fontId="2" fillId="7" borderId="3" xfId="1" applyNumberFormat="1" applyFont="1" applyFill="1" applyBorder="1" applyAlignment="1">
      <alignment horizontal="center" vertical="center"/>
    </xf>
    <xf numFmtId="0" fontId="2" fillId="7" borderId="33" xfId="1" applyFont="1" applyFill="1" applyBorder="1" applyAlignment="1">
      <alignment horizontal="center" vertical="center"/>
    </xf>
    <xf numFmtId="17" fontId="2" fillId="7" borderId="32" xfId="2" applyNumberFormat="1" applyFont="1" applyFill="1" applyBorder="1" applyAlignment="1">
      <alignment horizontal="center" vertical="center"/>
    </xf>
    <xf numFmtId="0" fontId="1" fillId="7" borderId="30" xfId="1" applyFont="1" applyFill="1" applyBorder="1" applyAlignment="1">
      <alignment horizontal="left" vertical="center"/>
    </xf>
    <xf numFmtId="0" fontId="3" fillId="7" borderId="32" xfId="1" applyFont="1" applyFill="1" applyBorder="1" applyAlignment="1">
      <alignment horizontal="left" vertical="center"/>
    </xf>
    <xf numFmtId="0" fontId="10" fillId="0" borderId="21" xfId="1" applyFont="1" applyFill="1" applyBorder="1"/>
    <xf numFmtId="3" fontId="2" fillId="6" borderId="32" xfId="2" applyNumberFormat="1" applyFont="1" applyFill="1" applyBorder="1" applyAlignment="1">
      <alignment horizontal="right" vertical="center"/>
    </xf>
    <xf numFmtId="3" fontId="2" fillId="6" borderId="29" xfId="2" applyNumberFormat="1" applyFont="1" applyFill="1" applyBorder="1" applyAlignment="1">
      <alignment horizontal="right" vertical="center"/>
    </xf>
    <xf numFmtId="0" fontId="14" fillId="6" borderId="26" xfId="1" applyFont="1" applyFill="1" applyBorder="1" applyAlignment="1">
      <alignment horizontal="left" vertical="center"/>
    </xf>
    <xf numFmtId="0" fontId="14" fillId="6" borderId="23" xfId="1" applyFont="1" applyFill="1" applyBorder="1" applyAlignment="1">
      <alignment horizontal="left" vertical="center"/>
    </xf>
    <xf numFmtId="0" fontId="10" fillId="6" borderId="23" xfId="1" applyFont="1" applyFill="1" applyBorder="1" applyAlignment="1">
      <alignment horizontal="left" vertical="center"/>
    </xf>
    <xf numFmtId="0" fontId="10" fillId="6" borderId="29" xfId="1" applyFont="1" applyFill="1" applyBorder="1" applyAlignment="1">
      <alignment vertical="center"/>
    </xf>
    <xf numFmtId="0" fontId="2" fillId="7" borderId="34" xfId="1" applyFont="1" applyFill="1" applyBorder="1" applyAlignment="1">
      <alignment horizontal="center"/>
    </xf>
    <xf numFmtId="17" fontId="2" fillId="7" borderId="35" xfId="2" applyNumberFormat="1" applyFont="1" applyFill="1" applyBorder="1" applyAlignment="1">
      <alignment horizontal="center" vertical="center"/>
    </xf>
    <xf numFmtId="0" fontId="14" fillId="7" borderId="39" xfId="1" applyFont="1" applyFill="1" applyBorder="1" applyAlignment="1">
      <alignment horizontal="left" vertical="center"/>
    </xf>
    <xf numFmtId="0" fontId="14" fillId="7" borderId="35" xfId="1" applyFont="1" applyFill="1" applyBorder="1" applyAlignment="1">
      <alignment horizontal="left" vertical="center"/>
    </xf>
    <xf numFmtId="0" fontId="3" fillId="7" borderId="35" xfId="1" applyFont="1" applyFill="1" applyBorder="1" applyAlignment="1">
      <alignment horizontal="left" vertical="center"/>
    </xf>
    <xf numFmtId="0" fontId="11" fillId="7" borderId="35" xfId="1" applyFont="1" applyFill="1" applyBorder="1" applyAlignment="1">
      <alignment horizontal="left" vertical="center"/>
    </xf>
    <xf numFmtId="0" fontId="10" fillId="7" borderId="36" xfId="1" applyFont="1" applyFill="1" applyBorder="1" applyAlignment="1">
      <alignment horizontal="left" vertical="center"/>
    </xf>
    <xf numFmtId="0" fontId="2" fillId="6" borderId="3" xfId="1" applyFont="1" applyFill="1" applyBorder="1" applyAlignment="1">
      <alignment horizontal="center"/>
    </xf>
    <xf numFmtId="3" fontId="2" fillId="6" borderId="3" xfId="2" applyNumberFormat="1" applyFont="1" applyFill="1" applyBorder="1" applyAlignment="1">
      <alignment horizontal="right" vertical="center"/>
    </xf>
    <xf numFmtId="0" fontId="14" fillId="6" borderId="30" xfId="1" applyFont="1" applyFill="1" applyBorder="1" applyAlignment="1">
      <alignment horizontal="left" vertical="center"/>
    </xf>
    <xf numFmtId="0" fontId="14" fillId="6" borderId="32" xfId="1" applyFont="1" applyFill="1" applyBorder="1" applyAlignment="1">
      <alignment horizontal="left" vertical="center"/>
    </xf>
    <xf numFmtId="0" fontId="10" fillId="6" borderId="32" xfId="1" applyFont="1" applyFill="1" applyBorder="1" applyAlignment="1">
      <alignment horizontal="left" vertical="center"/>
    </xf>
    <xf numFmtId="0" fontId="10" fillId="6" borderId="29" xfId="1" applyFont="1" applyFill="1" applyBorder="1"/>
    <xf numFmtId="166" fontId="2" fillId="4" borderId="3" xfId="1" applyNumberFormat="1" applyFont="1" applyFill="1" applyBorder="1" applyAlignment="1">
      <alignment horizontal="left" vertical="center" wrapText="1"/>
    </xf>
    <xf numFmtId="4" fontId="2" fillId="4" borderId="3" xfId="1" applyNumberFormat="1" applyFont="1" applyFill="1" applyBorder="1" applyAlignment="1">
      <alignment horizontal="center" vertical="center" wrapText="1"/>
    </xf>
    <xf numFmtId="9" fontId="2" fillId="4" borderId="3" xfId="3" applyFont="1" applyFill="1" applyBorder="1" applyAlignment="1">
      <alignment horizontal="center" vertical="center" wrapText="1"/>
    </xf>
    <xf numFmtId="4" fontId="2" fillId="4" borderId="30" xfId="1" applyNumberFormat="1" applyFont="1" applyFill="1" applyBorder="1" applyAlignment="1">
      <alignment horizontal="center" vertical="center" wrapText="1"/>
    </xf>
    <xf numFmtId="0" fontId="14" fillId="4" borderId="26" xfId="1" applyFont="1" applyFill="1" applyBorder="1"/>
    <xf numFmtId="0" fontId="14" fillId="4" borderId="23" xfId="1" applyFont="1" applyFill="1" applyBorder="1"/>
    <xf numFmtId="0" fontId="15" fillId="4" borderId="23" xfId="1" applyFont="1" applyFill="1" applyBorder="1" applyAlignment="1">
      <alignment horizontal="left" vertical="center"/>
    </xf>
    <xf numFmtId="0" fontId="2" fillId="4" borderId="25" xfId="1" applyFont="1" applyFill="1" applyBorder="1" applyAlignment="1">
      <alignment horizontal="center" vertical="center" wrapText="1"/>
    </xf>
    <xf numFmtId="4" fontId="2" fillId="4" borderId="25" xfId="1" applyNumberFormat="1" applyFont="1" applyFill="1" applyBorder="1" applyAlignment="1">
      <alignment horizontal="center" vertical="center" wrapText="1"/>
    </xf>
    <xf numFmtId="0" fontId="16" fillId="4" borderId="25" xfId="1" applyFont="1" applyFill="1" applyBorder="1" applyAlignment="1">
      <alignment horizontal="center" vertical="center" wrapText="1"/>
    </xf>
    <xf numFmtId="4" fontId="16" fillId="4" borderId="25" xfId="1" applyNumberFormat="1" applyFont="1" applyFill="1" applyBorder="1" applyAlignment="1">
      <alignment horizontal="center" vertical="center" wrapText="1"/>
    </xf>
    <xf numFmtId="4" fontId="16" fillId="4" borderId="26" xfId="1" applyNumberFormat="1" applyFont="1" applyFill="1" applyBorder="1" applyAlignment="1">
      <alignment horizontal="center" vertical="center" wrapText="1"/>
    </xf>
    <xf numFmtId="0" fontId="11" fillId="4" borderId="24" xfId="1" applyFont="1" applyFill="1" applyBorder="1" applyAlignment="1">
      <alignment horizontal="left" vertical="center"/>
    </xf>
    <xf numFmtId="0" fontId="2" fillId="4" borderId="3" xfId="1" applyFont="1" applyFill="1" applyBorder="1" applyAlignment="1">
      <alignment horizontal="center" vertical="center" wrapText="1"/>
    </xf>
    <xf numFmtId="0" fontId="16" fillId="4" borderId="3" xfId="1" applyFont="1" applyFill="1" applyBorder="1" applyAlignment="1">
      <alignment horizontal="center" vertical="center" wrapText="1"/>
    </xf>
    <xf numFmtId="4" fontId="16" fillId="4" borderId="3" xfId="1" applyNumberFormat="1" applyFont="1" applyFill="1" applyBorder="1" applyAlignment="1">
      <alignment horizontal="center" vertical="center" wrapText="1"/>
    </xf>
    <xf numFmtId="4" fontId="16" fillId="4" borderId="30" xfId="1" applyNumberFormat="1" applyFont="1" applyFill="1" applyBorder="1" applyAlignment="1">
      <alignment horizontal="center" vertical="center" wrapText="1"/>
    </xf>
    <xf numFmtId="0" fontId="4" fillId="3" borderId="13" xfId="1" applyFont="1" applyFill="1" applyBorder="1" applyAlignment="1">
      <alignment horizontal="center" vertical="center" wrapText="1"/>
    </xf>
    <xf numFmtId="4" fontId="4" fillId="3" borderId="13" xfId="1" applyNumberFormat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textRotation="60"/>
    </xf>
    <xf numFmtId="0" fontId="10" fillId="8" borderId="21" xfId="1" applyFont="1" applyFill="1" applyBorder="1" applyAlignment="1">
      <alignment horizontal="left" vertical="center" textRotation="60"/>
    </xf>
    <xf numFmtId="0" fontId="10" fillId="7" borderId="25" xfId="1" applyFont="1" applyFill="1" applyBorder="1" applyAlignment="1">
      <alignment horizontal="left" vertical="center" textRotation="60"/>
    </xf>
    <xf numFmtId="0" fontId="10" fillId="6" borderId="25" xfId="1" applyFont="1" applyFill="1" applyBorder="1" applyAlignment="1">
      <alignment horizontal="left" vertical="center" textRotation="60"/>
    </xf>
    <xf numFmtId="0" fontId="10" fillId="4" borderId="24" xfId="1" applyFont="1" applyFill="1" applyBorder="1" applyAlignment="1">
      <alignment horizontal="left" vertical="center" textRotation="60"/>
    </xf>
    <xf numFmtId="0" fontId="10" fillId="5" borderId="25" xfId="1" applyFont="1" applyFill="1" applyBorder="1" applyAlignment="1">
      <alignment textRotation="60"/>
    </xf>
    <xf numFmtId="0" fontId="14" fillId="3" borderId="30" xfId="1" applyFont="1" applyFill="1" applyBorder="1" applyAlignment="1">
      <alignment textRotation="60"/>
    </xf>
    <xf numFmtId="0" fontId="14" fillId="3" borderId="32" xfId="1" applyFont="1" applyFill="1" applyBorder="1" applyAlignment="1">
      <alignment textRotation="60"/>
    </xf>
    <xf numFmtId="0" fontId="18" fillId="3" borderId="29" xfId="1" applyFont="1" applyFill="1" applyBorder="1" applyAlignment="1">
      <alignment textRotation="60"/>
    </xf>
    <xf numFmtId="0" fontId="14" fillId="0" borderId="0" xfId="1" applyFont="1" applyFill="1" applyAlignment="1"/>
    <xf numFmtId="0" fontId="14" fillId="0" borderId="0" xfId="1" applyFont="1" applyFill="1"/>
    <xf numFmtId="0" fontId="14" fillId="0" borderId="0" xfId="1" applyFont="1"/>
    <xf numFmtId="0" fontId="15" fillId="0" borderId="0" xfId="1" applyFont="1" applyFill="1" applyBorder="1" applyAlignment="1"/>
    <xf numFmtId="4" fontId="15" fillId="0" borderId="0" xfId="1" applyNumberFormat="1" applyFont="1" applyFill="1" applyBorder="1" applyAlignment="1">
      <alignment horizontal="center"/>
    </xf>
    <xf numFmtId="0" fontId="0" fillId="9" borderId="0" xfId="0" applyFill="1"/>
    <xf numFmtId="0" fontId="0" fillId="0" borderId="0" xfId="0" applyBorder="1"/>
    <xf numFmtId="4" fontId="23" fillId="0" borderId="0" xfId="0" applyNumberFormat="1" applyFont="1" applyBorder="1" applyAlignment="1">
      <alignment horizontal="right" vertical="center" wrapText="1"/>
    </xf>
    <xf numFmtId="4" fontId="0" fillId="0" borderId="0" xfId="0" applyNumberFormat="1" applyBorder="1"/>
    <xf numFmtId="164" fontId="0" fillId="0" borderId="0" xfId="7" applyFont="1" applyBorder="1"/>
    <xf numFmtId="164" fontId="0" fillId="0" borderId="0" xfId="0" applyNumberFormat="1" applyBorder="1"/>
    <xf numFmtId="0" fontId="10" fillId="0" borderId="3" xfId="1" applyFont="1" applyFill="1" applyBorder="1" applyAlignment="1">
      <alignment horizontal="center" vertical="center"/>
    </xf>
    <xf numFmtId="4" fontId="2" fillId="0" borderId="31" xfId="2" applyNumberFormat="1" applyFont="1" applyFill="1" applyBorder="1" applyAlignment="1" applyProtection="1">
      <alignment horizontal="right" vertical="center"/>
      <protection locked="0"/>
    </xf>
    <xf numFmtId="3" fontId="2" fillId="0" borderId="31" xfId="2" applyNumberFormat="1" applyFont="1" applyFill="1" applyBorder="1" applyAlignment="1">
      <alignment horizontal="center" vertical="center" wrapText="1"/>
    </xf>
    <xf numFmtId="4" fontId="2" fillId="0" borderId="3" xfId="2" applyNumberFormat="1" applyFont="1" applyFill="1" applyBorder="1" applyAlignment="1">
      <alignment horizontal="center" vertical="center"/>
    </xf>
    <xf numFmtId="9" fontId="2" fillId="0" borderId="3" xfId="3" applyNumberFormat="1" applyFont="1" applyFill="1" applyBorder="1" applyAlignment="1">
      <alignment horizontal="center" vertical="center" wrapText="1"/>
    </xf>
    <xf numFmtId="17" fontId="2" fillId="0" borderId="3" xfId="2" applyNumberFormat="1" applyFont="1" applyFill="1" applyBorder="1" applyAlignment="1">
      <alignment horizontal="center" vertical="center"/>
    </xf>
    <xf numFmtId="17" fontId="2" fillId="0" borderId="29" xfId="2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center" vertical="center" wrapText="1"/>
    </xf>
    <xf numFmtId="0" fontId="10" fillId="0" borderId="29" xfId="1" applyFont="1" applyFill="1" applyBorder="1" applyAlignment="1">
      <alignment horizontal="center" vertical="center"/>
    </xf>
    <xf numFmtId="3" fontId="2" fillId="0" borderId="3" xfId="2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/>
    </xf>
    <xf numFmtId="0" fontId="10" fillId="0" borderId="27" xfId="1" applyFont="1" applyFill="1" applyBorder="1" applyAlignment="1">
      <alignment horizontal="left" vertical="center"/>
    </xf>
    <xf numFmtId="0" fontId="11" fillId="7" borderId="23" xfId="1" applyFont="1" applyFill="1" applyBorder="1" applyAlignment="1">
      <alignment horizontal="left" vertical="center"/>
    </xf>
    <xf numFmtId="0" fontId="12" fillId="7" borderId="23" xfId="1" applyFont="1" applyFill="1" applyBorder="1"/>
    <xf numFmtId="0" fontId="1" fillId="7" borderId="23" xfId="1" applyFill="1" applyBorder="1" applyAlignment="1">
      <alignment horizontal="left" vertical="center"/>
    </xf>
    <xf numFmtId="0" fontId="1" fillId="7" borderId="26" xfId="1" applyFont="1" applyFill="1" applyBorder="1" applyAlignment="1">
      <alignment vertical="center"/>
    </xf>
    <xf numFmtId="0" fontId="10" fillId="7" borderId="24" xfId="1" applyFont="1" applyFill="1" applyBorder="1" applyAlignment="1">
      <alignment horizontal="left" vertical="center"/>
    </xf>
    <xf numFmtId="4" fontId="2" fillId="7" borderId="26" xfId="2" applyNumberFormat="1" applyFont="1" applyFill="1" applyBorder="1" applyAlignment="1">
      <alignment horizontal="center" vertical="center"/>
    </xf>
    <xf numFmtId="9" fontId="2" fillId="7" borderId="25" xfId="3" applyFont="1" applyFill="1" applyBorder="1" applyAlignment="1">
      <alignment horizontal="center" vertical="center" wrapText="1"/>
    </xf>
    <xf numFmtId="4" fontId="2" fillId="7" borderId="25" xfId="2" applyNumberFormat="1" applyFont="1" applyFill="1" applyBorder="1" applyAlignment="1">
      <alignment horizontal="center" vertical="center"/>
    </xf>
    <xf numFmtId="0" fontId="2" fillId="7" borderId="22" xfId="1" applyFont="1" applyFill="1" applyBorder="1" applyAlignment="1">
      <alignment horizontal="center" vertical="center" wrapText="1"/>
    </xf>
    <xf numFmtId="0" fontId="3" fillId="3" borderId="13" xfId="1" applyFont="1" applyFill="1" applyBorder="1" applyAlignment="1">
      <alignment horizontal="center" vertical="center" wrapText="1"/>
    </xf>
    <xf numFmtId="0" fontId="3" fillId="3" borderId="21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2" fillId="7" borderId="30" xfId="1" applyFont="1" applyFill="1" applyBorder="1" applyAlignment="1">
      <alignment horizontal="center" vertical="center"/>
    </xf>
    <xf numFmtId="10" fontId="2" fillId="5" borderId="3" xfId="3" applyNumberFormat="1" applyFont="1" applyFill="1" applyBorder="1" applyAlignment="1">
      <alignment horizontal="center" vertical="center" wrapText="1"/>
    </xf>
    <xf numFmtId="0" fontId="10" fillId="0" borderId="0" xfId="1" applyFont="1" applyFill="1" applyBorder="1"/>
    <xf numFmtId="0" fontId="2" fillId="0" borderId="31" xfId="1" applyFont="1" applyFill="1" applyBorder="1" applyAlignment="1">
      <alignment horizontal="center" vertical="center" wrapText="1"/>
    </xf>
    <xf numFmtId="3" fontId="2" fillId="0" borderId="31" xfId="2" applyNumberFormat="1" applyFont="1" applyFill="1" applyBorder="1" applyAlignment="1">
      <alignment horizontal="center" vertical="center"/>
    </xf>
    <xf numFmtId="17" fontId="2" fillId="0" borderId="29" xfId="2" applyNumberFormat="1" applyFont="1" applyFill="1" applyBorder="1" applyAlignment="1">
      <alignment horizontal="center" vertical="center" wrapText="1"/>
    </xf>
    <xf numFmtId="17" fontId="13" fillId="0" borderId="3" xfId="2" applyNumberFormat="1" applyFont="1" applyFill="1" applyBorder="1" applyAlignment="1">
      <alignment horizontal="center" vertical="center"/>
    </xf>
    <xf numFmtId="9" fontId="2" fillId="4" borderId="3" xfId="3" applyNumberFormat="1" applyFont="1" applyFill="1" applyBorder="1" applyAlignment="1">
      <alignment horizontal="center" vertical="center" wrapText="1"/>
    </xf>
    <xf numFmtId="4" fontId="2" fillId="0" borderId="31" xfId="2" applyNumberFormat="1" applyFont="1" applyFill="1" applyBorder="1" applyAlignment="1" applyProtection="1">
      <alignment horizontal="right" vertical="center"/>
      <protection locked="0"/>
    </xf>
    <xf numFmtId="3" fontId="2" fillId="0" borderId="31" xfId="2" applyNumberFormat="1" applyFont="1" applyFill="1" applyBorder="1" applyAlignment="1">
      <alignment horizontal="center" vertical="center" wrapText="1"/>
    </xf>
    <xf numFmtId="4" fontId="2" fillId="0" borderId="3" xfId="2" applyNumberFormat="1" applyFont="1" applyFill="1" applyBorder="1" applyAlignment="1">
      <alignment horizontal="center" vertical="center"/>
    </xf>
    <xf numFmtId="9" fontId="2" fillId="0" borderId="3" xfId="3" applyNumberFormat="1" applyFont="1" applyFill="1" applyBorder="1" applyAlignment="1">
      <alignment horizontal="center" vertical="center" wrapText="1"/>
    </xf>
    <xf numFmtId="17" fontId="2" fillId="0" borderId="3" xfId="2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center" vertical="center" wrapText="1"/>
    </xf>
    <xf numFmtId="3" fontId="2" fillId="0" borderId="3" xfId="2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/>
    </xf>
    <xf numFmtId="0" fontId="1" fillId="0" borderId="0" xfId="1"/>
    <xf numFmtId="0" fontId="2" fillId="0" borderId="0" xfId="1" applyFont="1" applyFill="1" applyBorder="1" applyAlignment="1">
      <alignment horizontal="center" vertical="center" wrapText="1"/>
    </xf>
    <xf numFmtId="0" fontId="10" fillId="0" borderId="21" xfId="1" applyFont="1" applyBorder="1"/>
    <xf numFmtId="0" fontId="10" fillId="0" borderId="27" xfId="1" applyFont="1" applyBorder="1"/>
    <xf numFmtId="0" fontId="12" fillId="0" borderId="0" xfId="1" applyFont="1"/>
    <xf numFmtId="0" fontId="2" fillId="7" borderId="28" xfId="1" applyFont="1" applyFill="1" applyBorder="1" applyAlignment="1">
      <alignment horizontal="center" vertical="center" wrapText="1"/>
    </xf>
    <xf numFmtId="17" fontId="2" fillId="7" borderId="29" xfId="2" applyNumberFormat="1" applyFont="1" applyFill="1" applyBorder="1" applyAlignment="1">
      <alignment horizontal="center" vertical="center"/>
    </xf>
    <xf numFmtId="17" fontId="2" fillId="7" borderId="3" xfId="2" applyNumberFormat="1" applyFont="1" applyFill="1" applyBorder="1" applyAlignment="1">
      <alignment horizontal="center" vertical="center"/>
    </xf>
    <xf numFmtId="4" fontId="2" fillId="7" borderId="30" xfId="2" applyNumberFormat="1" applyFont="1" applyFill="1" applyBorder="1" applyAlignment="1">
      <alignment horizontal="center" vertical="center"/>
    </xf>
    <xf numFmtId="9" fontId="2" fillId="7" borderId="3" xfId="3" applyFont="1" applyFill="1" applyBorder="1" applyAlignment="1">
      <alignment horizontal="center" vertical="center" wrapText="1"/>
    </xf>
    <xf numFmtId="0" fontId="1" fillId="7" borderId="30" xfId="1" applyFont="1" applyFill="1" applyBorder="1" applyAlignment="1">
      <alignment vertical="center"/>
    </xf>
    <xf numFmtId="0" fontId="1" fillId="7" borderId="32" xfId="1" applyFill="1" applyBorder="1" applyAlignment="1">
      <alignment horizontal="left" vertical="center"/>
    </xf>
    <xf numFmtId="0" fontId="12" fillId="7" borderId="32" xfId="1" applyFont="1" applyFill="1" applyBorder="1"/>
    <xf numFmtId="0" fontId="11" fillId="7" borderId="32" xfId="1" applyFont="1" applyFill="1" applyBorder="1" applyAlignment="1">
      <alignment horizontal="left" vertical="center"/>
    </xf>
    <xf numFmtId="0" fontId="10" fillId="7" borderId="29" xfId="1" applyFont="1" applyFill="1" applyBorder="1" applyAlignment="1">
      <alignment horizontal="left" vertical="center"/>
    </xf>
    <xf numFmtId="0" fontId="11" fillId="0" borderId="27" xfId="1" applyFont="1" applyBorder="1" applyAlignment="1">
      <alignment horizontal="left" vertical="center"/>
    </xf>
    <xf numFmtId="0" fontId="11" fillId="0" borderId="27" xfId="1" applyFont="1" applyBorder="1"/>
    <xf numFmtId="0" fontId="11" fillId="0" borderId="21" xfId="1" applyFont="1" applyBorder="1"/>
    <xf numFmtId="0" fontId="1" fillId="0" borderId="0" xfId="1" applyFill="1"/>
    <xf numFmtId="4" fontId="2" fillId="7" borderId="30" xfId="1" applyNumberFormat="1" applyFont="1" applyFill="1" applyBorder="1" applyAlignment="1">
      <alignment horizontal="center" vertical="center"/>
    </xf>
    <xf numFmtId="9" fontId="2" fillId="7" borderId="3" xfId="1" applyNumberFormat="1" applyFont="1" applyFill="1" applyBorder="1" applyAlignment="1">
      <alignment horizontal="center" vertical="center" wrapText="1"/>
    </xf>
    <xf numFmtId="0" fontId="14" fillId="7" borderId="30" xfId="1" applyFont="1" applyFill="1" applyBorder="1" applyAlignment="1">
      <alignment horizontal="left" vertical="center"/>
    </xf>
    <xf numFmtId="0" fontId="14" fillId="7" borderId="32" xfId="1" applyFont="1" applyFill="1" applyBorder="1" applyAlignment="1">
      <alignment horizontal="left" vertical="center"/>
    </xf>
    <xf numFmtId="3" fontId="14" fillId="7" borderId="32" xfId="1" applyNumberFormat="1" applyFont="1" applyFill="1" applyBorder="1" applyAlignment="1">
      <alignment horizontal="left" vertical="center"/>
    </xf>
    <xf numFmtId="0" fontId="10" fillId="0" borderId="27" xfId="1" applyFont="1" applyFill="1" applyBorder="1"/>
    <xf numFmtId="0" fontId="2" fillId="7" borderId="33" xfId="1" applyFont="1" applyFill="1" applyBorder="1" applyAlignment="1">
      <alignment horizontal="center" vertical="center"/>
    </xf>
    <xf numFmtId="17" fontId="2" fillId="7" borderId="32" xfId="2" applyNumberFormat="1" applyFont="1" applyFill="1" applyBorder="1" applyAlignment="1">
      <alignment horizontal="center" vertical="center"/>
    </xf>
    <xf numFmtId="0" fontId="10" fillId="0" borderId="21" xfId="1" applyFont="1" applyFill="1" applyBorder="1"/>
    <xf numFmtId="0" fontId="10" fillId="0" borderId="3" xfId="1" applyFont="1" applyFill="1" applyBorder="1" applyAlignment="1">
      <alignment horizontal="center" vertical="center"/>
    </xf>
    <xf numFmtId="4" fontId="2" fillId="0" borderId="31" xfId="2" applyNumberFormat="1" applyFont="1" applyFill="1" applyBorder="1" applyAlignment="1" applyProtection="1">
      <alignment horizontal="right" vertical="center"/>
      <protection locked="0"/>
    </xf>
    <xf numFmtId="3" fontId="2" fillId="0" borderId="31" xfId="2" applyNumberFormat="1" applyFont="1" applyFill="1" applyBorder="1" applyAlignment="1">
      <alignment horizontal="center" vertical="center" wrapText="1"/>
    </xf>
    <xf numFmtId="4" fontId="2" fillId="0" borderId="3" xfId="2" applyNumberFormat="1" applyFont="1" applyFill="1" applyBorder="1" applyAlignment="1">
      <alignment horizontal="center" vertical="center"/>
    </xf>
    <xf numFmtId="9" fontId="2" fillId="0" borderId="3" xfId="3" applyNumberFormat="1" applyFont="1" applyFill="1" applyBorder="1" applyAlignment="1">
      <alignment horizontal="center" vertical="center" wrapText="1"/>
    </xf>
    <xf numFmtId="17" fontId="2" fillId="0" borderId="3" xfId="2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center" vertical="center" wrapText="1"/>
    </xf>
    <xf numFmtId="3" fontId="2" fillId="0" borderId="3" xfId="2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/>
    </xf>
    <xf numFmtId="0" fontId="10" fillId="0" borderId="27" xfId="1" applyFont="1" applyFill="1" applyBorder="1" applyAlignment="1">
      <alignment horizontal="left" vertical="center"/>
    </xf>
    <xf numFmtId="0" fontId="10" fillId="0" borderId="0" xfId="1" applyFont="1" applyFill="1" applyBorder="1"/>
    <xf numFmtId="17" fontId="2" fillId="0" borderId="29" xfId="2" applyNumberFormat="1" applyFont="1" applyFill="1" applyBorder="1" applyAlignment="1">
      <alignment horizontal="center" vertical="center" wrapText="1"/>
    </xf>
    <xf numFmtId="17" fontId="13" fillId="0" borderId="3" xfId="2" applyNumberFormat="1" applyFont="1" applyFill="1" applyBorder="1" applyAlignment="1">
      <alignment horizontal="center" vertical="center"/>
    </xf>
    <xf numFmtId="9" fontId="2" fillId="0" borderId="3" xfId="3" applyFont="1" applyFill="1" applyBorder="1" applyAlignment="1">
      <alignment horizontal="center" vertical="center" wrapText="1"/>
    </xf>
    <xf numFmtId="0" fontId="10" fillId="0" borderId="3" xfId="11" applyFont="1" applyFill="1" applyBorder="1" applyAlignment="1">
      <alignment horizontal="center" vertical="center"/>
    </xf>
    <xf numFmtId="4" fontId="2" fillId="0" borderId="31" xfId="2" applyNumberFormat="1" applyFont="1" applyFill="1" applyBorder="1" applyAlignment="1" applyProtection="1">
      <alignment horizontal="right" vertical="center"/>
      <protection locked="0"/>
    </xf>
    <xf numFmtId="3" fontId="2" fillId="0" borderId="31" xfId="2" applyNumberFormat="1" applyFont="1" applyFill="1" applyBorder="1" applyAlignment="1">
      <alignment horizontal="center" vertical="center" wrapText="1"/>
    </xf>
    <xf numFmtId="4" fontId="2" fillId="0" borderId="3" xfId="2" applyNumberFormat="1" applyFont="1" applyFill="1" applyBorder="1" applyAlignment="1">
      <alignment horizontal="center" vertical="center"/>
    </xf>
    <xf numFmtId="9" fontId="2" fillId="0" borderId="3" xfId="3" applyNumberFormat="1" applyFont="1" applyFill="1" applyBorder="1" applyAlignment="1">
      <alignment horizontal="center" vertical="center" wrapText="1"/>
    </xf>
    <xf numFmtId="17" fontId="2" fillId="0" borderId="3" xfId="2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10" fillId="0" borderId="3" xfId="1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 wrapText="1"/>
    </xf>
    <xf numFmtId="4" fontId="2" fillId="0" borderId="31" xfId="2" applyNumberFormat="1" applyFont="1" applyFill="1" applyBorder="1" applyAlignment="1" applyProtection="1">
      <alignment horizontal="right" vertical="center"/>
      <protection locked="0"/>
    </xf>
    <xf numFmtId="3" fontId="2" fillId="0" borderId="31" xfId="2" applyNumberFormat="1" applyFont="1" applyFill="1" applyBorder="1" applyAlignment="1">
      <alignment horizontal="center" vertical="center" wrapText="1"/>
    </xf>
    <xf numFmtId="4" fontId="2" fillId="0" borderId="3" xfId="2" applyNumberFormat="1" applyFont="1" applyFill="1" applyBorder="1" applyAlignment="1">
      <alignment horizontal="center" vertical="center"/>
    </xf>
    <xf numFmtId="9" fontId="2" fillId="0" borderId="3" xfId="3" applyNumberFormat="1" applyFont="1" applyFill="1" applyBorder="1" applyAlignment="1">
      <alignment horizontal="center" vertical="center" wrapText="1"/>
    </xf>
    <xf numFmtId="17" fontId="2" fillId="0" borderId="3" xfId="2" applyNumberFormat="1" applyFont="1" applyFill="1" applyBorder="1" applyAlignment="1">
      <alignment horizontal="center" vertical="center"/>
    </xf>
    <xf numFmtId="17" fontId="2" fillId="0" borderId="29" xfId="2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4" fontId="2" fillId="0" borderId="3" xfId="2" applyNumberFormat="1" applyFont="1" applyFill="1" applyBorder="1" applyAlignment="1" applyProtection="1">
      <alignment horizontal="right" vertical="center"/>
      <protection locked="0"/>
    </xf>
    <xf numFmtId="17" fontId="2" fillId="0" borderId="29" xfId="2" applyNumberFormat="1" applyFont="1" applyFill="1" applyBorder="1" applyAlignment="1">
      <alignment horizontal="left" vertical="center" wrapText="1"/>
    </xf>
    <xf numFmtId="0" fontId="3" fillId="3" borderId="13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2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vertical="center"/>
    </xf>
    <xf numFmtId="0" fontId="2" fillId="0" borderId="29" xfId="1" applyFont="1" applyFill="1" applyBorder="1" applyAlignment="1">
      <alignment horizontal="left" vertical="center" wrapText="1"/>
    </xf>
    <xf numFmtId="0" fontId="2" fillId="0" borderId="30" xfId="1" applyFont="1" applyFill="1" applyBorder="1" applyAlignment="1">
      <alignment horizontal="left" vertical="center" wrapText="1"/>
    </xf>
    <xf numFmtId="0" fontId="6" fillId="0" borderId="19" xfId="1" applyFont="1" applyFill="1" applyBorder="1" applyAlignment="1">
      <alignment horizontal="left"/>
    </xf>
    <xf numFmtId="0" fontId="3" fillId="3" borderId="10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left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12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7" fillId="0" borderId="19" xfId="1" applyFont="1" applyFill="1" applyBorder="1" applyAlignment="1">
      <alignment horizontal="left"/>
    </xf>
    <xf numFmtId="0" fontId="3" fillId="3" borderId="18" xfId="1" applyFont="1" applyFill="1" applyBorder="1" applyAlignment="1">
      <alignment horizontal="center" vertical="center" wrapText="1"/>
    </xf>
    <xf numFmtId="0" fontId="2" fillId="3" borderId="17" xfId="1" applyFont="1" applyFill="1" applyBorder="1" applyAlignment="1">
      <alignment horizontal="center" vertical="center" wrapText="1"/>
    </xf>
    <xf numFmtId="0" fontId="2" fillId="3" borderId="9" xfId="1" applyFont="1" applyFill="1" applyBorder="1" applyAlignment="1">
      <alignment horizontal="center" vertical="center" wrapText="1"/>
    </xf>
    <xf numFmtId="0" fontId="2" fillId="3" borderId="8" xfId="1" applyFont="1" applyFill="1" applyBorder="1" applyAlignment="1">
      <alignment horizontal="center" vertical="center" wrapText="1"/>
    </xf>
    <xf numFmtId="0" fontId="3" fillId="3" borderId="13" xfId="1" applyFont="1" applyFill="1" applyBorder="1" applyAlignment="1">
      <alignment horizontal="center" vertical="center" wrapText="1"/>
    </xf>
    <xf numFmtId="0" fontId="2" fillId="3" borderId="6" xfId="1" applyFont="1" applyFill="1" applyBorder="1" applyAlignment="1">
      <alignment horizontal="center" vertical="center" wrapText="1"/>
    </xf>
    <xf numFmtId="0" fontId="5" fillId="3" borderId="16" xfId="1" applyFont="1" applyFill="1" applyBorder="1" applyAlignment="1">
      <alignment horizontal="center" vertical="center" wrapText="1"/>
    </xf>
    <xf numFmtId="0" fontId="3" fillId="3" borderId="15" xfId="1" applyFont="1" applyFill="1" applyBorder="1" applyAlignment="1">
      <alignment horizontal="center" vertical="center" wrapText="1"/>
    </xf>
    <xf numFmtId="0" fontId="3" fillId="3" borderId="14" xfId="1" applyFont="1" applyFill="1" applyBorder="1" applyAlignment="1">
      <alignment horizontal="center" vertical="center" wrapText="1"/>
    </xf>
    <xf numFmtId="4" fontId="3" fillId="3" borderId="13" xfId="1" applyNumberFormat="1" applyFont="1" applyFill="1" applyBorder="1" applyAlignment="1">
      <alignment horizontal="center" vertical="center" wrapText="1"/>
    </xf>
    <xf numFmtId="4" fontId="2" fillId="3" borderId="6" xfId="1" applyNumberFormat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justify" vertical="center" wrapText="1"/>
    </xf>
    <xf numFmtId="0" fontId="2" fillId="0" borderId="29" xfId="1" applyFont="1" applyFill="1" applyBorder="1" applyAlignment="1" applyProtection="1">
      <alignment horizontal="left" vertical="center" wrapText="1"/>
      <protection locked="0"/>
    </xf>
    <xf numFmtId="0" fontId="2" fillId="0" borderId="30" xfId="1" applyFont="1" applyFill="1" applyBorder="1" applyAlignment="1" applyProtection="1">
      <alignment horizontal="left" vertical="center" wrapText="1"/>
      <protection locked="0"/>
    </xf>
    <xf numFmtId="165" fontId="2" fillId="0" borderId="29" xfId="1" applyNumberFormat="1" applyFont="1" applyFill="1" applyBorder="1" applyAlignment="1" applyProtection="1">
      <alignment horizontal="left" vertical="center" wrapText="1"/>
      <protection locked="0"/>
    </xf>
    <xf numFmtId="165" fontId="2" fillId="0" borderId="30" xfId="1" applyNumberFormat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Alignment="1">
      <alignment horizontal="center"/>
    </xf>
    <xf numFmtId="0" fontId="15" fillId="0" borderId="0" xfId="1" applyFont="1" applyFill="1" applyAlignment="1">
      <alignment horizontal="center"/>
    </xf>
    <xf numFmtId="0" fontId="2" fillId="3" borderId="21" xfId="1" applyFont="1" applyFill="1" applyBorder="1" applyAlignment="1">
      <alignment horizontal="center" vertical="center" wrapText="1"/>
    </xf>
    <xf numFmtId="4" fontId="2" fillId="3" borderId="21" xfId="1" applyNumberFormat="1" applyFont="1" applyFill="1" applyBorder="1" applyAlignment="1">
      <alignment horizontal="center" vertical="center" wrapText="1"/>
    </xf>
    <xf numFmtId="0" fontId="3" fillId="3" borderId="21" xfId="1" applyFont="1" applyFill="1" applyBorder="1" applyAlignment="1">
      <alignment horizontal="center" vertical="center" wrapText="1"/>
    </xf>
    <xf numFmtId="0" fontId="14" fillId="0" borderId="40" xfId="1" applyFont="1" applyBorder="1"/>
    <xf numFmtId="0" fontId="2" fillId="0" borderId="29" xfId="11" applyFont="1" applyBorder="1" applyAlignment="1" applyProtection="1">
      <alignment horizontal="left" vertical="center" wrapText="1"/>
      <protection locked="0"/>
    </xf>
    <xf numFmtId="0" fontId="2" fillId="0" borderId="30" xfId="11" applyFont="1" applyBorder="1" applyAlignment="1" applyProtection="1">
      <alignment horizontal="left" vertical="center" wrapText="1"/>
      <protection locked="0"/>
    </xf>
  </cellXfs>
  <cellStyles count="16">
    <cellStyle name="Comma" xfId="7" builtinId="3"/>
    <cellStyle name="Normal" xfId="0" builtinId="0"/>
    <cellStyle name="Normal 2" xfId="1"/>
    <cellStyle name="Normal 3" xfId="4"/>
    <cellStyle name="Normal 3 2" xfId="8"/>
    <cellStyle name="Normal 4" xfId="12"/>
    <cellStyle name="Normal 5" xfId="11"/>
    <cellStyle name="Porcentagem 2" xfId="3"/>
    <cellStyle name="Porcentagem 3" xfId="5"/>
    <cellStyle name="Porcentagem 3 2" xfId="9"/>
    <cellStyle name="Porcentagem 4" xfId="13"/>
    <cellStyle name="Vírgula 2" xfId="2"/>
    <cellStyle name="Vírgula 3" xfId="6"/>
    <cellStyle name="Vírgula 3 2" xfId="10"/>
    <cellStyle name="Vírgula 4" xfId="15"/>
    <cellStyle name="Vírgula 5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Z260"/>
  <sheetViews>
    <sheetView tabSelected="1" view="pageBreakPreview" topLeftCell="A18" zoomScale="70" zoomScaleNormal="60" zoomScaleSheetLayoutView="70" workbookViewId="0">
      <selection activeCell="O21" sqref="O21"/>
    </sheetView>
  </sheetViews>
  <sheetFormatPr defaultRowHeight="12.75" outlineLevelRow="2" x14ac:dyDescent="0.2"/>
  <cols>
    <col min="1" max="3" width="5.28515625" style="1" customWidth="1"/>
    <col min="4" max="4" width="9" style="1" customWidth="1"/>
    <col min="5" max="5" width="6.140625" style="1" customWidth="1"/>
    <col min="6" max="6" width="28.7109375" style="1" customWidth="1"/>
    <col min="7" max="7" width="14.42578125" style="1" customWidth="1"/>
    <col min="8" max="8" width="11.85546875" style="1" customWidth="1"/>
    <col min="9" max="9" width="15.140625" style="1" customWidth="1"/>
    <col min="10" max="10" width="6" style="1" customWidth="1"/>
    <col min="11" max="11" width="13.42578125" style="2" customWidth="1"/>
    <col min="12" max="12" width="7.42578125" style="1" customWidth="1"/>
    <col min="13" max="13" width="13.7109375" style="2" customWidth="1"/>
    <col min="14" max="14" width="12" style="1" bestFit="1" customWidth="1"/>
    <col min="15" max="15" width="14.140625" style="2" customWidth="1"/>
    <col min="16" max="16" width="6.85546875" style="1" customWidth="1"/>
    <col min="17" max="17" width="7" style="1" customWidth="1"/>
    <col min="18" max="18" width="21.5703125" style="1" bestFit="1" customWidth="1"/>
    <col min="19" max="19" width="10.42578125" style="1" customWidth="1"/>
    <col min="20" max="20" width="13" style="1" customWidth="1"/>
    <col min="21" max="21" width="22.7109375" style="1" customWidth="1"/>
    <col min="22" max="16384" width="9.140625" style="1"/>
  </cols>
  <sheetData>
    <row r="2" spans="1:21" s="24" customFormat="1" x14ac:dyDescent="0.2">
      <c r="A2" s="198"/>
      <c r="B2" s="198"/>
      <c r="C2" s="198"/>
      <c r="D2" s="198"/>
      <c r="E2" s="341" t="s">
        <v>240</v>
      </c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</row>
    <row r="3" spans="1:21" s="24" customFormat="1" x14ac:dyDescent="0.2">
      <c r="A3" s="198"/>
      <c r="B3" s="198"/>
      <c r="C3" s="198"/>
      <c r="D3" s="198"/>
      <c r="E3" s="341" t="s">
        <v>157</v>
      </c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  <c r="R3" s="341"/>
      <c r="S3" s="341"/>
      <c r="T3" s="341"/>
      <c r="U3" s="341"/>
    </row>
    <row r="4" spans="1:21" s="24" customFormat="1" ht="13.5" thickBot="1" x14ac:dyDescent="0.25">
      <c r="A4" s="198"/>
      <c r="B4" s="198"/>
      <c r="C4" s="198"/>
      <c r="D4" s="198"/>
      <c r="E4" s="199" t="s">
        <v>166</v>
      </c>
      <c r="F4" s="199"/>
      <c r="G4" s="199" t="s">
        <v>228</v>
      </c>
      <c r="H4" s="199"/>
      <c r="I4" s="199"/>
      <c r="J4" s="199"/>
      <c r="K4" s="200"/>
      <c r="L4" s="199"/>
      <c r="M4" s="200"/>
      <c r="N4" s="199"/>
      <c r="O4" s="200"/>
      <c r="P4" s="199"/>
      <c r="U4" s="199"/>
    </row>
    <row r="5" spans="1:21" ht="24.75" thickBot="1" x14ac:dyDescent="0.25">
      <c r="A5" s="198"/>
      <c r="B5" s="197"/>
      <c r="C5" s="196"/>
      <c r="D5" s="195" t="s">
        <v>156</v>
      </c>
      <c r="E5" s="194"/>
      <c r="F5" s="193"/>
      <c r="G5" s="328" t="s">
        <v>20</v>
      </c>
      <c r="H5" s="330" t="s">
        <v>155</v>
      </c>
      <c r="I5" s="331"/>
      <c r="J5" s="332"/>
      <c r="K5" s="330" t="s">
        <v>18</v>
      </c>
      <c r="L5" s="331"/>
      <c r="M5" s="331"/>
      <c r="N5" s="332"/>
      <c r="O5" s="333" t="s">
        <v>17</v>
      </c>
      <c r="P5" s="320" t="s">
        <v>154</v>
      </c>
      <c r="Q5" s="321"/>
      <c r="R5" s="328" t="s">
        <v>153</v>
      </c>
      <c r="S5" s="328" t="s">
        <v>152</v>
      </c>
      <c r="T5" s="231" t="s">
        <v>151</v>
      </c>
      <c r="U5" s="317" t="s">
        <v>15</v>
      </c>
    </row>
    <row r="6" spans="1:21" ht="62.25" x14ac:dyDescent="0.2">
      <c r="A6" s="192" t="s">
        <v>150</v>
      </c>
      <c r="B6" s="191" t="s">
        <v>149</v>
      </c>
      <c r="C6" s="190" t="s">
        <v>148</v>
      </c>
      <c r="D6" s="189" t="s">
        <v>147</v>
      </c>
      <c r="E6" s="188" t="s">
        <v>146</v>
      </c>
      <c r="F6" s="187"/>
      <c r="G6" s="342"/>
      <c r="H6" s="229" t="s">
        <v>14</v>
      </c>
      <c r="I6" s="229" t="s">
        <v>13</v>
      </c>
      <c r="J6" s="229" t="s">
        <v>12</v>
      </c>
      <c r="K6" s="186" t="s">
        <v>34</v>
      </c>
      <c r="L6" s="185" t="s">
        <v>10</v>
      </c>
      <c r="M6" s="186" t="s">
        <v>33</v>
      </c>
      <c r="N6" s="185" t="s">
        <v>8</v>
      </c>
      <c r="O6" s="343"/>
      <c r="P6" s="230" t="s">
        <v>7</v>
      </c>
      <c r="Q6" s="230" t="s">
        <v>6</v>
      </c>
      <c r="R6" s="344"/>
      <c r="S6" s="344"/>
      <c r="T6" s="230" t="s">
        <v>145</v>
      </c>
      <c r="U6" s="345"/>
    </row>
    <row r="7" spans="1:21" ht="15.75" x14ac:dyDescent="0.2">
      <c r="A7" s="62">
        <v>1</v>
      </c>
      <c r="B7" s="61" t="s">
        <v>144</v>
      </c>
      <c r="C7" s="60"/>
      <c r="D7" s="59"/>
      <c r="E7" s="59"/>
      <c r="F7" s="58"/>
      <c r="G7" s="57"/>
      <c r="H7" s="53"/>
      <c r="I7" s="53"/>
      <c r="J7" s="53"/>
      <c r="K7" s="56"/>
      <c r="L7" s="55"/>
      <c r="M7" s="56"/>
      <c r="N7" s="55"/>
      <c r="O7" s="54"/>
      <c r="P7" s="53"/>
      <c r="Q7" s="53"/>
      <c r="R7" s="53"/>
      <c r="S7" s="53"/>
      <c r="T7" s="53"/>
      <c r="U7" s="52"/>
    </row>
    <row r="8" spans="1:21" ht="15.75" x14ac:dyDescent="0.25">
      <c r="A8" s="51"/>
      <c r="B8" s="117" t="s">
        <v>143</v>
      </c>
      <c r="C8" s="116" t="s">
        <v>142</v>
      </c>
      <c r="D8" s="116"/>
      <c r="E8" s="174"/>
      <c r="F8" s="113"/>
      <c r="G8" s="113"/>
      <c r="H8" s="173"/>
      <c r="I8" s="173"/>
      <c r="J8" s="172"/>
      <c r="K8" s="184"/>
      <c r="L8" s="182"/>
      <c r="M8" s="183"/>
      <c r="N8" s="182"/>
      <c r="O8" s="169"/>
      <c r="P8" s="181"/>
      <c r="Q8" s="181"/>
      <c r="R8" s="181"/>
      <c r="S8" s="181"/>
      <c r="T8" s="181"/>
      <c r="U8" s="181"/>
    </row>
    <row r="9" spans="1:21" ht="15.75" x14ac:dyDescent="0.25">
      <c r="A9" s="51"/>
      <c r="B9" s="180" t="s">
        <v>141</v>
      </c>
      <c r="C9" s="116" t="s">
        <v>140</v>
      </c>
      <c r="D9" s="116"/>
      <c r="E9" s="174"/>
      <c r="F9" s="113"/>
      <c r="G9" s="113"/>
      <c r="H9" s="173"/>
      <c r="I9" s="173"/>
      <c r="J9" s="172"/>
      <c r="K9" s="179"/>
      <c r="L9" s="177"/>
      <c r="M9" s="178"/>
      <c r="N9" s="177"/>
      <c r="O9" s="176"/>
      <c r="P9" s="175"/>
      <c r="Q9" s="175"/>
      <c r="R9" s="175"/>
      <c r="S9" s="175"/>
      <c r="T9" s="175"/>
      <c r="U9" s="175"/>
    </row>
    <row r="10" spans="1:21" ht="15.75" x14ac:dyDescent="0.2">
      <c r="A10" s="62">
        <v>2</v>
      </c>
      <c r="B10" s="61" t="s">
        <v>139</v>
      </c>
      <c r="C10" s="60"/>
      <c r="D10" s="59"/>
      <c r="E10" s="59"/>
      <c r="F10" s="58"/>
      <c r="G10" s="57"/>
      <c r="H10" s="53"/>
      <c r="I10" s="53"/>
      <c r="J10" s="53"/>
      <c r="K10" s="54">
        <f>K11+K57+K68</f>
        <v>3120967.69</v>
      </c>
      <c r="L10" s="233">
        <f>K10/O10</f>
        <v>0.82725551982008139</v>
      </c>
      <c r="M10" s="54">
        <f>M11+M57+M68</f>
        <v>651709.08909090911</v>
      </c>
      <c r="N10" s="233">
        <f>M10/O10</f>
        <v>0.17274448017991872</v>
      </c>
      <c r="O10" s="54">
        <f>O11+O57+O68</f>
        <v>3772676.7790909088</v>
      </c>
      <c r="P10" s="53"/>
      <c r="Q10" s="53"/>
      <c r="R10" s="53"/>
      <c r="S10" s="53"/>
      <c r="T10" s="53"/>
      <c r="U10" s="52"/>
    </row>
    <row r="11" spans="1:21" ht="15.75" x14ac:dyDescent="0.25">
      <c r="A11" s="51"/>
      <c r="B11" s="117" t="s">
        <v>138</v>
      </c>
      <c r="C11" s="116" t="s">
        <v>137</v>
      </c>
      <c r="D11" s="116"/>
      <c r="E11" s="174"/>
      <c r="F11" s="113"/>
      <c r="G11" s="113"/>
      <c r="H11" s="173"/>
      <c r="I11" s="173"/>
      <c r="J11" s="172"/>
      <c r="K11" s="171">
        <f>K12+K16</f>
        <v>1349400</v>
      </c>
      <c r="L11" s="170">
        <f>K11/O11</f>
        <v>0.78</v>
      </c>
      <c r="M11" s="169">
        <f>M12+M16</f>
        <v>380600</v>
      </c>
      <c r="N11" s="239">
        <f>M11/O11</f>
        <v>0.22</v>
      </c>
      <c r="O11" s="169">
        <f>O12+O16</f>
        <v>1730000</v>
      </c>
      <c r="P11" s="168"/>
      <c r="Q11" s="168"/>
      <c r="R11" s="168"/>
      <c r="S11" s="168"/>
      <c r="T11" s="168"/>
      <c r="U11" s="43"/>
    </row>
    <row r="12" spans="1:21" ht="15.75" x14ac:dyDescent="0.25">
      <c r="A12" s="51"/>
      <c r="B12" s="76"/>
      <c r="C12" s="167" t="s">
        <v>136</v>
      </c>
      <c r="D12" s="166" t="s">
        <v>135</v>
      </c>
      <c r="E12" s="165"/>
      <c r="F12" s="165"/>
      <c r="G12" s="165"/>
      <c r="H12" s="165"/>
      <c r="I12" s="165"/>
      <c r="J12" s="164"/>
      <c r="K12" s="94">
        <f>K13</f>
        <v>70200</v>
      </c>
      <c r="L12" s="95">
        <f>K12/O12</f>
        <v>0.78</v>
      </c>
      <c r="M12" s="98">
        <f>M13</f>
        <v>19799.999999999996</v>
      </c>
      <c r="N12" s="95">
        <f>M12/O12</f>
        <v>0.21999999999999997</v>
      </c>
      <c r="O12" s="98">
        <f>O13</f>
        <v>90000</v>
      </c>
      <c r="P12" s="163"/>
      <c r="Q12" s="163"/>
      <c r="R12" s="163"/>
      <c r="S12" s="163"/>
      <c r="T12" s="163"/>
      <c r="U12" s="162"/>
    </row>
    <row r="13" spans="1:21" s="97" customFormat="1" ht="15.75" x14ac:dyDescent="0.25">
      <c r="A13" s="148"/>
      <c r="B13" s="142"/>
      <c r="C13" s="142"/>
      <c r="D13" s="161" t="s">
        <v>134</v>
      </c>
      <c r="E13" s="160" t="s">
        <v>133</v>
      </c>
      <c r="F13" s="159"/>
      <c r="G13" s="158"/>
      <c r="H13" s="158"/>
      <c r="I13" s="158"/>
      <c r="J13" s="157"/>
      <c r="K13" s="143">
        <f>SUM(K14:K15)</f>
        <v>70200</v>
      </c>
      <c r="L13" s="138">
        <f>K13/O13</f>
        <v>0.78</v>
      </c>
      <c r="M13" s="143">
        <f>SUM(M14:M15)</f>
        <v>19799.999999999996</v>
      </c>
      <c r="N13" s="138">
        <f>M13/O13</f>
        <v>0.21999999999999997</v>
      </c>
      <c r="O13" s="143">
        <f>SUM(O14:O15)</f>
        <v>90000</v>
      </c>
      <c r="P13" s="80"/>
      <c r="Q13" s="80"/>
      <c r="R13" s="156"/>
      <c r="S13" s="156"/>
      <c r="T13" s="156"/>
      <c r="U13" s="155"/>
    </row>
    <row r="14" spans="1:21" s="97" customFormat="1" ht="24" x14ac:dyDescent="0.25">
      <c r="A14" s="148"/>
      <c r="B14" s="142"/>
      <c r="C14" s="142"/>
      <c r="D14" s="207" t="s">
        <v>65</v>
      </c>
      <c r="E14" s="338" t="s">
        <v>164</v>
      </c>
      <c r="F14" s="339"/>
      <c r="G14" s="218" t="s">
        <v>47</v>
      </c>
      <c r="H14" s="208">
        <v>3750</v>
      </c>
      <c r="I14" s="209" t="s">
        <v>57</v>
      </c>
      <c r="J14" s="217">
        <v>12</v>
      </c>
      <c r="K14" s="210">
        <f>O14*L14</f>
        <v>35100</v>
      </c>
      <c r="L14" s="211">
        <v>0.78</v>
      </c>
      <c r="M14" s="210">
        <f t="shared" ref="M14:M15" si="0">O14*N14</f>
        <v>9899.9999999999982</v>
      </c>
      <c r="N14" s="211">
        <f t="shared" ref="N14:N15" si="1">(100%-L14)</f>
        <v>0.21999999999999997</v>
      </c>
      <c r="O14" s="210">
        <f>J14*H14</f>
        <v>45000</v>
      </c>
      <c r="P14" s="212">
        <v>41640</v>
      </c>
      <c r="Q14" s="212">
        <v>41974</v>
      </c>
      <c r="R14" s="214" t="s">
        <v>160</v>
      </c>
      <c r="S14" s="306" t="s">
        <v>161</v>
      </c>
      <c r="T14" s="214" t="s">
        <v>195</v>
      </c>
      <c r="U14" s="215" t="s">
        <v>54</v>
      </c>
    </row>
    <row r="15" spans="1:21" s="97" customFormat="1" ht="24" x14ac:dyDescent="0.25">
      <c r="A15" s="148"/>
      <c r="B15" s="142"/>
      <c r="C15" s="142"/>
      <c r="D15" s="207" t="s">
        <v>64</v>
      </c>
      <c r="E15" s="338" t="s">
        <v>164</v>
      </c>
      <c r="F15" s="339"/>
      <c r="G15" s="218" t="s">
        <v>47</v>
      </c>
      <c r="H15" s="208">
        <v>3750</v>
      </c>
      <c r="I15" s="209" t="s">
        <v>57</v>
      </c>
      <c r="J15" s="217">
        <v>12</v>
      </c>
      <c r="K15" s="210">
        <f t="shared" ref="K15" si="2">O15*L15</f>
        <v>35100</v>
      </c>
      <c r="L15" s="211">
        <v>0.78</v>
      </c>
      <c r="M15" s="210">
        <f t="shared" si="0"/>
        <v>9899.9999999999982</v>
      </c>
      <c r="N15" s="211">
        <f t="shared" si="1"/>
        <v>0.21999999999999997</v>
      </c>
      <c r="O15" s="210">
        <f t="shared" ref="O15" si="3">J15*H15</f>
        <v>45000</v>
      </c>
      <c r="P15" s="212">
        <v>42005</v>
      </c>
      <c r="Q15" s="212">
        <v>42339</v>
      </c>
      <c r="R15" s="214" t="s">
        <v>160</v>
      </c>
      <c r="S15" s="306" t="s">
        <v>161</v>
      </c>
      <c r="T15" s="214" t="s">
        <v>195</v>
      </c>
      <c r="U15" s="215" t="s">
        <v>54</v>
      </c>
    </row>
    <row r="16" spans="1:21" ht="15.75" x14ac:dyDescent="0.25">
      <c r="A16" s="51"/>
      <c r="B16" s="76"/>
      <c r="C16" s="154" t="s">
        <v>132</v>
      </c>
      <c r="D16" s="153" t="s">
        <v>131</v>
      </c>
      <c r="E16" s="152"/>
      <c r="F16" s="152"/>
      <c r="G16" s="152"/>
      <c r="H16" s="152"/>
      <c r="I16" s="152"/>
      <c r="J16" s="151"/>
      <c r="K16" s="119">
        <f>K17+K18+K22+K23+K24+K25+K26+K27+K28+K33+K35+K38+K41+K42+K44+K45+K46+K48+K49+K50+K51+K53</f>
        <v>1279200</v>
      </c>
      <c r="L16" s="95">
        <f>K16/O16</f>
        <v>0.78</v>
      </c>
      <c r="M16" s="119">
        <f>M17+M18+M22+M23+M24+M25+M26+M27+M28+M33+M35+M38+M41+M42+M44+M45+M46+M48+M49+M50+M51+M53</f>
        <v>360800</v>
      </c>
      <c r="N16" s="95">
        <f>M16/O16</f>
        <v>0.22</v>
      </c>
      <c r="O16" s="119">
        <f>O17+O18+O22+O23+O24+O25+O26+O27+O28+O33+O35+O38+O41+O42+O44+O45+O46+O48+O49+O50+O51+O53</f>
        <v>1640000</v>
      </c>
      <c r="P16" s="150"/>
      <c r="Q16" s="150"/>
      <c r="R16" s="149"/>
      <c r="S16" s="149"/>
      <c r="T16" s="149"/>
      <c r="U16" s="91"/>
    </row>
    <row r="17" spans="1:26" s="97" customFormat="1" ht="15.75" outlineLevel="1" x14ac:dyDescent="0.25">
      <c r="A17" s="148"/>
      <c r="B17" s="142"/>
      <c r="C17" s="142"/>
      <c r="D17" s="87" t="s">
        <v>130</v>
      </c>
      <c r="E17" s="86" t="s">
        <v>129</v>
      </c>
      <c r="F17" s="147"/>
      <c r="G17" s="140"/>
      <c r="H17" s="140"/>
      <c r="I17" s="140"/>
      <c r="J17" s="139"/>
      <c r="K17" s="143">
        <v>0</v>
      </c>
      <c r="L17" s="138">
        <v>0</v>
      </c>
      <c r="M17" s="143">
        <v>0</v>
      </c>
      <c r="N17" s="138">
        <v>0</v>
      </c>
      <c r="O17" s="143">
        <v>0</v>
      </c>
      <c r="P17" s="80"/>
      <c r="Q17" s="80"/>
      <c r="R17" s="145"/>
      <c r="S17" s="275"/>
      <c r="T17" s="145"/>
      <c r="U17" s="144"/>
    </row>
    <row r="18" spans="1:26" s="97" customFormat="1" ht="15.75" outlineLevel="1" x14ac:dyDescent="0.25">
      <c r="A18" s="148"/>
      <c r="B18" s="142"/>
      <c r="C18" s="142"/>
      <c r="D18" s="87" t="s">
        <v>128</v>
      </c>
      <c r="E18" s="86" t="s">
        <v>127</v>
      </c>
      <c r="F18" s="147"/>
      <c r="G18" s="140"/>
      <c r="H18" s="140"/>
      <c r="I18" s="140"/>
      <c r="J18" s="139"/>
      <c r="K18" s="137">
        <f>SUM(K19:K21)</f>
        <v>476864.98080000002</v>
      </c>
      <c r="L18" s="138">
        <f>K18/O18</f>
        <v>0.78</v>
      </c>
      <c r="M18" s="137">
        <f>SUM(M19:M21)</f>
        <v>134500.37919999997</v>
      </c>
      <c r="N18" s="138">
        <f>M18/O18</f>
        <v>0.21999999999999995</v>
      </c>
      <c r="O18" s="137">
        <f>SUM(O19:O21)</f>
        <v>611365.36</v>
      </c>
      <c r="P18" s="80"/>
      <c r="Q18" s="80"/>
      <c r="R18" s="145"/>
      <c r="S18" s="275"/>
      <c r="T18" s="145"/>
      <c r="U18" s="144"/>
    </row>
    <row r="19" spans="1:26" s="97" customFormat="1" ht="30" customHeight="1" outlineLevel="1" x14ac:dyDescent="0.25">
      <c r="A19" s="148"/>
      <c r="B19" s="142"/>
      <c r="C19" s="142"/>
      <c r="D19" s="207" t="s">
        <v>56</v>
      </c>
      <c r="E19" s="336" t="s">
        <v>126</v>
      </c>
      <c r="F19" s="337"/>
      <c r="G19" s="235" t="s">
        <v>94</v>
      </c>
      <c r="H19" s="208">
        <v>250000</v>
      </c>
      <c r="I19" s="209" t="s">
        <v>94</v>
      </c>
      <c r="J19" s="236">
        <v>1</v>
      </c>
      <c r="K19" s="210">
        <f>O19*L19</f>
        <v>195000</v>
      </c>
      <c r="L19" s="211">
        <v>0.78</v>
      </c>
      <c r="M19" s="210">
        <f>O19*N19</f>
        <v>54999.999999999993</v>
      </c>
      <c r="N19" s="211">
        <f>(100%-L19)</f>
        <v>0.21999999999999997</v>
      </c>
      <c r="O19" s="210">
        <f>J19*H19</f>
        <v>250000</v>
      </c>
      <c r="P19" s="212">
        <v>41640</v>
      </c>
      <c r="Q19" s="212">
        <v>41974</v>
      </c>
      <c r="R19" s="213" t="s">
        <v>162</v>
      </c>
      <c r="S19" s="306" t="s">
        <v>55</v>
      </c>
      <c r="T19" s="214" t="s">
        <v>195</v>
      </c>
      <c r="U19" s="215" t="s">
        <v>54</v>
      </c>
      <c r="V19" s="9"/>
    </row>
    <row r="20" spans="1:26" s="267" customFormat="1" ht="30" customHeight="1" outlineLevel="1" x14ac:dyDescent="0.25">
      <c r="A20" s="276"/>
      <c r="B20" s="273"/>
      <c r="C20" s="273"/>
      <c r="D20" s="277" t="s">
        <v>65</v>
      </c>
      <c r="E20" s="336" t="s">
        <v>232</v>
      </c>
      <c r="F20" s="337"/>
      <c r="G20" s="300" t="s">
        <v>94</v>
      </c>
      <c r="H20" s="301">
        <v>48000</v>
      </c>
      <c r="I20" s="302" t="s">
        <v>94</v>
      </c>
      <c r="J20" s="236">
        <v>1</v>
      </c>
      <c r="K20" s="303">
        <f>O20*L20</f>
        <v>37440</v>
      </c>
      <c r="L20" s="304">
        <v>0.78</v>
      </c>
      <c r="M20" s="303">
        <f>O20*N20</f>
        <v>10559.999999999998</v>
      </c>
      <c r="N20" s="304">
        <f>(100%-L20)</f>
        <v>0.21999999999999997</v>
      </c>
      <c r="O20" s="303">
        <f>J20*H20</f>
        <v>48000</v>
      </c>
      <c r="P20" s="305">
        <v>41730</v>
      </c>
      <c r="Q20" s="305">
        <v>42430</v>
      </c>
      <c r="R20" s="306" t="s">
        <v>162</v>
      </c>
      <c r="S20" s="306" t="s">
        <v>55</v>
      </c>
      <c r="T20" s="307" t="s">
        <v>195</v>
      </c>
      <c r="U20" s="284" t="s">
        <v>54</v>
      </c>
      <c r="V20" s="250"/>
    </row>
    <row r="21" spans="1:26" s="97" customFormat="1" ht="24" customHeight="1" outlineLevel="1" x14ac:dyDescent="0.25">
      <c r="A21" s="148"/>
      <c r="B21" s="142"/>
      <c r="C21" s="142"/>
      <c r="D21" s="207" t="s">
        <v>64</v>
      </c>
      <c r="E21" s="336" t="s">
        <v>168</v>
      </c>
      <c r="F21" s="337"/>
      <c r="G21" s="235" t="s">
        <v>94</v>
      </c>
      <c r="H21" s="208">
        <f>399000-17292.32-60792.32-14800-48000+55250</f>
        <v>313365.36</v>
      </c>
      <c r="I21" s="209" t="s">
        <v>94</v>
      </c>
      <c r="J21" s="236">
        <v>1</v>
      </c>
      <c r="K21" s="210">
        <f>O21*L21</f>
        <v>244424.98079999999</v>
      </c>
      <c r="L21" s="211">
        <v>0.78</v>
      </c>
      <c r="M21" s="210">
        <f>O21*N21</f>
        <v>68940.379199999996</v>
      </c>
      <c r="N21" s="211">
        <f>(100%-L21)</f>
        <v>0.21999999999999997</v>
      </c>
      <c r="O21" s="210">
        <f>J21*H21</f>
        <v>313365.36</v>
      </c>
      <c r="P21" s="305">
        <v>41609</v>
      </c>
      <c r="Q21" s="305">
        <v>41974</v>
      </c>
      <c r="R21" s="213" t="s">
        <v>162</v>
      </c>
      <c r="S21" s="306" t="s">
        <v>55</v>
      </c>
      <c r="T21" s="214" t="s">
        <v>195</v>
      </c>
      <c r="U21" s="284" t="s">
        <v>159</v>
      </c>
      <c r="V21" s="9"/>
    </row>
    <row r="22" spans="1:26" s="97" customFormat="1" ht="15.75" outlineLevel="1" x14ac:dyDescent="0.25">
      <c r="A22" s="51"/>
      <c r="B22" s="142"/>
      <c r="C22" s="142"/>
      <c r="D22" s="87" t="s">
        <v>125</v>
      </c>
      <c r="E22" s="86" t="s">
        <v>124</v>
      </c>
      <c r="F22" s="140"/>
      <c r="G22" s="140"/>
      <c r="H22" s="140"/>
      <c r="I22" s="140"/>
      <c r="J22" s="139"/>
      <c r="K22" s="137">
        <v>0</v>
      </c>
      <c r="L22" s="138">
        <v>0</v>
      </c>
      <c r="M22" s="143">
        <v>0</v>
      </c>
      <c r="N22" s="138">
        <v>0</v>
      </c>
      <c r="O22" s="143">
        <v>0</v>
      </c>
      <c r="P22" s="80"/>
      <c r="Q22" s="80"/>
      <c r="R22" s="145"/>
      <c r="S22" s="275"/>
      <c r="T22" s="145"/>
      <c r="U22" s="144"/>
    </row>
    <row r="23" spans="1:26" ht="15.75" outlineLevel="1" x14ac:dyDescent="0.25">
      <c r="A23" s="51"/>
      <c r="B23" s="76"/>
      <c r="C23" s="76"/>
      <c r="D23" s="87" t="s">
        <v>123</v>
      </c>
      <c r="E23" s="86" t="s">
        <v>122</v>
      </c>
      <c r="F23" s="140"/>
      <c r="G23" s="140"/>
      <c r="H23" s="140"/>
      <c r="I23" s="140"/>
      <c r="J23" s="139"/>
      <c r="K23" s="137">
        <v>0</v>
      </c>
      <c r="L23" s="138">
        <v>0</v>
      </c>
      <c r="M23" s="143">
        <v>0</v>
      </c>
      <c r="N23" s="138">
        <v>0</v>
      </c>
      <c r="O23" s="143">
        <v>0</v>
      </c>
      <c r="P23" s="80"/>
      <c r="Q23" s="80"/>
      <c r="R23" s="145"/>
      <c r="S23" s="275"/>
      <c r="T23" s="145"/>
      <c r="U23" s="144"/>
      <c r="V23" s="9"/>
    </row>
    <row r="24" spans="1:26" s="97" customFormat="1" ht="15.75" outlineLevel="1" x14ac:dyDescent="0.25">
      <c r="A24" s="51"/>
      <c r="B24" s="142"/>
      <c r="C24" s="142"/>
      <c r="D24" s="87" t="s">
        <v>121</v>
      </c>
      <c r="E24" s="86" t="s">
        <v>120</v>
      </c>
      <c r="F24" s="147"/>
      <c r="G24" s="84"/>
      <c r="H24" s="84"/>
      <c r="I24" s="84"/>
      <c r="J24" s="146"/>
      <c r="K24" s="137">
        <v>0</v>
      </c>
      <c r="L24" s="138">
        <v>0</v>
      </c>
      <c r="M24" s="143">
        <v>0</v>
      </c>
      <c r="N24" s="138">
        <v>0</v>
      </c>
      <c r="O24" s="143">
        <v>0</v>
      </c>
      <c r="P24" s="80"/>
      <c r="Q24" s="80"/>
      <c r="R24" s="145"/>
      <c r="S24" s="275"/>
      <c r="T24" s="145"/>
      <c r="U24" s="144"/>
    </row>
    <row r="25" spans="1:26" s="97" customFormat="1" ht="15.75" outlineLevel="1" x14ac:dyDescent="0.25">
      <c r="A25" s="90"/>
      <c r="B25" s="142"/>
      <c r="C25" s="142"/>
      <c r="D25" s="87" t="s">
        <v>119</v>
      </c>
      <c r="E25" s="86" t="s">
        <v>118</v>
      </c>
      <c r="F25" s="140"/>
      <c r="G25" s="140"/>
      <c r="H25" s="140"/>
      <c r="I25" s="140"/>
      <c r="J25" s="139"/>
      <c r="K25" s="137">
        <v>0</v>
      </c>
      <c r="L25" s="138">
        <v>0</v>
      </c>
      <c r="M25" s="143">
        <v>0</v>
      </c>
      <c r="N25" s="138">
        <v>0</v>
      </c>
      <c r="O25" s="143">
        <v>0</v>
      </c>
      <c r="P25" s="80"/>
      <c r="Q25" s="80"/>
      <c r="R25" s="145"/>
      <c r="S25" s="275"/>
      <c r="T25" s="145"/>
      <c r="U25" s="144"/>
    </row>
    <row r="26" spans="1:26" s="97" customFormat="1" ht="15.75" outlineLevel="1" x14ac:dyDescent="0.25">
      <c r="A26" s="90"/>
      <c r="B26" s="142"/>
      <c r="C26" s="142"/>
      <c r="D26" s="87" t="s">
        <v>117</v>
      </c>
      <c r="E26" s="86" t="s">
        <v>116</v>
      </c>
      <c r="F26" s="140"/>
      <c r="G26" s="140"/>
      <c r="H26" s="141"/>
      <c r="I26" s="140"/>
      <c r="J26" s="139"/>
      <c r="K26" s="137">
        <v>0</v>
      </c>
      <c r="L26" s="138">
        <v>0</v>
      </c>
      <c r="M26" s="143">
        <v>0</v>
      </c>
      <c r="N26" s="138">
        <v>0</v>
      </c>
      <c r="O26" s="143">
        <v>0</v>
      </c>
      <c r="P26" s="80"/>
      <c r="Q26" s="80"/>
      <c r="R26" s="145"/>
      <c r="S26" s="275"/>
      <c r="T26" s="145"/>
      <c r="U26" s="144"/>
    </row>
    <row r="27" spans="1:26" ht="15.75" outlineLevel="2" x14ac:dyDescent="0.25">
      <c r="A27" s="51"/>
      <c r="B27" s="76"/>
      <c r="C27" s="76"/>
      <c r="D27" s="87" t="s">
        <v>115</v>
      </c>
      <c r="E27" s="86" t="s">
        <v>114</v>
      </c>
      <c r="F27" s="140"/>
      <c r="G27" s="140"/>
      <c r="H27" s="141"/>
      <c r="I27" s="140"/>
      <c r="J27" s="139"/>
      <c r="K27" s="137">
        <v>0</v>
      </c>
      <c r="L27" s="138">
        <v>0</v>
      </c>
      <c r="M27" s="143">
        <v>0</v>
      </c>
      <c r="N27" s="138">
        <v>0</v>
      </c>
      <c r="O27" s="143">
        <v>0</v>
      </c>
      <c r="P27" s="80"/>
      <c r="Q27" s="80"/>
      <c r="R27" s="145"/>
      <c r="S27" s="275"/>
      <c r="T27" s="145"/>
      <c r="U27" s="144"/>
    </row>
    <row r="28" spans="1:26" ht="15.75" outlineLevel="2" x14ac:dyDescent="0.25">
      <c r="A28" s="51"/>
      <c r="B28" s="76"/>
      <c r="C28" s="76"/>
      <c r="D28" s="87" t="s">
        <v>113</v>
      </c>
      <c r="E28" s="86" t="s">
        <v>112</v>
      </c>
      <c r="F28" s="140"/>
      <c r="G28" s="140"/>
      <c r="H28" s="141"/>
      <c r="I28" s="140"/>
      <c r="J28" s="139"/>
      <c r="K28" s="137">
        <f>SUM(K29:K32)</f>
        <v>59475</v>
      </c>
      <c r="L28" s="138">
        <f>K28/O28</f>
        <v>0.78</v>
      </c>
      <c r="M28" s="137">
        <f>SUM(M29:M32)</f>
        <v>16774.999999999996</v>
      </c>
      <c r="N28" s="138">
        <f>M28/O28</f>
        <v>0.21999999999999995</v>
      </c>
      <c r="O28" s="137">
        <f>SUM(O29:O32)</f>
        <v>76250</v>
      </c>
      <c r="P28" s="80"/>
      <c r="Q28" s="80"/>
      <c r="R28" s="145"/>
      <c r="S28" s="275"/>
      <c r="T28" s="145"/>
      <c r="U28" s="144"/>
      <c r="V28" s="9"/>
      <c r="Z28" s="9"/>
    </row>
    <row r="29" spans="1:26" s="97" customFormat="1" ht="24" outlineLevel="2" x14ac:dyDescent="0.25">
      <c r="A29" s="148"/>
      <c r="B29" s="142"/>
      <c r="C29" s="142"/>
      <c r="D29" s="207" t="s">
        <v>65</v>
      </c>
      <c r="E29" s="338" t="s">
        <v>164</v>
      </c>
      <c r="F29" s="339"/>
      <c r="G29" s="218" t="s">
        <v>47</v>
      </c>
      <c r="H29" s="208">
        <v>2250</v>
      </c>
      <c r="I29" s="209" t="s">
        <v>57</v>
      </c>
      <c r="J29" s="217">
        <v>4</v>
      </c>
      <c r="K29" s="210">
        <f t="shared" ref="K29:K31" si="4">O29*L29</f>
        <v>7020</v>
      </c>
      <c r="L29" s="211">
        <v>0.78</v>
      </c>
      <c r="M29" s="210">
        <f>O29*N29</f>
        <v>1979.9999999999998</v>
      </c>
      <c r="N29" s="211">
        <f t="shared" ref="N29:N31" si="5">(100%-L29)</f>
        <v>0.21999999999999997</v>
      </c>
      <c r="O29" s="210">
        <f t="shared" ref="O29" si="6">J29*H29</f>
        <v>9000</v>
      </c>
      <c r="P29" s="212">
        <v>41640</v>
      </c>
      <c r="Q29" s="212">
        <v>41974</v>
      </c>
      <c r="R29" s="214" t="s">
        <v>160</v>
      </c>
      <c r="S29" s="306" t="s">
        <v>161</v>
      </c>
      <c r="T29" s="214" t="s">
        <v>195</v>
      </c>
      <c r="U29" s="215" t="s">
        <v>54</v>
      </c>
      <c r="V29" s="9"/>
    </row>
    <row r="30" spans="1:26" s="97" customFormat="1" ht="24" outlineLevel="2" x14ac:dyDescent="0.25">
      <c r="A30" s="148"/>
      <c r="B30" s="142"/>
      <c r="C30" s="142"/>
      <c r="D30" s="207" t="s">
        <v>64</v>
      </c>
      <c r="E30" s="338" t="s">
        <v>164</v>
      </c>
      <c r="F30" s="339"/>
      <c r="G30" s="218" t="s">
        <v>47</v>
      </c>
      <c r="H30" s="208">
        <v>2750</v>
      </c>
      <c r="I30" s="209" t="s">
        <v>57</v>
      </c>
      <c r="J30" s="217">
        <v>12</v>
      </c>
      <c r="K30" s="210">
        <f t="shared" si="4"/>
        <v>25740</v>
      </c>
      <c r="L30" s="211">
        <v>0.78</v>
      </c>
      <c r="M30" s="210">
        <f>O30*N30</f>
        <v>7259.9999999999991</v>
      </c>
      <c r="N30" s="211">
        <f t="shared" si="5"/>
        <v>0.21999999999999997</v>
      </c>
      <c r="O30" s="210">
        <f>J30*H30</f>
        <v>33000</v>
      </c>
      <c r="P30" s="212">
        <v>41640</v>
      </c>
      <c r="Q30" s="212">
        <v>41974</v>
      </c>
      <c r="R30" s="214" t="s">
        <v>160</v>
      </c>
      <c r="S30" s="306" t="s">
        <v>161</v>
      </c>
      <c r="T30" s="214" t="s">
        <v>195</v>
      </c>
      <c r="U30" s="215" t="s">
        <v>54</v>
      </c>
      <c r="V30" s="9"/>
    </row>
    <row r="31" spans="1:26" s="97" customFormat="1" ht="24" outlineLevel="2" x14ac:dyDescent="0.25">
      <c r="A31" s="148"/>
      <c r="B31" s="142"/>
      <c r="C31" s="142"/>
      <c r="D31" s="207" t="s">
        <v>91</v>
      </c>
      <c r="E31" s="338" t="s">
        <v>164</v>
      </c>
      <c r="F31" s="339"/>
      <c r="G31" s="218" t="s">
        <v>47</v>
      </c>
      <c r="H31" s="208">
        <v>2500</v>
      </c>
      <c r="I31" s="209" t="s">
        <v>57</v>
      </c>
      <c r="J31" s="217">
        <v>8</v>
      </c>
      <c r="K31" s="210">
        <f t="shared" si="4"/>
        <v>15600</v>
      </c>
      <c r="L31" s="211">
        <v>0.78</v>
      </c>
      <c r="M31" s="210">
        <f>O31*N31</f>
        <v>4399.9999999999991</v>
      </c>
      <c r="N31" s="211">
        <f t="shared" si="5"/>
        <v>0.21999999999999997</v>
      </c>
      <c r="O31" s="210">
        <f>J31*H31</f>
        <v>20000</v>
      </c>
      <c r="P31" s="212">
        <v>41640</v>
      </c>
      <c r="Q31" s="212">
        <v>41974</v>
      </c>
      <c r="R31" s="214" t="s">
        <v>160</v>
      </c>
      <c r="S31" s="306" t="s">
        <v>161</v>
      </c>
      <c r="T31" s="214" t="s">
        <v>195</v>
      </c>
      <c r="U31" s="215" t="s">
        <v>54</v>
      </c>
      <c r="V31" s="9"/>
    </row>
    <row r="32" spans="1:26" s="97" customFormat="1" ht="24" customHeight="1" outlineLevel="2" x14ac:dyDescent="0.25">
      <c r="A32" s="148"/>
      <c r="B32" s="142"/>
      <c r="C32" s="142"/>
      <c r="D32" s="207" t="s">
        <v>199</v>
      </c>
      <c r="E32" s="338" t="s">
        <v>164</v>
      </c>
      <c r="F32" s="339"/>
      <c r="G32" s="248" t="s">
        <v>47</v>
      </c>
      <c r="H32" s="240">
        <v>14250</v>
      </c>
      <c r="I32" s="241" t="s">
        <v>57</v>
      </c>
      <c r="J32" s="247">
        <v>1</v>
      </c>
      <c r="K32" s="242">
        <f>L32*O32</f>
        <v>11115</v>
      </c>
      <c r="L32" s="243">
        <v>0.78</v>
      </c>
      <c r="M32" s="242">
        <f>N32*O32</f>
        <v>3134.9999999999995</v>
      </c>
      <c r="N32" s="243">
        <v>0.21999999999999997</v>
      </c>
      <c r="O32" s="242">
        <f>H32*J32</f>
        <v>14250</v>
      </c>
      <c r="P32" s="244">
        <v>41640</v>
      </c>
      <c r="Q32" s="244">
        <v>41974</v>
      </c>
      <c r="R32" s="245" t="s">
        <v>160</v>
      </c>
      <c r="S32" s="306" t="s">
        <v>161</v>
      </c>
      <c r="T32" s="245" t="s">
        <v>195</v>
      </c>
      <c r="U32" s="246" t="s">
        <v>54</v>
      </c>
      <c r="V32" s="9"/>
    </row>
    <row r="33" spans="1:22" ht="15.75" outlineLevel="2" x14ac:dyDescent="0.25">
      <c r="A33" s="51"/>
      <c r="B33" s="76"/>
      <c r="C33" s="76"/>
      <c r="D33" s="87" t="s">
        <v>111</v>
      </c>
      <c r="E33" s="86" t="s">
        <v>110</v>
      </c>
      <c r="F33" s="140"/>
      <c r="G33" s="140"/>
      <c r="H33" s="141"/>
      <c r="I33" s="140"/>
      <c r="J33" s="139"/>
      <c r="K33" s="137">
        <f>SUM(K34:K34)</f>
        <v>37440</v>
      </c>
      <c r="L33" s="138">
        <f>K33/O33</f>
        <v>0.78</v>
      </c>
      <c r="M33" s="137">
        <f>SUM(M34:M34)</f>
        <v>10559.999999999998</v>
      </c>
      <c r="N33" s="138">
        <f>M33/O33</f>
        <v>0.21999999999999997</v>
      </c>
      <c r="O33" s="137">
        <f>SUM(O34:O34)</f>
        <v>48000</v>
      </c>
      <c r="P33" s="80"/>
      <c r="Q33" s="80"/>
      <c r="R33" s="145"/>
      <c r="S33" s="275"/>
      <c r="T33" s="145"/>
      <c r="U33" s="144"/>
    </row>
    <row r="34" spans="1:22" s="97" customFormat="1" ht="24" outlineLevel="2" x14ac:dyDescent="0.25">
      <c r="A34" s="148"/>
      <c r="B34" s="142"/>
      <c r="C34" s="142"/>
      <c r="D34" s="216" t="s">
        <v>65</v>
      </c>
      <c r="E34" s="338" t="s">
        <v>164</v>
      </c>
      <c r="F34" s="339"/>
      <c r="G34" s="286" t="s">
        <v>47</v>
      </c>
      <c r="H34" s="278">
        <v>4000</v>
      </c>
      <c r="I34" s="279" t="s">
        <v>57</v>
      </c>
      <c r="J34" s="285">
        <v>12</v>
      </c>
      <c r="K34" s="280">
        <f>L34*O34</f>
        <v>37440</v>
      </c>
      <c r="L34" s="281">
        <v>0.78</v>
      </c>
      <c r="M34" s="280">
        <f>N34*O34</f>
        <v>10559.999999999998</v>
      </c>
      <c r="N34" s="281">
        <v>0.21999999999999997</v>
      </c>
      <c r="O34" s="280">
        <f>H34*J34</f>
        <v>48000</v>
      </c>
      <c r="P34" s="282">
        <v>41640</v>
      </c>
      <c r="Q34" s="282">
        <v>41974</v>
      </c>
      <c r="R34" s="283" t="s">
        <v>160</v>
      </c>
      <c r="S34" s="306" t="s">
        <v>161</v>
      </c>
      <c r="T34" s="283" t="s">
        <v>195</v>
      </c>
      <c r="U34" s="284" t="s">
        <v>54</v>
      </c>
    </row>
    <row r="35" spans="1:22" ht="15.75" outlineLevel="2" x14ac:dyDescent="0.25">
      <c r="A35" s="51"/>
      <c r="B35" s="76"/>
      <c r="C35" s="76"/>
      <c r="D35" s="87" t="s">
        <v>109</v>
      </c>
      <c r="E35" s="86" t="s">
        <v>108</v>
      </c>
      <c r="F35" s="140"/>
      <c r="G35" s="140"/>
      <c r="H35" s="141"/>
      <c r="I35" s="140"/>
      <c r="J35" s="139"/>
      <c r="K35" s="137">
        <f>SUM(K36:K37)</f>
        <v>84240</v>
      </c>
      <c r="L35" s="138">
        <f>K35/O35</f>
        <v>0.78</v>
      </c>
      <c r="M35" s="137">
        <f>SUM(M36:M37)</f>
        <v>23759.999999999996</v>
      </c>
      <c r="N35" s="138">
        <f>M35/O35</f>
        <v>0.21999999999999997</v>
      </c>
      <c r="O35" s="137">
        <f>SUM(O36:O37)</f>
        <v>108000</v>
      </c>
      <c r="P35" s="80"/>
      <c r="Q35" s="80"/>
      <c r="R35" s="145"/>
      <c r="S35" s="275"/>
      <c r="T35" s="145"/>
      <c r="U35" s="144"/>
    </row>
    <row r="36" spans="1:22" s="97" customFormat="1" ht="24" outlineLevel="2" x14ac:dyDescent="0.25">
      <c r="A36" s="148"/>
      <c r="B36" s="142"/>
      <c r="C36" s="142"/>
      <c r="D36" s="207" t="s">
        <v>56</v>
      </c>
      <c r="E36" s="338" t="s">
        <v>164</v>
      </c>
      <c r="F36" s="339"/>
      <c r="G36" s="218" t="s">
        <v>47</v>
      </c>
      <c r="H36" s="208">
        <v>3600</v>
      </c>
      <c r="I36" s="209" t="s">
        <v>57</v>
      </c>
      <c r="J36" s="217">
        <v>15</v>
      </c>
      <c r="K36" s="210">
        <f>O36*L36</f>
        <v>42120</v>
      </c>
      <c r="L36" s="211">
        <v>0.78</v>
      </c>
      <c r="M36" s="210">
        <f>O36*N36</f>
        <v>11879.999999999998</v>
      </c>
      <c r="N36" s="211">
        <f>(100%-L36)</f>
        <v>0.21999999999999997</v>
      </c>
      <c r="O36" s="210">
        <f>J36*H36</f>
        <v>54000</v>
      </c>
      <c r="P36" s="282">
        <v>41640</v>
      </c>
      <c r="Q36" s="282">
        <v>41974</v>
      </c>
      <c r="R36" s="214" t="s">
        <v>160</v>
      </c>
      <c r="S36" s="306" t="s">
        <v>161</v>
      </c>
      <c r="T36" s="214" t="s">
        <v>195</v>
      </c>
      <c r="U36" s="215" t="s">
        <v>54</v>
      </c>
      <c r="V36" s="9"/>
    </row>
    <row r="37" spans="1:22" s="97" customFormat="1" ht="24" outlineLevel="2" x14ac:dyDescent="0.25">
      <c r="A37" s="148"/>
      <c r="B37" s="142"/>
      <c r="C37" s="142"/>
      <c r="D37" s="207" t="s">
        <v>65</v>
      </c>
      <c r="E37" s="338" t="s">
        <v>164</v>
      </c>
      <c r="F37" s="339"/>
      <c r="G37" s="218" t="s">
        <v>47</v>
      </c>
      <c r="H37" s="208">
        <v>3600</v>
      </c>
      <c r="I37" s="209" t="s">
        <v>57</v>
      </c>
      <c r="J37" s="217">
        <v>15</v>
      </c>
      <c r="K37" s="210">
        <f>O37*L37</f>
        <v>42120</v>
      </c>
      <c r="L37" s="211">
        <v>0.78</v>
      </c>
      <c r="M37" s="210">
        <f>O37*N37</f>
        <v>11879.999999999998</v>
      </c>
      <c r="N37" s="211">
        <f>(100%-L37)</f>
        <v>0.21999999999999997</v>
      </c>
      <c r="O37" s="210">
        <f>J37*H37</f>
        <v>54000</v>
      </c>
      <c r="P37" s="282">
        <v>41640</v>
      </c>
      <c r="Q37" s="282">
        <v>41974</v>
      </c>
      <c r="R37" s="214" t="s">
        <v>160</v>
      </c>
      <c r="S37" s="306" t="s">
        <v>161</v>
      </c>
      <c r="T37" s="214" t="s">
        <v>195</v>
      </c>
      <c r="U37" s="215" t="s">
        <v>54</v>
      </c>
      <c r="V37" s="9"/>
    </row>
    <row r="38" spans="1:22" ht="15.75" outlineLevel="2" x14ac:dyDescent="0.25">
      <c r="A38" s="51"/>
      <c r="B38" s="76"/>
      <c r="C38" s="76"/>
      <c r="D38" s="87" t="s">
        <v>107</v>
      </c>
      <c r="E38" s="86" t="s">
        <v>106</v>
      </c>
      <c r="F38" s="140"/>
      <c r="G38" s="140"/>
      <c r="H38" s="141"/>
      <c r="I38" s="140"/>
      <c r="J38" s="139"/>
      <c r="K38" s="137">
        <f>SUM(K39:K40)</f>
        <v>84240</v>
      </c>
      <c r="L38" s="138">
        <f>K38/O38</f>
        <v>0.78</v>
      </c>
      <c r="M38" s="143">
        <f>SUM(M39:M40)</f>
        <v>23759.999999999996</v>
      </c>
      <c r="N38" s="138">
        <f>M38/O38</f>
        <v>0.21999999999999997</v>
      </c>
      <c r="O38" s="143">
        <f>SUM(O39:O40)</f>
        <v>108000</v>
      </c>
      <c r="P38" s="80"/>
      <c r="Q38" s="80"/>
      <c r="R38" s="145"/>
      <c r="S38" s="275"/>
      <c r="T38" s="145"/>
      <c r="U38" s="144"/>
    </row>
    <row r="39" spans="1:22" s="97" customFormat="1" ht="24" outlineLevel="2" x14ac:dyDescent="0.25">
      <c r="A39" s="148"/>
      <c r="B39" s="142"/>
      <c r="C39" s="142"/>
      <c r="D39" s="207" t="s">
        <v>65</v>
      </c>
      <c r="E39" s="338" t="s">
        <v>164</v>
      </c>
      <c r="F39" s="339"/>
      <c r="G39" s="218" t="s">
        <v>47</v>
      </c>
      <c r="H39" s="208">
        <v>3600</v>
      </c>
      <c r="I39" s="209" t="s">
        <v>57</v>
      </c>
      <c r="J39" s="217">
        <v>15</v>
      </c>
      <c r="K39" s="210">
        <f>O39*L39</f>
        <v>42120</v>
      </c>
      <c r="L39" s="211">
        <v>0.78</v>
      </c>
      <c r="M39" s="210">
        <f t="shared" ref="M39:M40" si="7">O39*N39</f>
        <v>11879.999999999998</v>
      </c>
      <c r="N39" s="211">
        <f t="shared" ref="N39:N40" si="8">(100%-L39)</f>
        <v>0.21999999999999997</v>
      </c>
      <c r="O39" s="210">
        <f t="shared" ref="O39" si="9">J39*H39</f>
        <v>54000</v>
      </c>
      <c r="P39" s="282">
        <v>41640</v>
      </c>
      <c r="Q39" s="282">
        <v>41974</v>
      </c>
      <c r="R39" s="214" t="s">
        <v>160</v>
      </c>
      <c r="S39" s="306" t="s">
        <v>161</v>
      </c>
      <c r="T39" s="214" t="s">
        <v>195</v>
      </c>
      <c r="U39" s="215" t="s">
        <v>54</v>
      </c>
    </row>
    <row r="40" spans="1:22" s="97" customFormat="1" ht="24" outlineLevel="2" x14ac:dyDescent="0.25">
      <c r="A40" s="148"/>
      <c r="B40" s="142"/>
      <c r="C40" s="142"/>
      <c r="D40" s="207" t="s">
        <v>64</v>
      </c>
      <c r="E40" s="338" t="s">
        <v>164</v>
      </c>
      <c r="F40" s="339"/>
      <c r="G40" s="218" t="s">
        <v>47</v>
      </c>
      <c r="H40" s="208">
        <v>3600</v>
      </c>
      <c r="I40" s="209" t="s">
        <v>57</v>
      </c>
      <c r="J40" s="217">
        <v>15</v>
      </c>
      <c r="K40" s="210">
        <f>O40*L40</f>
        <v>42120</v>
      </c>
      <c r="L40" s="211">
        <v>0.78</v>
      </c>
      <c r="M40" s="210">
        <f t="shared" si="7"/>
        <v>11879.999999999998</v>
      </c>
      <c r="N40" s="211">
        <f t="shared" si="8"/>
        <v>0.21999999999999997</v>
      </c>
      <c r="O40" s="210">
        <f>J40*H40</f>
        <v>54000</v>
      </c>
      <c r="P40" s="282">
        <v>41640</v>
      </c>
      <c r="Q40" s="282">
        <v>41974</v>
      </c>
      <c r="R40" s="214" t="s">
        <v>160</v>
      </c>
      <c r="S40" s="306" t="s">
        <v>161</v>
      </c>
      <c r="T40" s="214" t="s">
        <v>195</v>
      </c>
      <c r="U40" s="215" t="s">
        <v>54</v>
      </c>
    </row>
    <row r="41" spans="1:22" ht="15.75" outlineLevel="2" x14ac:dyDescent="0.25">
      <c r="A41" s="51"/>
      <c r="B41" s="76"/>
      <c r="C41" s="76"/>
      <c r="D41" s="87" t="s">
        <v>105</v>
      </c>
      <c r="E41" s="86" t="s">
        <v>104</v>
      </c>
      <c r="F41" s="140"/>
      <c r="G41" s="140"/>
      <c r="H41" s="141"/>
      <c r="I41" s="140"/>
      <c r="J41" s="139"/>
      <c r="K41" s="137">
        <v>0</v>
      </c>
      <c r="L41" s="138">
        <v>0</v>
      </c>
      <c r="M41" s="143">
        <v>0</v>
      </c>
      <c r="N41" s="138">
        <v>0</v>
      </c>
      <c r="O41" s="143">
        <v>0</v>
      </c>
      <c r="P41" s="80"/>
      <c r="Q41" s="80"/>
      <c r="R41" s="145"/>
      <c r="S41" s="275"/>
      <c r="T41" s="145"/>
      <c r="U41" s="144"/>
    </row>
    <row r="42" spans="1:22" ht="15.75" outlineLevel="2" x14ac:dyDescent="0.25">
      <c r="A42" s="51"/>
      <c r="B42" s="76"/>
      <c r="C42" s="76"/>
      <c r="D42" s="87" t="s">
        <v>103</v>
      </c>
      <c r="E42" s="86" t="s">
        <v>102</v>
      </c>
      <c r="F42" s="140"/>
      <c r="G42" s="140"/>
      <c r="H42" s="141"/>
      <c r="I42" s="140"/>
      <c r="J42" s="139"/>
      <c r="K42" s="137">
        <f>SUM(K43)</f>
        <v>31044</v>
      </c>
      <c r="L42" s="138">
        <f>K42/O42</f>
        <v>0.78</v>
      </c>
      <c r="M42" s="143">
        <f>SUM(M43)</f>
        <v>8756</v>
      </c>
      <c r="N42" s="138">
        <f>M42/O42</f>
        <v>0.22</v>
      </c>
      <c r="O42" s="143">
        <f>SUM(O43)</f>
        <v>39800</v>
      </c>
      <c r="P42" s="80"/>
      <c r="Q42" s="80"/>
      <c r="R42" s="145"/>
      <c r="S42" s="275"/>
      <c r="T42" s="145"/>
      <c r="U42" s="144"/>
    </row>
    <row r="43" spans="1:22" s="249" customFormat="1" ht="30.75" customHeight="1" outlineLevel="2" x14ac:dyDescent="0.25">
      <c r="A43" s="251"/>
      <c r="B43" s="252"/>
      <c r="C43" s="252"/>
      <c r="D43" s="292" t="s">
        <v>48</v>
      </c>
      <c r="E43" s="346" t="s">
        <v>226</v>
      </c>
      <c r="F43" s="347"/>
      <c r="G43" s="286" t="s">
        <v>47</v>
      </c>
      <c r="H43" s="293">
        <f>25000+14800</f>
        <v>39800</v>
      </c>
      <c r="I43" s="294" t="s">
        <v>57</v>
      </c>
      <c r="J43" s="285">
        <v>1</v>
      </c>
      <c r="K43" s="295">
        <f>L43*O43</f>
        <v>31044</v>
      </c>
      <c r="L43" s="296">
        <v>0.78</v>
      </c>
      <c r="M43" s="295">
        <f>N43*O43</f>
        <v>8756</v>
      </c>
      <c r="N43" s="296">
        <v>0.22</v>
      </c>
      <c r="O43" s="295">
        <f>H43*J43</f>
        <v>39800</v>
      </c>
      <c r="P43" s="297">
        <v>41640</v>
      </c>
      <c r="Q43" s="297">
        <v>42339</v>
      </c>
      <c r="R43" s="306" t="s">
        <v>162</v>
      </c>
      <c r="S43" s="306" t="s">
        <v>55</v>
      </c>
      <c r="T43" s="298" t="s">
        <v>195</v>
      </c>
      <c r="U43" s="284" t="s">
        <v>54</v>
      </c>
    </row>
    <row r="44" spans="1:22" ht="15.75" outlineLevel="2" x14ac:dyDescent="0.25">
      <c r="A44" s="51"/>
      <c r="B44" s="76"/>
      <c r="C44" s="76"/>
      <c r="D44" s="87" t="s">
        <v>101</v>
      </c>
      <c r="E44" s="86" t="s">
        <v>100</v>
      </c>
      <c r="F44" s="140"/>
      <c r="G44" s="140"/>
      <c r="H44" s="141" t="s">
        <v>227</v>
      </c>
      <c r="I44" s="140"/>
      <c r="J44" s="139"/>
      <c r="K44" s="137">
        <v>0</v>
      </c>
      <c r="L44" s="138">
        <v>0</v>
      </c>
      <c r="M44" s="143">
        <v>0</v>
      </c>
      <c r="N44" s="138">
        <v>0</v>
      </c>
      <c r="O44" s="143">
        <v>0</v>
      </c>
      <c r="P44" s="80"/>
      <c r="Q44" s="80"/>
      <c r="R44" s="145"/>
      <c r="S44" s="275"/>
      <c r="T44" s="145"/>
      <c r="U44" s="144"/>
    </row>
    <row r="45" spans="1:22" s="97" customFormat="1" ht="15.75" outlineLevel="1" x14ac:dyDescent="0.25">
      <c r="A45" s="90"/>
      <c r="B45" s="142"/>
      <c r="C45" s="142"/>
      <c r="D45" s="87" t="s">
        <v>99</v>
      </c>
      <c r="E45" s="86" t="s">
        <v>98</v>
      </c>
      <c r="F45" s="140"/>
      <c r="G45" s="140"/>
      <c r="H45" s="141"/>
      <c r="I45" s="140"/>
      <c r="J45" s="139"/>
      <c r="K45" s="137">
        <v>0</v>
      </c>
      <c r="L45" s="138">
        <v>0</v>
      </c>
      <c r="M45" s="143">
        <v>0</v>
      </c>
      <c r="N45" s="138">
        <v>0</v>
      </c>
      <c r="O45" s="143">
        <v>0</v>
      </c>
      <c r="P45" s="136"/>
      <c r="Q45" s="136"/>
      <c r="R45" s="135"/>
      <c r="S45" s="135"/>
      <c r="T45" s="135"/>
      <c r="U45" s="134"/>
    </row>
    <row r="46" spans="1:22" s="97" customFormat="1" ht="15.75" outlineLevel="1" x14ac:dyDescent="0.25">
      <c r="A46" s="90"/>
      <c r="B46" s="142"/>
      <c r="C46" s="142"/>
      <c r="D46" s="87" t="s">
        <v>97</v>
      </c>
      <c r="E46" s="86" t="s">
        <v>231</v>
      </c>
      <c r="F46" s="140"/>
      <c r="G46" s="140"/>
      <c r="H46" s="141"/>
      <c r="I46" s="140"/>
      <c r="J46" s="139"/>
      <c r="K46" s="137">
        <f>SUM(K47:K47)</f>
        <v>94836.01920000001</v>
      </c>
      <c r="L46" s="138">
        <f>K46/O46</f>
        <v>0.78000000000000014</v>
      </c>
      <c r="M46" s="143">
        <f>SUM(M47:M47)</f>
        <v>26748.620800000001</v>
      </c>
      <c r="N46" s="138">
        <f>M46/O46</f>
        <v>0.22</v>
      </c>
      <c r="O46" s="143">
        <f>SUM(O47:O47)</f>
        <v>121584.64</v>
      </c>
      <c r="P46" s="136"/>
      <c r="Q46" s="136"/>
      <c r="R46" s="135"/>
      <c r="S46" s="135"/>
      <c r="T46" s="135"/>
      <c r="U46" s="134"/>
    </row>
    <row r="47" spans="1:22" s="267" customFormat="1" ht="25.5" customHeight="1" outlineLevel="1" x14ac:dyDescent="0.25">
      <c r="A47" s="266"/>
      <c r="B47" s="273"/>
      <c r="C47" s="273"/>
      <c r="D47" s="299" t="s">
        <v>48</v>
      </c>
      <c r="E47" s="346" t="s">
        <v>233</v>
      </c>
      <c r="F47" s="347"/>
      <c r="G47" s="300" t="s">
        <v>94</v>
      </c>
      <c r="H47" s="301">
        <f>60792.32*2</f>
        <v>121584.64</v>
      </c>
      <c r="I47" s="302" t="s">
        <v>57</v>
      </c>
      <c r="J47" s="285">
        <v>1</v>
      </c>
      <c r="K47" s="303">
        <f>L47*O47</f>
        <v>94836.01920000001</v>
      </c>
      <c r="L47" s="304">
        <v>0.78</v>
      </c>
      <c r="M47" s="303">
        <f>N47*O47</f>
        <v>26748.620800000001</v>
      </c>
      <c r="N47" s="304">
        <v>0.22</v>
      </c>
      <c r="O47" s="303">
        <f>H47*J47</f>
        <v>121584.64</v>
      </c>
      <c r="P47" s="305">
        <v>41609</v>
      </c>
      <c r="Q47" s="305">
        <v>42339</v>
      </c>
      <c r="R47" s="306" t="s">
        <v>162</v>
      </c>
      <c r="S47" s="306" t="s">
        <v>55</v>
      </c>
      <c r="T47" s="307" t="s">
        <v>195</v>
      </c>
      <c r="U47" s="284" t="s">
        <v>54</v>
      </c>
    </row>
    <row r="48" spans="1:22" ht="15.75" outlineLevel="1" x14ac:dyDescent="0.25">
      <c r="A48" s="51"/>
      <c r="B48" s="76"/>
      <c r="C48" s="51"/>
      <c r="D48" s="87" t="s">
        <v>96</v>
      </c>
      <c r="E48" s="86" t="s">
        <v>95</v>
      </c>
      <c r="F48" s="140"/>
      <c r="G48" s="140"/>
      <c r="H48" s="141"/>
      <c r="I48" s="140"/>
      <c r="J48" s="139"/>
      <c r="K48" s="137">
        <v>0</v>
      </c>
      <c r="L48" s="138">
        <v>0</v>
      </c>
      <c r="M48" s="137">
        <v>0</v>
      </c>
      <c r="N48" s="138">
        <v>0</v>
      </c>
      <c r="O48" s="137">
        <v>0</v>
      </c>
      <c r="P48" s="136"/>
      <c r="Q48" s="136"/>
      <c r="R48" s="135"/>
      <c r="S48" s="135"/>
      <c r="T48" s="135"/>
      <c r="U48" s="134"/>
      <c r="V48" s="9"/>
    </row>
    <row r="49" spans="1:22" ht="15.75" outlineLevel="1" x14ac:dyDescent="0.25">
      <c r="A49" s="51"/>
      <c r="B49" s="76"/>
      <c r="C49" s="76"/>
      <c r="D49" s="87" t="s">
        <v>93</v>
      </c>
      <c r="E49" s="86" t="s">
        <v>92</v>
      </c>
      <c r="F49" s="140"/>
      <c r="G49" s="140"/>
      <c r="H49" s="141"/>
      <c r="I49" s="140"/>
      <c r="J49" s="139"/>
      <c r="K49" s="137">
        <v>0</v>
      </c>
      <c r="L49" s="138">
        <v>0</v>
      </c>
      <c r="M49" s="137">
        <v>0</v>
      </c>
      <c r="N49" s="138">
        <v>0</v>
      </c>
      <c r="O49" s="137">
        <v>0</v>
      </c>
      <c r="P49" s="136"/>
      <c r="Q49" s="136"/>
      <c r="R49" s="135"/>
      <c r="S49" s="135"/>
      <c r="T49" s="135"/>
      <c r="U49" s="134"/>
      <c r="V49" s="9"/>
    </row>
    <row r="50" spans="1:22" s="97" customFormat="1" ht="15.75" outlineLevel="1" x14ac:dyDescent="0.25">
      <c r="A50" s="148"/>
      <c r="B50" s="142"/>
      <c r="C50" s="148"/>
      <c r="D50" s="87" t="s">
        <v>163</v>
      </c>
      <c r="E50" s="86" t="s">
        <v>165</v>
      </c>
      <c r="F50" s="140"/>
      <c r="G50" s="140"/>
      <c r="H50" s="141"/>
      <c r="I50" s="140"/>
      <c r="J50" s="139"/>
      <c r="K50" s="137">
        <v>0</v>
      </c>
      <c r="L50" s="138">
        <v>0</v>
      </c>
      <c r="M50" s="137">
        <v>0</v>
      </c>
      <c r="N50" s="138">
        <v>0</v>
      </c>
      <c r="O50" s="137">
        <v>0</v>
      </c>
      <c r="P50" s="80"/>
      <c r="Q50" s="80"/>
      <c r="R50" s="145"/>
      <c r="S50" s="275"/>
      <c r="T50" s="145"/>
      <c r="U50" s="232"/>
      <c r="V50" s="9"/>
    </row>
    <row r="51" spans="1:22" s="97" customFormat="1" ht="15.75" outlineLevel="1" x14ac:dyDescent="0.25">
      <c r="A51" s="148"/>
      <c r="B51" s="142"/>
      <c r="C51" s="148"/>
      <c r="D51" s="87" t="s">
        <v>188</v>
      </c>
      <c r="E51" s="86" t="s">
        <v>196</v>
      </c>
      <c r="F51" s="140"/>
      <c r="G51" s="140"/>
      <c r="H51" s="141"/>
      <c r="I51" s="140"/>
      <c r="J51" s="139"/>
      <c r="K51" s="137">
        <f>SUM(K52)</f>
        <v>245700</v>
      </c>
      <c r="L51" s="138">
        <f>K51/O51</f>
        <v>0.78</v>
      </c>
      <c r="M51" s="137">
        <f>SUM(M52)</f>
        <v>69300</v>
      </c>
      <c r="N51" s="138">
        <f>M51/O51</f>
        <v>0.22</v>
      </c>
      <c r="O51" s="137">
        <f>SUM(O52)</f>
        <v>315000</v>
      </c>
      <c r="P51" s="80"/>
      <c r="Q51" s="80"/>
      <c r="R51" s="145"/>
      <c r="S51" s="275"/>
      <c r="T51" s="145"/>
      <c r="U51" s="144"/>
      <c r="V51" s="9"/>
    </row>
    <row r="52" spans="1:22" s="267" customFormat="1" ht="30.75" customHeight="1" outlineLevel="1" x14ac:dyDescent="0.25">
      <c r="A52" s="276"/>
      <c r="B52" s="273"/>
      <c r="C52" s="276"/>
      <c r="D52" s="277" t="s">
        <v>49</v>
      </c>
      <c r="E52" s="338" t="s">
        <v>222</v>
      </c>
      <c r="F52" s="339"/>
      <c r="G52" s="286" t="s">
        <v>47</v>
      </c>
      <c r="H52" s="278">
        <v>315000</v>
      </c>
      <c r="I52" s="279" t="s">
        <v>57</v>
      </c>
      <c r="J52" s="285">
        <v>1</v>
      </c>
      <c r="K52" s="280">
        <f>L52*O52</f>
        <v>245700</v>
      </c>
      <c r="L52" s="281">
        <v>0.78</v>
      </c>
      <c r="M52" s="280">
        <f>N52*O52</f>
        <v>69300</v>
      </c>
      <c r="N52" s="281">
        <v>0.22</v>
      </c>
      <c r="O52" s="280">
        <f>H52*J52</f>
        <v>315000</v>
      </c>
      <c r="P52" s="282">
        <v>41699</v>
      </c>
      <c r="Q52" s="282">
        <v>41883</v>
      </c>
      <c r="R52" s="283" t="s">
        <v>160</v>
      </c>
      <c r="S52" s="306" t="s">
        <v>161</v>
      </c>
      <c r="T52" s="283" t="s">
        <v>195</v>
      </c>
      <c r="U52" s="284" t="s">
        <v>159</v>
      </c>
      <c r="V52" s="250"/>
    </row>
    <row r="53" spans="1:22" s="97" customFormat="1" ht="15.75" customHeight="1" outlineLevel="1" x14ac:dyDescent="0.25">
      <c r="A53" s="148"/>
      <c r="B53" s="142"/>
      <c r="C53" s="148"/>
      <c r="D53" s="263" t="s">
        <v>204</v>
      </c>
      <c r="E53" s="262" t="s">
        <v>205</v>
      </c>
      <c r="F53" s="271"/>
      <c r="G53" s="271"/>
      <c r="H53" s="272"/>
      <c r="I53" s="271"/>
      <c r="J53" s="270"/>
      <c r="K53" s="268">
        <f>SUM(K54:K56)</f>
        <v>165360</v>
      </c>
      <c r="L53" s="269">
        <f>K53/O53</f>
        <v>0.78</v>
      </c>
      <c r="M53" s="268">
        <f>SUM(M54:M56)</f>
        <v>46640</v>
      </c>
      <c r="N53" s="269">
        <f>M53/O53</f>
        <v>0.22</v>
      </c>
      <c r="O53" s="268">
        <f>SUM(O54:O56)</f>
        <v>212000</v>
      </c>
      <c r="P53" s="256"/>
      <c r="Q53" s="256"/>
      <c r="R53" s="275"/>
      <c r="S53" s="275"/>
      <c r="T53" s="275"/>
      <c r="U53" s="274"/>
      <c r="V53" s="9"/>
    </row>
    <row r="54" spans="1:22" s="267" customFormat="1" ht="24" customHeight="1" outlineLevel="1" x14ac:dyDescent="0.25">
      <c r="A54" s="276"/>
      <c r="B54" s="273"/>
      <c r="C54" s="288"/>
      <c r="D54" s="277" t="s">
        <v>49</v>
      </c>
      <c r="E54" s="338" t="s">
        <v>164</v>
      </c>
      <c r="F54" s="339"/>
      <c r="G54" s="286" t="s">
        <v>47</v>
      </c>
      <c r="H54" s="278">
        <v>30000</v>
      </c>
      <c r="I54" s="279" t="s">
        <v>57</v>
      </c>
      <c r="J54" s="285">
        <v>1</v>
      </c>
      <c r="K54" s="280">
        <f>O54*L54</f>
        <v>23400</v>
      </c>
      <c r="L54" s="281">
        <v>0.78</v>
      </c>
      <c r="M54" s="280">
        <f>O54*N54</f>
        <v>6600</v>
      </c>
      <c r="N54" s="281">
        <v>0.22</v>
      </c>
      <c r="O54" s="280">
        <f>H54*J54</f>
        <v>30000</v>
      </c>
      <c r="P54" s="282">
        <v>41640</v>
      </c>
      <c r="Q54" s="282">
        <v>41974</v>
      </c>
      <c r="R54" s="283" t="s">
        <v>160</v>
      </c>
      <c r="S54" s="306" t="s">
        <v>161</v>
      </c>
      <c r="T54" s="283" t="s">
        <v>195</v>
      </c>
      <c r="U54" s="284" t="s">
        <v>54</v>
      </c>
      <c r="V54" s="250"/>
    </row>
    <row r="55" spans="1:22" s="267" customFormat="1" ht="37.5" customHeight="1" outlineLevel="1" x14ac:dyDescent="0.25">
      <c r="A55" s="276"/>
      <c r="B55" s="273"/>
      <c r="C55" s="288"/>
      <c r="D55" s="277" t="s">
        <v>48</v>
      </c>
      <c r="E55" s="338" t="s">
        <v>220</v>
      </c>
      <c r="F55" s="339"/>
      <c r="G55" s="286" t="s">
        <v>47</v>
      </c>
      <c r="H55" s="278">
        <v>78000</v>
      </c>
      <c r="I55" s="279" t="s">
        <v>57</v>
      </c>
      <c r="J55" s="285">
        <v>1</v>
      </c>
      <c r="K55" s="280">
        <f>O55*L55</f>
        <v>60840</v>
      </c>
      <c r="L55" s="281">
        <v>0.78</v>
      </c>
      <c r="M55" s="280">
        <f>O55*N55</f>
        <v>17160</v>
      </c>
      <c r="N55" s="281">
        <v>0.22</v>
      </c>
      <c r="O55" s="280">
        <f>H55*J55</f>
        <v>78000</v>
      </c>
      <c r="P55" s="282">
        <v>41640</v>
      </c>
      <c r="Q55" s="282">
        <v>41974</v>
      </c>
      <c r="R55" s="283" t="s">
        <v>160</v>
      </c>
      <c r="S55" s="306" t="s">
        <v>161</v>
      </c>
      <c r="T55" s="283" t="s">
        <v>195</v>
      </c>
      <c r="U55" s="284" t="s">
        <v>54</v>
      </c>
      <c r="V55" s="250"/>
    </row>
    <row r="56" spans="1:22" s="267" customFormat="1" ht="60" customHeight="1" outlineLevel="1" thickBot="1" x14ac:dyDescent="0.3">
      <c r="A56" s="276"/>
      <c r="B56" s="273"/>
      <c r="C56" s="288"/>
      <c r="D56" s="277" t="s">
        <v>56</v>
      </c>
      <c r="E56" s="338" t="s">
        <v>221</v>
      </c>
      <c r="F56" s="339"/>
      <c r="G56" s="286" t="s">
        <v>47</v>
      </c>
      <c r="H56" s="278">
        <v>104000</v>
      </c>
      <c r="I56" s="279" t="s">
        <v>57</v>
      </c>
      <c r="J56" s="285">
        <v>1</v>
      </c>
      <c r="K56" s="280">
        <f>O56*L56</f>
        <v>81120</v>
      </c>
      <c r="L56" s="281">
        <v>0.78</v>
      </c>
      <c r="M56" s="280">
        <f>O56*N56</f>
        <v>22880</v>
      </c>
      <c r="N56" s="281">
        <v>0.22</v>
      </c>
      <c r="O56" s="280">
        <f>H56*J56</f>
        <v>104000</v>
      </c>
      <c r="P56" s="282">
        <v>41640</v>
      </c>
      <c r="Q56" s="282">
        <v>41974</v>
      </c>
      <c r="R56" s="283" t="s">
        <v>160</v>
      </c>
      <c r="S56" s="306" t="s">
        <v>161</v>
      </c>
      <c r="T56" s="283" t="s">
        <v>195</v>
      </c>
      <c r="U56" s="284" t="s">
        <v>54</v>
      </c>
      <c r="V56" s="250"/>
    </row>
    <row r="57" spans="1:22" ht="15.75" x14ac:dyDescent="0.25">
      <c r="A57" s="51"/>
      <c r="B57" s="117" t="s">
        <v>90</v>
      </c>
      <c r="C57" s="116" t="s">
        <v>89</v>
      </c>
      <c r="D57" s="115"/>
      <c r="E57" s="113"/>
      <c r="F57" s="113"/>
      <c r="G57" s="113"/>
      <c r="H57" s="113"/>
      <c r="I57" s="113"/>
      <c r="J57" s="133"/>
      <c r="K57" s="132">
        <f>K58+K62+K64</f>
        <v>406600</v>
      </c>
      <c r="L57" s="131">
        <f>K57/O57</f>
        <v>0.95</v>
      </c>
      <c r="M57" s="130">
        <f>M58+M62+M64</f>
        <v>21400.000000000018</v>
      </c>
      <c r="N57" s="131">
        <f>M57/O57</f>
        <v>5.0000000000000044E-2</v>
      </c>
      <c r="O57" s="130">
        <f>O58+O62+O64</f>
        <v>428000</v>
      </c>
      <c r="P57" s="129"/>
      <c r="Q57" s="129"/>
      <c r="R57" s="128"/>
      <c r="S57" s="128"/>
      <c r="T57" s="128"/>
      <c r="U57" s="127"/>
    </row>
    <row r="58" spans="1:22" ht="15.75" customHeight="1" x14ac:dyDescent="0.25">
      <c r="A58" s="51"/>
      <c r="B58" s="126"/>
      <c r="C58" s="75" t="s">
        <v>88</v>
      </c>
      <c r="D58" s="74" t="s">
        <v>87</v>
      </c>
      <c r="E58" s="73"/>
      <c r="F58" s="125"/>
      <c r="G58" s="73"/>
      <c r="H58" s="73"/>
      <c r="I58" s="73"/>
      <c r="J58" s="124"/>
      <c r="K58" s="94">
        <f>K59+K60</f>
        <v>121600</v>
      </c>
      <c r="L58" s="95">
        <v>0</v>
      </c>
      <c r="M58" s="98">
        <f>M59+M60</f>
        <v>6400.0000000000055</v>
      </c>
      <c r="N58" s="95">
        <v>0</v>
      </c>
      <c r="O58" s="98">
        <f>O59+O60</f>
        <v>128000</v>
      </c>
      <c r="P58" s="93"/>
      <c r="Q58" s="118"/>
      <c r="R58" s="92"/>
      <c r="S58" s="92"/>
      <c r="T58" s="92"/>
      <c r="U58" s="91"/>
    </row>
    <row r="59" spans="1:22" ht="15.75" customHeight="1" x14ac:dyDescent="0.25">
      <c r="A59" s="51"/>
      <c r="B59" s="76"/>
      <c r="C59" s="122"/>
      <c r="D59" s="224" t="s">
        <v>178</v>
      </c>
      <c r="E59" s="220" t="s">
        <v>169</v>
      </c>
      <c r="F59" s="221"/>
      <c r="G59" s="222"/>
      <c r="H59" s="222"/>
      <c r="I59" s="222"/>
      <c r="J59" s="223"/>
      <c r="K59" s="225">
        <v>0</v>
      </c>
      <c r="L59" s="226">
        <v>0</v>
      </c>
      <c r="M59" s="227">
        <v>0</v>
      </c>
      <c r="N59" s="226">
        <v>0</v>
      </c>
      <c r="O59" s="227">
        <v>0</v>
      </c>
      <c r="P59" s="136"/>
      <c r="Q59" s="136"/>
      <c r="R59" s="135"/>
      <c r="S59" s="135"/>
      <c r="T59" s="135"/>
      <c r="U59" s="228"/>
    </row>
    <row r="60" spans="1:22" s="249" customFormat="1" ht="15.75" customHeight="1" x14ac:dyDescent="0.25">
      <c r="A60" s="251"/>
      <c r="B60" s="252"/>
      <c r="C60" s="122"/>
      <c r="D60" s="224" t="s">
        <v>230</v>
      </c>
      <c r="E60" s="220" t="s">
        <v>229</v>
      </c>
      <c r="F60" s="221"/>
      <c r="G60" s="222"/>
      <c r="H60" s="222"/>
      <c r="I60" s="222"/>
      <c r="J60" s="223"/>
      <c r="K60" s="225">
        <f>SUM(K61)</f>
        <v>121600</v>
      </c>
      <c r="L60" s="226">
        <f>K60/O60</f>
        <v>0.95</v>
      </c>
      <c r="M60" s="225">
        <f>SUM(M61)</f>
        <v>6400.0000000000055</v>
      </c>
      <c r="N60" s="226">
        <f>M60/O60</f>
        <v>5.0000000000000044E-2</v>
      </c>
      <c r="O60" s="225">
        <f>SUM(O61)</f>
        <v>128000</v>
      </c>
      <c r="P60" s="136"/>
      <c r="Q60" s="136"/>
      <c r="R60" s="135"/>
      <c r="S60" s="135"/>
      <c r="T60" s="135"/>
      <c r="U60" s="228"/>
    </row>
    <row r="61" spans="1:22" s="249" customFormat="1" ht="37.5" customHeight="1" x14ac:dyDescent="0.25">
      <c r="A61" s="251"/>
      <c r="B61" s="252"/>
      <c r="C61" s="122"/>
      <c r="D61" s="277" t="s">
        <v>49</v>
      </c>
      <c r="E61" s="338" t="s">
        <v>237</v>
      </c>
      <c r="F61" s="339"/>
      <c r="G61" s="286" t="s">
        <v>47</v>
      </c>
      <c r="H61" s="308">
        <v>16000</v>
      </c>
      <c r="I61" s="307" t="s">
        <v>57</v>
      </c>
      <c r="J61" s="285">
        <v>8</v>
      </c>
      <c r="K61" s="303">
        <f>O61*L61</f>
        <v>121600</v>
      </c>
      <c r="L61" s="304">
        <v>0.95</v>
      </c>
      <c r="M61" s="303">
        <f>O61*N61</f>
        <v>6400.0000000000055</v>
      </c>
      <c r="N61" s="304">
        <f>100%-L61</f>
        <v>5.0000000000000044E-2</v>
      </c>
      <c r="O61" s="303">
        <f>H61*J61</f>
        <v>128000</v>
      </c>
      <c r="P61" s="305">
        <v>41640</v>
      </c>
      <c r="Q61" s="305">
        <v>41974</v>
      </c>
      <c r="R61" s="307" t="s">
        <v>160</v>
      </c>
      <c r="S61" s="306" t="s">
        <v>161</v>
      </c>
      <c r="T61" s="307" t="s">
        <v>195</v>
      </c>
      <c r="U61" s="284" t="s">
        <v>54</v>
      </c>
    </row>
    <row r="62" spans="1:22" ht="15.75" customHeight="1" x14ac:dyDescent="0.25">
      <c r="A62" s="51"/>
      <c r="B62" s="76"/>
      <c r="C62" s="96" t="s">
        <v>86</v>
      </c>
      <c r="D62" s="74" t="s">
        <v>85</v>
      </c>
      <c r="E62" s="73"/>
      <c r="F62" s="125"/>
      <c r="G62" s="71"/>
      <c r="H62" s="71"/>
      <c r="I62" s="71"/>
      <c r="J62" s="124"/>
      <c r="K62" s="94">
        <v>0</v>
      </c>
      <c r="L62" s="95">
        <v>0</v>
      </c>
      <c r="M62" s="98">
        <v>0</v>
      </c>
      <c r="N62" s="95">
        <v>0</v>
      </c>
      <c r="O62" s="98">
        <v>0</v>
      </c>
      <c r="P62" s="123"/>
      <c r="Q62" s="118"/>
      <c r="R62" s="92"/>
      <c r="S62" s="92"/>
      <c r="T62" s="92"/>
      <c r="U62" s="91"/>
    </row>
    <row r="63" spans="1:22" s="77" customFormat="1" ht="15.75" customHeight="1" x14ac:dyDescent="0.25">
      <c r="A63" s="90"/>
      <c r="B63" s="89"/>
      <c r="C63" s="122"/>
      <c r="D63" s="87" t="s">
        <v>84</v>
      </c>
      <c r="E63" s="86" t="s">
        <v>83</v>
      </c>
      <c r="F63" s="85"/>
      <c r="G63" s="84"/>
      <c r="H63" s="84"/>
      <c r="I63" s="84"/>
      <c r="J63" s="83"/>
      <c r="K63" s="81">
        <v>0</v>
      </c>
      <c r="L63" s="82">
        <v>0</v>
      </c>
      <c r="M63" s="99">
        <v>0</v>
      </c>
      <c r="N63" s="82">
        <v>0</v>
      </c>
      <c r="O63" s="99">
        <v>0</v>
      </c>
      <c r="P63" s="80"/>
      <c r="Q63" s="80"/>
      <c r="R63" s="79"/>
      <c r="S63" s="255"/>
      <c r="T63" s="79"/>
      <c r="U63" s="78"/>
    </row>
    <row r="64" spans="1:22" ht="15.75" customHeight="1" x14ac:dyDescent="0.25">
      <c r="A64" s="51"/>
      <c r="B64" s="76"/>
      <c r="C64" s="96" t="s">
        <v>82</v>
      </c>
      <c r="D64" s="74" t="s">
        <v>81</v>
      </c>
      <c r="E64" s="73"/>
      <c r="F64" s="72"/>
      <c r="G64" s="73"/>
      <c r="H64" s="73"/>
      <c r="I64" s="73"/>
      <c r="J64" s="70"/>
      <c r="K64" s="121">
        <f>K65</f>
        <v>285000</v>
      </c>
      <c r="L64" s="120">
        <f>L65</f>
        <v>0.95</v>
      </c>
      <c r="M64" s="98">
        <f>M65</f>
        <v>15000.000000000013</v>
      </c>
      <c r="N64" s="120">
        <f>N65</f>
        <v>5.0000000000000044E-2</v>
      </c>
      <c r="O64" s="119">
        <f>O65</f>
        <v>300000</v>
      </c>
      <c r="P64" s="118"/>
      <c r="Q64" s="118"/>
      <c r="R64" s="92"/>
      <c r="S64" s="92"/>
      <c r="T64" s="92"/>
      <c r="U64" s="91"/>
    </row>
    <row r="65" spans="1:22" s="77" customFormat="1" ht="15.75" customHeight="1" x14ac:dyDescent="0.25">
      <c r="A65" s="90"/>
      <c r="B65" s="89"/>
      <c r="C65" s="88"/>
      <c r="D65" s="87" t="s">
        <v>80</v>
      </c>
      <c r="E65" s="86" t="s">
        <v>167</v>
      </c>
      <c r="F65" s="85"/>
      <c r="G65" s="84"/>
      <c r="H65" s="84"/>
      <c r="I65" s="84"/>
      <c r="J65" s="83"/>
      <c r="K65" s="81">
        <f>SUM(K66:K67)</f>
        <v>285000</v>
      </c>
      <c r="L65" s="82">
        <f>K65/O65</f>
        <v>0.95</v>
      </c>
      <c r="M65" s="81">
        <f>SUM(M66:M67)</f>
        <v>15000.000000000013</v>
      </c>
      <c r="N65" s="82">
        <f>M65/O65</f>
        <v>5.0000000000000044E-2</v>
      </c>
      <c r="O65" s="81">
        <f>SUM(O66:O67)</f>
        <v>300000</v>
      </c>
      <c r="P65" s="80"/>
      <c r="Q65" s="80"/>
      <c r="R65" s="79"/>
      <c r="S65" s="255"/>
      <c r="T65" s="79"/>
      <c r="U65" s="78"/>
    </row>
    <row r="66" spans="1:22" s="97" customFormat="1" ht="38.25" customHeight="1" outlineLevel="2" x14ac:dyDescent="0.25">
      <c r="A66" s="148"/>
      <c r="B66" s="142"/>
      <c r="C66" s="142"/>
      <c r="D66" s="207" t="s">
        <v>64</v>
      </c>
      <c r="E66" s="338" t="s">
        <v>197</v>
      </c>
      <c r="F66" s="339"/>
      <c r="G66" s="218" t="s">
        <v>47</v>
      </c>
      <c r="H66" s="208">
        <v>50000</v>
      </c>
      <c r="I66" s="214" t="s">
        <v>57</v>
      </c>
      <c r="J66" s="217">
        <v>1</v>
      </c>
      <c r="K66" s="210">
        <f>O66*L66</f>
        <v>47500</v>
      </c>
      <c r="L66" s="211">
        <v>0.95</v>
      </c>
      <c r="M66" s="210">
        <f>O66*N66</f>
        <v>2500.0000000000023</v>
      </c>
      <c r="N66" s="211">
        <f>100%-L66</f>
        <v>5.0000000000000044E-2</v>
      </c>
      <c r="O66" s="210">
        <f>J66*H66</f>
        <v>50000</v>
      </c>
      <c r="P66" s="238">
        <v>41730</v>
      </c>
      <c r="Q66" s="238">
        <v>41883</v>
      </c>
      <c r="R66" s="214" t="s">
        <v>162</v>
      </c>
      <c r="S66" s="306" t="s">
        <v>55</v>
      </c>
      <c r="T66" s="214" t="s">
        <v>195</v>
      </c>
      <c r="U66" s="215" t="s">
        <v>159</v>
      </c>
      <c r="V66" s="9"/>
    </row>
    <row r="67" spans="1:22" s="97" customFormat="1" ht="36" customHeight="1" outlineLevel="2" thickBot="1" x14ac:dyDescent="0.3">
      <c r="A67" s="148"/>
      <c r="B67" s="142"/>
      <c r="C67" s="234"/>
      <c r="D67" s="207" t="s">
        <v>91</v>
      </c>
      <c r="E67" s="338" t="s">
        <v>198</v>
      </c>
      <c r="F67" s="339"/>
      <c r="G67" s="218" t="s">
        <v>47</v>
      </c>
      <c r="H67" s="278">
        <v>250000</v>
      </c>
      <c r="I67" s="214" t="s">
        <v>57</v>
      </c>
      <c r="J67" s="217">
        <v>1</v>
      </c>
      <c r="K67" s="210">
        <f>O67*L67</f>
        <v>237500</v>
      </c>
      <c r="L67" s="211">
        <v>0.95</v>
      </c>
      <c r="M67" s="210">
        <f>O67*N67</f>
        <v>12500.000000000011</v>
      </c>
      <c r="N67" s="211">
        <f>100%-L67</f>
        <v>5.0000000000000044E-2</v>
      </c>
      <c r="O67" s="210">
        <f>J67*H67</f>
        <v>250000</v>
      </c>
      <c r="P67" s="238">
        <v>42095</v>
      </c>
      <c r="Q67" s="238">
        <v>42248</v>
      </c>
      <c r="R67" s="214" t="s">
        <v>162</v>
      </c>
      <c r="S67" s="306" t="s">
        <v>55</v>
      </c>
      <c r="T67" s="214" t="s">
        <v>195</v>
      </c>
      <c r="U67" s="215" t="s">
        <v>159</v>
      </c>
      <c r="V67" s="9"/>
    </row>
    <row r="68" spans="1:22" ht="15.75" x14ac:dyDescent="0.25">
      <c r="A68" s="51"/>
      <c r="B68" s="117" t="s">
        <v>79</v>
      </c>
      <c r="C68" s="116" t="s">
        <v>78</v>
      </c>
      <c r="D68" s="115"/>
      <c r="E68" s="113"/>
      <c r="F68" s="114"/>
      <c r="G68" s="113"/>
      <c r="H68" s="113"/>
      <c r="I68" s="113"/>
      <c r="J68" s="112"/>
      <c r="K68" s="111">
        <f>K69+K73+K77+K82+K86+K93</f>
        <v>1364967.69</v>
      </c>
      <c r="L68" s="110">
        <f>K68/O68</f>
        <v>0.84535041791367094</v>
      </c>
      <c r="M68" s="111">
        <f>M69+M73+M77+M82+M86+M93</f>
        <v>249709.08909090908</v>
      </c>
      <c r="N68" s="110">
        <f>M68/O68</f>
        <v>0.15464958208632917</v>
      </c>
      <c r="O68" s="109">
        <f>O69+O73+O77+O82+O86+O93</f>
        <v>1614676.7790909088</v>
      </c>
      <c r="P68" s="108"/>
      <c r="Q68" s="108"/>
      <c r="R68" s="107"/>
      <c r="S68" s="107"/>
      <c r="T68" s="107"/>
      <c r="U68" s="106"/>
      <c r="V68" s="105"/>
    </row>
    <row r="69" spans="1:22" ht="15.75" x14ac:dyDescent="0.25">
      <c r="A69" s="51"/>
      <c r="B69" s="76"/>
      <c r="C69" s="96" t="s">
        <v>77</v>
      </c>
      <c r="D69" s="74" t="s">
        <v>76</v>
      </c>
      <c r="E69" s="73"/>
      <c r="F69" s="72"/>
      <c r="G69" s="71"/>
      <c r="H69" s="71"/>
      <c r="I69" s="71"/>
      <c r="J69" s="70"/>
      <c r="K69" s="94">
        <f>K70+K71</f>
        <v>180000</v>
      </c>
      <c r="L69" s="95">
        <f>K69/O69</f>
        <v>1</v>
      </c>
      <c r="M69" s="94">
        <f>M70+M71</f>
        <v>0</v>
      </c>
      <c r="N69" s="95">
        <f>M69/O69</f>
        <v>0</v>
      </c>
      <c r="O69" s="94">
        <f>O70+O71</f>
        <v>180000</v>
      </c>
      <c r="P69" s="104"/>
      <c r="Q69" s="104"/>
      <c r="R69" s="101"/>
      <c r="S69" s="101"/>
      <c r="T69" s="101"/>
      <c r="U69" s="91"/>
    </row>
    <row r="70" spans="1:22" s="77" customFormat="1" ht="15.75" x14ac:dyDescent="0.25">
      <c r="A70" s="51"/>
      <c r="B70" s="89"/>
      <c r="C70" s="88"/>
      <c r="D70" s="87" t="s">
        <v>75</v>
      </c>
      <c r="E70" s="86" t="s">
        <v>74</v>
      </c>
      <c r="F70" s="85"/>
      <c r="G70" s="84"/>
      <c r="H70" s="84"/>
      <c r="I70" s="84"/>
      <c r="J70" s="83"/>
      <c r="K70" s="81">
        <v>0</v>
      </c>
      <c r="L70" s="82">
        <v>0</v>
      </c>
      <c r="M70" s="81">
        <v>0</v>
      </c>
      <c r="N70" s="82">
        <v>0</v>
      </c>
      <c r="O70" s="81">
        <v>0</v>
      </c>
      <c r="P70" s="80"/>
      <c r="Q70" s="80"/>
      <c r="R70" s="79"/>
      <c r="S70" s="255"/>
      <c r="T70" s="79"/>
      <c r="U70" s="78"/>
    </row>
    <row r="71" spans="1:22" s="77" customFormat="1" ht="15.75" x14ac:dyDescent="0.25">
      <c r="A71" s="51"/>
      <c r="B71" s="89"/>
      <c r="C71" s="88"/>
      <c r="D71" s="87" t="s">
        <v>179</v>
      </c>
      <c r="E71" s="86" t="s">
        <v>170</v>
      </c>
      <c r="F71" s="85"/>
      <c r="G71" s="84"/>
      <c r="H71" s="84"/>
      <c r="I71" s="84"/>
      <c r="J71" s="83"/>
      <c r="K71" s="81">
        <f>K72</f>
        <v>180000</v>
      </c>
      <c r="L71" s="82">
        <f>K71/O71</f>
        <v>1</v>
      </c>
      <c r="M71" s="81">
        <f>M72</f>
        <v>0</v>
      </c>
      <c r="N71" s="82">
        <f>M71/O71</f>
        <v>0</v>
      </c>
      <c r="O71" s="81">
        <f>O72</f>
        <v>180000</v>
      </c>
      <c r="P71" s="80"/>
      <c r="Q71" s="80"/>
      <c r="R71" s="79"/>
      <c r="S71" s="255"/>
      <c r="T71" s="79"/>
      <c r="U71" s="78"/>
    </row>
    <row r="72" spans="1:22" s="77" customFormat="1" ht="24" x14ac:dyDescent="0.25">
      <c r="A72" s="51"/>
      <c r="B72" s="89"/>
      <c r="C72" s="88"/>
      <c r="D72" s="207" t="s">
        <v>49</v>
      </c>
      <c r="E72" s="314" t="s">
        <v>171</v>
      </c>
      <c r="F72" s="315"/>
      <c r="G72" s="218" t="s">
        <v>47</v>
      </c>
      <c r="H72" s="208">
        <v>180000</v>
      </c>
      <c r="I72" s="209" t="s">
        <v>57</v>
      </c>
      <c r="J72" s="217">
        <v>1</v>
      </c>
      <c r="K72" s="210">
        <f>O72*L72</f>
        <v>180000</v>
      </c>
      <c r="L72" s="291">
        <v>1</v>
      </c>
      <c r="M72" s="210">
        <f>O72*N72</f>
        <v>0</v>
      </c>
      <c r="N72" s="304">
        <f>(100%-L72)</f>
        <v>0</v>
      </c>
      <c r="O72" s="210">
        <f>J72*H72</f>
        <v>180000</v>
      </c>
      <c r="P72" s="238">
        <v>41640</v>
      </c>
      <c r="Q72" s="238">
        <v>41974</v>
      </c>
      <c r="R72" s="213" t="s">
        <v>200</v>
      </c>
      <c r="S72" s="306" t="s">
        <v>55</v>
      </c>
      <c r="T72" s="283" t="s">
        <v>195</v>
      </c>
      <c r="U72" s="215" t="s">
        <v>54</v>
      </c>
    </row>
    <row r="73" spans="1:22" ht="15.75" x14ac:dyDescent="0.25">
      <c r="A73" s="51"/>
      <c r="B73" s="76"/>
      <c r="C73" s="96" t="s">
        <v>73</v>
      </c>
      <c r="D73" s="74" t="s">
        <v>72</v>
      </c>
      <c r="E73" s="73"/>
      <c r="F73" s="72"/>
      <c r="G73" s="103"/>
      <c r="H73" s="71"/>
      <c r="I73" s="71"/>
      <c r="J73" s="70"/>
      <c r="K73" s="94">
        <f>K74+K75+K76</f>
        <v>0</v>
      </c>
      <c r="L73" s="95">
        <v>0</v>
      </c>
      <c r="M73" s="98">
        <f>M74+M75+M76</f>
        <v>0</v>
      </c>
      <c r="N73" s="95">
        <v>0</v>
      </c>
      <c r="O73" s="102">
        <f>O74+O75+O76</f>
        <v>0</v>
      </c>
      <c r="P73" s="93"/>
      <c r="Q73" s="93"/>
      <c r="R73" s="101"/>
      <c r="S73" s="101"/>
      <c r="T73" s="101"/>
      <c r="U73" s="100"/>
    </row>
    <row r="74" spans="1:22" s="77" customFormat="1" ht="15.75" x14ac:dyDescent="0.25">
      <c r="A74" s="90"/>
      <c r="B74" s="89"/>
      <c r="C74" s="88"/>
      <c r="D74" s="87" t="s">
        <v>71</v>
      </c>
      <c r="E74" s="86" t="s">
        <v>70</v>
      </c>
      <c r="F74" s="85"/>
      <c r="G74" s="84"/>
      <c r="H74" s="84"/>
      <c r="I74" s="84"/>
      <c r="J74" s="83"/>
      <c r="K74" s="81">
        <v>0</v>
      </c>
      <c r="L74" s="82">
        <v>0</v>
      </c>
      <c r="M74" s="81">
        <v>0</v>
      </c>
      <c r="N74" s="82">
        <v>0</v>
      </c>
      <c r="O74" s="81">
        <v>0</v>
      </c>
      <c r="P74" s="80"/>
      <c r="Q74" s="80"/>
      <c r="R74" s="79"/>
      <c r="S74" s="255"/>
      <c r="T74" s="79"/>
      <c r="U74" s="78"/>
    </row>
    <row r="75" spans="1:22" s="77" customFormat="1" ht="15.75" x14ac:dyDescent="0.25">
      <c r="A75" s="90"/>
      <c r="B75" s="89"/>
      <c r="C75" s="88"/>
      <c r="D75" s="87" t="s">
        <v>172</v>
      </c>
      <c r="E75" s="86" t="s">
        <v>186</v>
      </c>
      <c r="F75" s="85"/>
      <c r="G75" s="84"/>
      <c r="H75" s="84"/>
      <c r="I75" s="84"/>
      <c r="J75" s="83"/>
      <c r="K75" s="81">
        <v>0</v>
      </c>
      <c r="L75" s="82">
        <v>0</v>
      </c>
      <c r="M75" s="81">
        <v>0</v>
      </c>
      <c r="N75" s="82">
        <v>0</v>
      </c>
      <c r="O75" s="81">
        <v>0</v>
      </c>
      <c r="P75" s="80"/>
      <c r="Q75" s="80"/>
      <c r="R75" s="79"/>
      <c r="S75" s="255"/>
      <c r="T75" s="79"/>
      <c r="U75" s="78"/>
    </row>
    <row r="76" spans="1:22" s="97" customFormat="1" ht="15.75" x14ac:dyDescent="0.25">
      <c r="A76" s="148"/>
      <c r="B76" s="142"/>
      <c r="C76" s="219"/>
      <c r="D76" s="87" t="s">
        <v>194</v>
      </c>
      <c r="E76" s="86" t="s">
        <v>201</v>
      </c>
      <c r="F76" s="85"/>
      <c r="G76" s="84"/>
      <c r="H76" s="84"/>
      <c r="I76" s="84"/>
      <c r="J76" s="83"/>
      <c r="K76" s="81">
        <v>0</v>
      </c>
      <c r="L76" s="82">
        <v>0</v>
      </c>
      <c r="M76" s="81">
        <v>0</v>
      </c>
      <c r="N76" s="82">
        <v>0</v>
      </c>
      <c r="O76" s="81">
        <v>0</v>
      </c>
      <c r="P76" s="80"/>
      <c r="Q76" s="80"/>
      <c r="R76" s="79"/>
      <c r="S76" s="255"/>
      <c r="T76" s="79"/>
      <c r="U76" s="78"/>
    </row>
    <row r="77" spans="1:22" ht="15.75" x14ac:dyDescent="0.25">
      <c r="A77" s="51"/>
      <c r="B77" s="76"/>
      <c r="C77" s="96" t="s">
        <v>69</v>
      </c>
      <c r="D77" s="74" t="s">
        <v>68</v>
      </c>
      <c r="E77" s="73"/>
      <c r="F77" s="72"/>
      <c r="G77" s="71"/>
      <c r="H77" s="71"/>
      <c r="I77" s="71"/>
      <c r="J77" s="70"/>
      <c r="K77" s="94">
        <f>K78+K79</f>
        <v>150000</v>
      </c>
      <c r="L77" s="95">
        <f>K77/O77</f>
        <v>1</v>
      </c>
      <c r="M77" s="98">
        <f>M78+M79</f>
        <v>0</v>
      </c>
      <c r="N77" s="95">
        <f>M77/O77</f>
        <v>0</v>
      </c>
      <c r="O77" s="98">
        <f>O78+O79</f>
        <v>150000</v>
      </c>
      <c r="P77" s="93"/>
      <c r="Q77" s="93"/>
      <c r="R77" s="92"/>
      <c r="S77" s="92"/>
      <c r="T77" s="92"/>
      <c r="U77" s="91"/>
    </row>
    <row r="78" spans="1:22" s="77" customFormat="1" ht="15.75" x14ac:dyDescent="0.25">
      <c r="A78" s="90"/>
      <c r="B78" s="89"/>
      <c r="C78" s="88"/>
      <c r="D78" s="87" t="s">
        <v>67</v>
      </c>
      <c r="E78" s="86" t="s">
        <v>66</v>
      </c>
      <c r="F78" s="85"/>
      <c r="G78" s="84"/>
      <c r="H78" s="84"/>
      <c r="I78" s="84"/>
      <c r="J78" s="83"/>
      <c r="K78" s="81">
        <v>0</v>
      </c>
      <c r="L78" s="82">
        <v>0</v>
      </c>
      <c r="M78" s="99">
        <v>0</v>
      </c>
      <c r="N78" s="82">
        <v>0</v>
      </c>
      <c r="O78" s="99">
        <v>0</v>
      </c>
      <c r="P78" s="80"/>
      <c r="Q78" s="80"/>
      <c r="R78" s="79"/>
      <c r="S78" s="255"/>
      <c r="T78" s="79"/>
      <c r="U78" s="78"/>
    </row>
    <row r="79" spans="1:22" s="77" customFormat="1" ht="15.75" x14ac:dyDescent="0.25">
      <c r="A79" s="90"/>
      <c r="B79" s="89"/>
      <c r="C79" s="219"/>
      <c r="D79" s="87" t="s">
        <v>182</v>
      </c>
      <c r="E79" s="86" t="s">
        <v>173</v>
      </c>
      <c r="F79" s="85"/>
      <c r="G79" s="84"/>
      <c r="H79" s="84"/>
      <c r="I79" s="84"/>
      <c r="J79" s="83"/>
      <c r="K79" s="81">
        <f>SUM(K80:K81)</f>
        <v>150000</v>
      </c>
      <c r="L79" s="82">
        <f>K79/O79</f>
        <v>1</v>
      </c>
      <c r="M79" s="81">
        <f>SUM(M80:M81)</f>
        <v>0</v>
      </c>
      <c r="N79" s="82">
        <f>M79/O79</f>
        <v>0</v>
      </c>
      <c r="O79" s="81">
        <f>SUM(O80:O81)</f>
        <v>150000</v>
      </c>
      <c r="P79" s="80"/>
      <c r="Q79" s="80"/>
      <c r="R79" s="79"/>
      <c r="S79" s="255"/>
      <c r="T79" s="79"/>
      <c r="U79" s="78"/>
    </row>
    <row r="80" spans="1:22" s="77" customFormat="1" ht="53.25" customHeight="1" x14ac:dyDescent="0.25">
      <c r="A80" s="90"/>
      <c r="B80" s="89"/>
      <c r="C80" s="219"/>
      <c r="D80" s="207" t="s">
        <v>49</v>
      </c>
      <c r="E80" s="314" t="s">
        <v>219</v>
      </c>
      <c r="F80" s="315"/>
      <c r="G80" s="218" t="s">
        <v>47</v>
      </c>
      <c r="H80" s="208">
        <v>100000</v>
      </c>
      <c r="I80" s="218" t="s">
        <v>57</v>
      </c>
      <c r="J80" s="217">
        <v>1</v>
      </c>
      <c r="K80" s="210">
        <f>L80*O80</f>
        <v>100000</v>
      </c>
      <c r="L80" s="291">
        <v>1</v>
      </c>
      <c r="M80" s="303">
        <f>N80*O80</f>
        <v>0</v>
      </c>
      <c r="N80" s="304">
        <f>(100%-L80)</f>
        <v>0</v>
      </c>
      <c r="O80" s="210">
        <f>H80*J80</f>
        <v>100000</v>
      </c>
      <c r="P80" s="238">
        <v>41640</v>
      </c>
      <c r="Q80" s="238">
        <v>41974</v>
      </c>
      <c r="R80" s="237" t="s">
        <v>160</v>
      </c>
      <c r="S80" s="306" t="s">
        <v>161</v>
      </c>
      <c r="T80" s="214" t="s">
        <v>195</v>
      </c>
      <c r="U80" s="284" t="s">
        <v>54</v>
      </c>
    </row>
    <row r="81" spans="1:21" s="253" customFormat="1" ht="51.75" customHeight="1" x14ac:dyDescent="0.25">
      <c r="A81" s="266"/>
      <c r="B81" s="265"/>
      <c r="C81" s="287"/>
      <c r="D81" s="277" t="s">
        <v>48</v>
      </c>
      <c r="E81" s="314" t="s">
        <v>218</v>
      </c>
      <c r="F81" s="315"/>
      <c r="G81" s="286" t="s">
        <v>47</v>
      </c>
      <c r="H81" s="278">
        <v>50000</v>
      </c>
      <c r="I81" s="286" t="s">
        <v>57</v>
      </c>
      <c r="J81" s="285">
        <v>1</v>
      </c>
      <c r="K81" s="280">
        <f>L81*O81</f>
        <v>50000</v>
      </c>
      <c r="L81" s="291">
        <v>1</v>
      </c>
      <c r="M81" s="303">
        <f>N81*O81</f>
        <v>0</v>
      </c>
      <c r="N81" s="304">
        <f>(100%-L81)</f>
        <v>0</v>
      </c>
      <c r="O81" s="280">
        <f>H81*J81</f>
        <v>50000</v>
      </c>
      <c r="P81" s="290">
        <v>41640</v>
      </c>
      <c r="Q81" s="290">
        <v>41974</v>
      </c>
      <c r="R81" s="289" t="s">
        <v>160</v>
      </c>
      <c r="S81" s="306" t="s">
        <v>161</v>
      </c>
      <c r="T81" s="283" t="s">
        <v>195</v>
      </c>
      <c r="U81" s="284" t="s">
        <v>54</v>
      </c>
    </row>
    <row r="82" spans="1:21" ht="15.75" x14ac:dyDescent="0.25">
      <c r="A82" s="51"/>
      <c r="B82" s="76"/>
      <c r="C82" s="96" t="s">
        <v>63</v>
      </c>
      <c r="D82" s="74" t="s">
        <v>62</v>
      </c>
      <c r="E82" s="73"/>
      <c r="F82" s="72"/>
      <c r="G82" s="71"/>
      <c r="H82" s="71"/>
      <c r="I82" s="71"/>
      <c r="J82" s="70"/>
      <c r="K82" s="94">
        <f>K83+K84</f>
        <v>0</v>
      </c>
      <c r="L82" s="95">
        <v>0</v>
      </c>
      <c r="M82" s="94">
        <f>M83+M84</f>
        <v>0</v>
      </c>
      <c r="N82" s="95">
        <v>0</v>
      </c>
      <c r="O82" s="94">
        <f>O83+O84</f>
        <v>0</v>
      </c>
      <c r="P82" s="93"/>
      <c r="Q82" s="93"/>
      <c r="R82" s="92"/>
      <c r="S82" s="92"/>
      <c r="T82" s="92"/>
      <c r="U82" s="91"/>
    </row>
    <row r="83" spans="1:21" s="77" customFormat="1" ht="15.75" x14ac:dyDescent="0.25">
      <c r="A83" s="90"/>
      <c r="B83" s="89"/>
      <c r="C83" s="88"/>
      <c r="D83" s="87" t="s">
        <v>61</v>
      </c>
      <c r="E83" s="86" t="s">
        <v>60</v>
      </c>
      <c r="F83" s="85"/>
      <c r="G83" s="84"/>
      <c r="H83" s="84"/>
      <c r="I83" s="84"/>
      <c r="J83" s="83"/>
      <c r="K83" s="81">
        <v>0</v>
      </c>
      <c r="L83" s="82">
        <v>0</v>
      </c>
      <c r="M83" s="99">
        <v>0</v>
      </c>
      <c r="N83" s="82">
        <v>0</v>
      </c>
      <c r="O83" s="99">
        <v>0</v>
      </c>
      <c r="P83" s="80"/>
      <c r="Q83" s="80"/>
      <c r="R83" s="79"/>
      <c r="S83" s="255"/>
      <c r="T83" s="79"/>
      <c r="U83" s="78"/>
    </row>
    <row r="84" spans="1:21" s="77" customFormat="1" ht="15.75" x14ac:dyDescent="0.25">
      <c r="A84" s="90"/>
      <c r="B84" s="89"/>
      <c r="C84" s="88"/>
      <c r="D84" s="87" t="s">
        <v>59</v>
      </c>
      <c r="E84" s="86" t="s">
        <v>58</v>
      </c>
      <c r="F84" s="85"/>
      <c r="G84" s="84"/>
      <c r="H84" s="84"/>
      <c r="I84" s="84"/>
      <c r="J84" s="83"/>
      <c r="K84" s="81">
        <v>0</v>
      </c>
      <c r="L84" s="82">
        <v>0</v>
      </c>
      <c r="M84" s="81">
        <v>0</v>
      </c>
      <c r="N84" s="82">
        <v>0</v>
      </c>
      <c r="O84" s="81">
        <v>0</v>
      </c>
      <c r="P84" s="80"/>
      <c r="Q84" s="80"/>
      <c r="R84" s="79"/>
      <c r="S84" s="255"/>
      <c r="T84" s="79"/>
      <c r="U84" s="78"/>
    </row>
    <row r="85" spans="1:21" s="253" customFormat="1" ht="15.75" x14ac:dyDescent="0.25">
      <c r="A85" s="266"/>
      <c r="B85" s="265"/>
      <c r="C85" s="264"/>
      <c r="D85" s="263" t="s">
        <v>206</v>
      </c>
      <c r="E85" s="262" t="s">
        <v>187</v>
      </c>
      <c r="F85" s="261"/>
      <c r="G85" s="260"/>
      <c r="H85" s="260"/>
      <c r="I85" s="260"/>
      <c r="J85" s="259"/>
      <c r="K85" s="257">
        <v>0</v>
      </c>
      <c r="L85" s="258">
        <v>0</v>
      </c>
      <c r="M85" s="257">
        <v>0</v>
      </c>
      <c r="N85" s="258">
        <v>0</v>
      </c>
      <c r="O85" s="257">
        <v>0</v>
      </c>
      <c r="P85" s="256"/>
      <c r="Q85" s="256"/>
      <c r="R85" s="255"/>
      <c r="S85" s="255"/>
      <c r="T85" s="255"/>
      <c r="U85" s="254"/>
    </row>
    <row r="86" spans="1:21" ht="15.75" x14ac:dyDescent="0.25">
      <c r="A86" s="51"/>
      <c r="B86" s="76"/>
      <c r="C86" s="96" t="s">
        <v>53</v>
      </c>
      <c r="D86" s="74" t="s">
        <v>52</v>
      </c>
      <c r="E86" s="73"/>
      <c r="F86" s="72"/>
      <c r="G86" s="71"/>
      <c r="H86" s="71"/>
      <c r="I86" s="71"/>
      <c r="J86" s="70"/>
      <c r="K86" s="94">
        <f>K87+K88+K90</f>
        <v>233813.14</v>
      </c>
      <c r="L86" s="95">
        <f>K86/O86</f>
        <v>1</v>
      </c>
      <c r="M86" s="98">
        <f>M87+M88+M90</f>
        <v>0</v>
      </c>
      <c r="N86" s="95">
        <f>M86/O86</f>
        <v>0</v>
      </c>
      <c r="O86" s="98">
        <f>O87+O88+O90</f>
        <v>233813.14</v>
      </c>
      <c r="P86" s="93"/>
      <c r="Q86" s="93"/>
      <c r="R86" s="92"/>
      <c r="S86" s="92"/>
      <c r="T86" s="92"/>
      <c r="U86" s="91"/>
    </row>
    <row r="87" spans="1:21" s="77" customFormat="1" ht="15.75" x14ac:dyDescent="0.25">
      <c r="A87" s="90"/>
      <c r="B87" s="89"/>
      <c r="C87" s="88"/>
      <c r="D87" s="87" t="s">
        <v>51</v>
      </c>
      <c r="E87" s="86" t="s">
        <v>50</v>
      </c>
      <c r="F87" s="85"/>
      <c r="G87" s="84"/>
      <c r="H87" s="84"/>
      <c r="I87" s="84"/>
      <c r="J87" s="83"/>
      <c r="K87" s="81">
        <v>0</v>
      </c>
      <c r="L87" s="82">
        <v>0</v>
      </c>
      <c r="M87" s="99">
        <v>0</v>
      </c>
      <c r="N87" s="82">
        <v>0</v>
      </c>
      <c r="O87" s="99">
        <v>0</v>
      </c>
      <c r="P87" s="80"/>
      <c r="Q87" s="80"/>
      <c r="R87" s="79"/>
      <c r="S87" s="255"/>
      <c r="T87" s="79"/>
      <c r="U87" s="78"/>
    </row>
    <row r="88" spans="1:21" s="77" customFormat="1" ht="15.75" x14ac:dyDescent="0.25">
      <c r="A88" s="90"/>
      <c r="B88" s="89"/>
      <c r="C88" s="88"/>
      <c r="D88" s="87" t="s">
        <v>176</v>
      </c>
      <c r="E88" s="86" t="s">
        <v>177</v>
      </c>
      <c r="F88" s="85"/>
      <c r="G88" s="84"/>
      <c r="H88" s="84"/>
      <c r="I88" s="84"/>
      <c r="J88" s="83"/>
      <c r="K88" s="81">
        <f>K89</f>
        <v>33813.14</v>
      </c>
      <c r="L88" s="82">
        <f>K88/O88</f>
        <v>1</v>
      </c>
      <c r="M88" s="99">
        <f>M89</f>
        <v>0</v>
      </c>
      <c r="N88" s="82">
        <f>M88/O88</f>
        <v>0</v>
      </c>
      <c r="O88" s="99">
        <f>O89</f>
        <v>33813.14</v>
      </c>
      <c r="P88" s="80"/>
      <c r="Q88" s="80"/>
      <c r="R88" s="79"/>
      <c r="S88" s="255"/>
      <c r="T88" s="79"/>
      <c r="U88" s="78"/>
    </row>
    <row r="89" spans="1:21" s="77" customFormat="1" ht="26.25" customHeight="1" x14ac:dyDescent="0.25">
      <c r="A89" s="90"/>
      <c r="B89" s="89"/>
      <c r="C89" s="88"/>
      <c r="D89" s="207" t="s">
        <v>49</v>
      </c>
      <c r="E89" s="314" t="s">
        <v>184</v>
      </c>
      <c r="F89" s="315"/>
      <c r="G89" s="218" t="s">
        <v>47</v>
      </c>
      <c r="H89" s="301">
        <v>33813.14</v>
      </c>
      <c r="I89" s="286" t="s">
        <v>47</v>
      </c>
      <c r="J89" s="285">
        <v>1</v>
      </c>
      <c r="K89" s="303">
        <f>L89*O89</f>
        <v>33813.14</v>
      </c>
      <c r="L89" s="291">
        <v>1</v>
      </c>
      <c r="M89" s="303">
        <f>N89*O89</f>
        <v>0</v>
      </c>
      <c r="N89" s="304">
        <f>(100%-L89)</f>
        <v>0</v>
      </c>
      <c r="O89" s="210">
        <f>H89*J89</f>
        <v>33813.14</v>
      </c>
      <c r="P89" s="238">
        <v>41640</v>
      </c>
      <c r="Q89" s="238">
        <v>41974</v>
      </c>
      <c r="R89" s="213" t="s">
        <v>200</v>
      </c>
      <c r="S89" s="306" t="s">
        <v>55</v>
      </c>
      <c r="T89" s="283" t="s">
        <v>195</v>
      </c>
      <c r="U89" s="215" t="s">
        <v>159</v>
      </c>
    </row>
    <row r="90" spans="1:21" s="77" customFormat="1" ht="16.5" customHeight="1" x14ac:dyDescent="0.25">
      <c r="A90" s="90"/>
      <c r="B90" s="89"/>
      <c r="C90" s="88"/>
      <c r="D90" s="87" t="s">
        <v>183</v>
      </c>
      <c r="E90" s="86" t="s">
        <v>174</v>
      </c>
      <c r="F90" s="85"/>
      <c r="G90" s="84"/>
      <c r="H90" s="84"/>
      <c r="I90" s="84"/>
      <c r="J90" s="83"/>
      <c r="K90" s="81">
        <f>SUM(K91:K92)</f>
        <v>200000</v>
      </c>
      <c r="L90" s="82">
        <f>K90/O90</f>
        <v>1</v>
      </c>
      <c r="M90" s="81">
        <f>SUM(M91:M92)</f>
        <v>0</v>
      </c>
      <c r="N90" s="82">
        <f>M90/O90</f>
        <v>0</v>
      </c>
      <c r="O90" s="81">
        <f>SUM(O91:O92)</f>
        <v>200000</v>
      </c>
      <c r="P90" s="80"/>
      <c r="Q90" s="80"/>
      <c r="R90" s="79"/>
      <c r="S90" s="255"/>
      <c r="T90" s="79"/>
      <c r="U90" s="78"/>
    </row>
    <row r="91" spans="1:21" s="77" customFormat="1" ht="26.25" customHeight="1" x14ac:dyDescent="0.25">
      <c r="A91" s="90"/>
      <c r="B91" s="89"/>
      <c r="C91" s="88"/>
      <c r="D91" s="207" t="s">
        <v>49</v>
      </c>
      <c r="E91" s="314" t="s">
        <v>216</v>
      </c>
      <c r="F91" s="315"/>
      <c r="G91" s="309" t="s">
        <v>94</v>
      </c>
      <c r="H91" s="301">
        <v>10000</v>
      </c>
      <c r="I91" s="286" t="s">
        <v>189</v>
      </c>
      <c r="J91" s="285">
        <v>1</v>
      </c>
      <c r="K91" s="303">
        <f>L91*O91</f>
        <v>10000</v>
      </c>
      <c r="L91" s="291">
        <v>1</v>
      </c>
      <c r="M91" s="303">
        <f>N91*O91</f>
        <v>0</v>
      </c>
      <c r="N91" s="304">
        <f>(100%-L91)</f>
        <v>0</v>
      </c>
      <c r="O91" s="210">
        <f>H91*J91</f>
        <v>10000</v>
      </c>
      <c r="P91" s="290">
        <v>41640</v>
      </c>
      <c r="Q91" s="290">
        <v>41974</v>
      </c>
      <c r="R91" s="213" t="s">
        <v>158</v>
      </c>
      <c r="S91" s="306" t="s">
        <v>161</v>
      </c>
      <c r="T91" s="283" t="s">
        <v>195</v>
      </c>
      <c r="U91" s="284" t="s">
        <v>54</v>
      </c>
    </row>
    <row r="92" spans="1:21" s="77" customFormat="1" ht="42" customHeight="1" x14ac:dyDescent="0.25">
      <c r="A92" s="90"/>
      <c r="B92" s="89"/>
      <c r="C92" s="88"/>
      <c r="D92" s="207" t="s">
        <v>48</v>
      </c>
      <c r="E92" s="314" t="s">
        <v>217</v>
      </c>
      <c r="F92" s="315"/>
      <c r="G92" s="313" t="s">
        <v>189</v>
      </c>
      <c r="H92" s="301">
        <v>190000</v>
      </c>
      <c r="I92" s="313" t="s">
        <v>189</v>
      </c>
      <c r="J92" s="285">
        <v>1</v>
      </c>
      <c r="K92" s="303">
        <f>L92*O92</f>
        <v>190000</v>
      </c>
      <c r="L92" s="291">
        <v>1</v>
      </c>
      <c r="M92" s="303">
        <f>N92*O92</f>
        <v>0</v>
      </c>
      <c r="N92" s="304">
        <f>(100%-L92)</f>
        <v>0</v>
      </c>
      <c r="O92" s="210">
        <f>H92*J92</f>
        <v>190000</v>
      </c>
      <c r="P92" s="238">
        <v>41640</v>
      </c>
      <c r="Q92" s="238">
        <v>41974</v>
      </c>
      <c r="R92" s="289" t="s">
        <v>158</v>
      </c>
      <c r="S92" s="306" t="s">
        <v>161</v>
      </c>
      <c r="T92" s="214" t="s">
        <v>195</v>
      </c>
      <c r="U92" s="284" t="s">
        <v>54</v>
      </c>
    </row>
    <row r="93" spans="1:21" ht="15.75" x14ac:dyDescent="0.25">
      <c r="A93" s="51"/>
      <c r="B93" s="76"/>
      <c r="C93" s="75" t="s">
        <v>46</v>
      </c>
      <c r="D93" s="74" t="s">
        <v>45</v>
      </c>
      <c r="E93" s="73"/>
      <c r="F93" s="72"/>
      <c r="G93" s="71"/>
      <c r="H93" s="71"/>
      <c r="I93" s="71"/>
      <c r="J93" s="70"/>
      <c r="K93" s="69">
        <f>K94+K99</f>
        <v>801154.55</v>
      </c>
      <c r="L93" s="68">
        <f>K93/O93</f>
        <v>0.76237726779953141</v>
      </c>
      <c r="M93" s="67">
        <f>M94+M99</f>
        <v>249709.08909090908</v>
      </c>
      <c r="N93" s="68">
        <f>M93/O93</f>
        <v>0.23762273220046873</v>
      </c>
      <c r="O93" s="67">
        <f>O94+O99</f>
        <v>1050863.6390909089</v>
      </c>
      <c r="P93" s="66"/>
      <c r="Q93" s="66"/>
      <c r="R93" s="65"/>
      <c r="S93" s="65"/>
      <c r="T93" s="65"/>
      <c r="U93" s="64"/>
    </row>
    <row r="94" spans="1:21" ht="15.75" x14ac:dyDescent="0.25">
      <c r="A94" s="51"/>
      <c r="B94" s="76"/>
      <c r="C94" s="219"/>
      <c r="D94" s="87" t="s">
        <v>180</v>
      </c>
      <c r="E94" s="86" t="s">
        <v>185</v>
      </c>
      <c r="F94" s="85"/>
      <c r="G94" s="84"/>
      <c r="H94" s="84"/>
      <c r="I94" s="84"/>
      <c r="J94" s="83"/>
      <c r="K94" s="81">
        <f>SUM(K95:K98)</f>
        <v>65454.55</v>
      </c>
      <c r="L94" s="82">
        <f>K94/O94</f>
        <v>0.64314428825875058</v>
      </c>
      <c r="M94" s="81">
        <f>SUM(M95:M98)</f>
        <v>36318.18</v>
      </c>
      <c r="N94" s="82">
        <f>M94/O94</f>
        <v>0.3568557117412493</v>
      </c>
      <c r="O94" s="81">
        <f>SUM(O95:O98)</f>
        <v>101772.73000000001</v>
      </c>
      <c r="P94" s="80"/>
      <c r="Q94" s="80"/>
      <c r="R94" s="79"/>
      <c r="S94" s="255"/>
      <c r="T94" s="79"/>
      <c r="U94" s="78"/>
    </row>
    <row r="95" spans="1:21" ht="24" x14ac:dyDescent="0.25">
      <c r="A95" s="51"/>
      <c r="B95" s="76"/>
      <c r="C95" s="219"/>
      <c r="D95" s="207" t="s">
        <v>49</v>
      </c>
      <c r="E95" s="314" t="s">
        <v>234</v>
      </c>
      <c r="F95" s="315"/>
      <c r="G95" s="218" t="s">
        <v>189</v>
      </c>
      <c r="H95" s="208">
        <v>3590.91</v>
      </c>
      <c r="I95" s="218" t="s">
        <v>202</v>
      </c>
      <c r="J95" s="217">
        <v>1</v>
      </c>
      <c r="K95" s="303">
        <f>L95*O95</f>
        <v>0</v>
      </c>
      <c r="L95" s="291">
        <v>0</v>
      </c>
      <c r="M95" s="303">
        <f>N95*O95</f>
        <v>3590.91</v>
      </c>
      <c r="N95" s="304">
        <f>(100%-L95)</f>
        <v>1</v>
      </c>
      <c r="O95" s="303">
        <f>H95*J95</f>
        <v>3590.91</v>
      </c>
      <c r="P95" s="290">
        <v>41640</v>
      </c>
      <c r="Q95" s="290">
        <v>41974</v>
      </c>
      <c r="R95" s="289" t="s">
        <v>238</v>
      </c>
      <c r="S95" s="306" t="s">
        <v>161</v>
      </c>
      <c r="T95" s="307" t="s">
        <v>195</v>
      </c>
      <c r="U95" s="284" t="s">
        <v>54</v>
      </c>
    </row>
    <row r="96" spans="1:21" s="249" customFormat="1" ht="24" x14ac:dyDescent="0.25">
      <c r="A96" s="251"/>
      <c r="B96" s="252"/>
      <c r="C96" s="287"/>
      <c r="D96" s="277" t="s">
        <v>48</v>
      </c>
      <c r="E96" s="314" t="s">
        <v>214</v>
      </c>
      <c r="F96" s="315"/>
      <c r="G96" s="286" t="s">
        <v>189</v>
      </c>
      <c r="H96" s="278">
        <v>22500</v>
      </c>
      <c r="I96" s="286" t="s">
        <v>202</v>
      </c>
      <c r="J96" s="285">
        <v>1</v>
      </c>
      <c r="K96" s="303">
        <f>L96*O96</f>
        <v>0</v>
      </c>
      <c r="L96" s="291">
        <v>0</v>
      </c>
      <c r="M96" s="303">
        <f>N96*O96</f>
        <v>22500</v>
      </c>
      <c r="N96" s="304">
        <f>(100%-L96)</f>
        <v>1</v>
      </c>
      <c r="O96" s="303">
        <f>H96*J96</f>
        <v>22500</v>
      </c>
      <c r="P96" s="290">
        <v>41640</v>
      </c>
      <c r="Q96" s="290">
        <v>41974</v>
      </c>
      <c r="R96" s="306" t="s">
        <v>158</v>
      </c>
      <c r="S96" s="306" t="s">
        <v>161</v>
      </c>
      <c r="T96" s="307" t="s">
        <v>195</v>
      </c>
      <c r="U96" s="284" t="s">
        <v>54</v>
      </c>
    </row>
    <row r="97" spans="1:21" s="249" customFormat="1" ht="24" x14ac:dyDescent="0.25">
      <c r="A97" s="251"/>
      <c r="B97" s="252"/>
      <c r="C97" s="287"/>
      <c r="D97" s="277" t="s">
        <v>56</v>
      </c>
      <c r="E97" s="314" t="s">
        <v>215</v>
      </c>
      <c r="F97" s="315"/>
      <c r="G97" s="286" t="s">
        <v>189</v>
      </c>
      <c r="H97" s="278">
        <v>10227.27</v>
      </c>
      <c r="I97" s="286" t="s">
        <v>202</v>
      </c>
      <c r="J97" s="285">
        <v>1</v>
      </c>
      <c r="K97" s="303">
        <f>L97*O97</f>
        <v>0</v>
      </c>
      <c r="L97" s="291">
        <v>0</v>
      </c>
      <c r="M97" s="303">
        <f>N97*O97</f>
        <v>10227.27</v>
      </c>
      <c r="N97" s="304">
        <f>(100%-L97)</f>
        <v>1</v>
      </c>
      <c r="O97" s="303">
        <f>H97*J97</f>
        <v>10227.27</v>
      </c>
      <c r="P97" s="290">
        <v>41640</v>
      </c>
      <c r="Q97" s="290">
        <v>41974</v>
      </c>
      <c r="R97" s="306" t="s">
        <v>158</v>
      </c>
      <c r="S97" s="306" t="s">
        <v>161</v>
      </c>
      <c r="T97" s="307" t="s">
        <v>195</v>
      </c>
      <c r="U97" s="284" t="s">
        <v>54</v>
      </c>
    </row>
    <row r="98" spans="1:21" ht="38.25" customHeight="1" x14ac:dyDescent="0.25">
      <c r="A98" s="51"/>
      <c r="B98" s="76"/>
      <c r="C98" s="219"/>
      <c r="D98" s="207" t="s">
        <v>65</v>
      </c>
      <c r="E98" s="338" t="s">
        <v>164</v>
      </c>
      <c r="F98" s="339"/>
      <c r="G98" s="286" t="s">
        <v>47</v>
      </c>
      <c r="H98" s="208">
        <v>65454.55</v>
      </c>
      <c r="I98" s="218" t="s">
        <v>47</v>
      </c>
      <c r="J98" s="217">
        <v>1</v>
      </c>
      <c r="K98" s="303">
        <f>L98*O98</f>
        <v>65454.55</v>
      </c>
      <c r="L98" s="291">
        <v>1</v>
      </c>
      <c r="M98" s="303">
        <f>N98*O98</f>
        <v>0</v>
      </c>
      <c r="N98" s="304">
        <f>(100%-L98)</f>
        <v>0</v>
      </c>
      <c r="O98" s="303">
        <f>H98*J98</f>
        <v>65454.55</v>
      </c>
      <c r="P98" s="290">
        <v>41640</v>
      </c>
      <c r="Q98" s="290">
        <v>41974</v>
      </c>
      <c r="R98" s="289" t="s">
        <v>160</v>
      </c>
      <c r="S98" s="306" t="s">
        <v>161</v>
      </c>
      <c r="T98" s="307" t="s">
        <v>195</v>
      </c>
      <c r="U98" s="284" t="s">
        <v>54</v>
      </c>
    </row>
    <row r="99" spans="1:21" ht="15.75" x14ac:dyDescent="0.25">
      <c r="A99" s="51"/>
      <c r="B99" s="76"/>
      <c r="C99" s="219"/>
      <c r="D99" s="87" t="s">
        <v>181</v>
      </c>
      <c r="E99" s="86" t="s">
        <v>175</v>
      </c>
      <c r="F99" s="85"/>
      <c r="G99" s="84"/>
      <c r="H99" s="84"/>
      <c r="I99" s="84"/>
      <c r="J99" s="83"/>
      <c r="K99" s="81">
        <f>SUM(K100:K109)</f>
        <v>735700</v>
      </c>
      <c r="L99" s="82">
        <f>K99/O99</f>
        <v>0.77516283524904228</v>
      </c>
      <c r="M99" s="81">
        <f>SUM(M100:M109)</f>
        <v>213390.90909090909</v>
      </c>
      <c r="N99" s="82">
        <f>M99/O99</f>
        <v>0.22483716475095789</v>
      </c>
      <c r="O99" s="81">
        <f>SUM(O100:O109)</f>
        <v>949090.90909090894</v>
      </c>
      <c r="P99" s="80"/>
      <c r="Q99" s="80"/>
      <c r="R99" s="79"/>
      <c r="S99" s="255"/>
      <c r="T99" s="79"/>
      <c r="U99" s="78"/>
    </row>
    <row r="100" spans="1:21" ht="28.5" customHeight="1" x14ac:dyDescent="0.25">
      <c r="A100" s="51"/>
      <c r="B100" s="76"/>
      <c r="C100" s="219"/>
      <c r="D100" s="207" t="s">
        <v>49</v>
      </c>
      <c r="E100" s="314" t="s">
        <v>213</v>
      </c>
      <c r="F100" s="315"/>
      <c r="G100" s="218" t="s">
        <v>189</v>
      </c>
      <c r="H100" s="278">
        <v>250000</v>
      </c>
      <c r="I100" s="218" t="s">
        <v>189</v>
      </c>
      <c r="J100" s="217">
        <v>1</v>
      </c>
      <c r="K100" s="210">
        <f>L100*O100</f>
        <v>250000</v>
      </c>
      <c r="L100" s="291">
        <v>1</v>
      </c>
      <c r="M100" s="210">
        <f>N100*O100</f>
        <v>0</v>
      </c>
      <c r="N100" s="304">
        <f>(100%-L100)</f>
        <v>0</v>
      </c>
      <c r="O100" s="210">
        <f>H100*J100</f>
        <v>250000</v>
      </c>
      <c r="P100" s="238">
        <v>41609</v>
      </c>
      <c r="Q100" s="238">
        <v>41883</v>
      </c>
      <c r="R100" s="289" t="s">
        <v>224</v>
      </c>
      <c r="S100" s="306" t="s">
        <v>161</v>
      </c>
      <c r="T100" s="307" t="s">
        <v>195</v>
      </c>
      <c r="U100" s="284" t="s">
        <v>223</v>
      </c>
    </row>
    <row r="101" spans="1:21" s="249" customFormat="1" ht="25.5" customHeight="1" x14ac:dyDescent="0.25">
      <c r="A101" s="251"/>
      <c r="B101" s="252"/>
      <c r="C101" s="287"/>
      <c r="D101" s="277" t="s">
        <v>48</v>
      </c>
      <c r="E101" s="314" t="s">
        <v>212</v>
      </c>
      <c r="F101" s="315"/>
      <c r="G101" s="286" t="s">
        <v>211</v>
      </c>
      <c r="H101" s="278">
        <v>200000</v>
      </c>
      <c r="I101" s="286" t="s">
        <v>209</v>
      </c>
      <c r="J101" s="285">
        <v>1</v>
      </c>
      <c r="K101" s="280">
        <f>L101*O101</f>
        <v>0</v>
      </c>
      <c r="L101" s="291">
        <v>0</v>
      </c>
      <c r="M101" s="280">
        <f>N101*O101</f>
        <v>200000</v>
      </c>
      <c r="N101" s="304">
        <f>(100%-L101)</f>
        <v>1</v>
      </c>
      <c r="O101" s="280">
        <f>H101*J101</f>
        <v>200000</v>
      </c>
      <c r="P101" s="290">
        <v>41609</v>
      </c>
      <c r="Q101" s="290">
        <v>41852</v>
      </c>
      <c r="R101" s="306" t="s">
        <v>158</v>
      </c>
      <c r="S101" s="306" t="s">
        <v>161</v>
      </c>
      <c r="T101" s="307" t="s">
        <v>195</v>
      </c>
      <c r="U101" s="284" t="s">
        <v>223</v>
      </c>
    </row>
    <row r="102" spans="1:21" s="249" customFormat="1" ht="35.25" customHeight="1" x14ac:dyDescent="0.25">
      <c r="A102" s="251"/>
      <c r="B102" s="252"/>
      <c r="C102" s="287"/>
      <c r="D102" s="277" t="s">
        <v>56</v>
      </c>
      <c r="E102" s="314" t="s">
        <v>236</v>
      </c>
      <c r="F102" s="315"/>
      <c r="G102" s="286" t="s">
        <v>47</v>
      </c>
      <c r="H102" s="301">
        <v>50000</v>
      </c>
      <c r="I102" s="286" t="s">
        <v>57</v>
      </c>
      <c r="J102" s="285">
        <v>1</v>
      </c>
      <c r="K102" s="303">
        <f>L102*O102</f>
        <v>50000</v>
      </c>
      <c r="L102" s="291">
        <v>1</v>
      </c>
      <c r="M102" s="303">
        <f>N102*O102</f>
        <v>0</v>
      </c>
      <c r="N102" s="304">
        <f>(100%-L102)</f>
        <v>0</v>
      </c>
      <c r="O102" s="303">
        <f>H102*J102</f>
        <v>50000</v>
      </c>
      <c r="P102" s="290">
        <v>41609</v>
      </c>
      <c r="Q102" s="290">
        <v>41852</v>
      </c>
      <c r="R102" s="306" t="s">
        <v>200</v>
      </c>
      <c r="S102" s="306" t="s">
        <v>55</v>
      </c>
      <c r="T102" s="307" t="s">
        <v>195</v>
      </c>
      <c r="U102" s="284" t="s">
        <v>54</v>
      </c>
    </row>
    <row r="103" spans="1:21" ht="28.5" customHeight="1" x14ac:dyDescent="0.25">
      <c r="A103" s="51"/>
      <c r="B103" s="76"/>
      <c r="C103" s="219"/>
      <c r="D103" s="277" t="s">
        <v>65</v>
      </c>
      <c r="E103" s="314" t="s">
        <v>190</v>
      </c>
      <c r="F103" s="315"/>
      <c r="G103" s="218" t="s">
        <v>47</v>
      </c>
      <c r="H103" s="278">
        <v>45454.545454545449</v>
      </c>
      <c r="I103" s="218" t="s">
        <v>47</v>
      </c>
      <c r="J103" s="217">
        <v>1</v>
      </c>
      <c r="K103" s="210">
        <f t="shared" ref="K103:K104" si="10">L103*O103</f>
        <v>45454.545454545449</v>
      </c>
      <c r="L103" s="291">
        <v>1</v>
      </c>
      <c r="M103" s="210">
        <f t="shared" ref="M103:M104" si="11">N103*O103</f>
        <v>0</v>
      </c>
      <c r="N103" s="304">
        <f t="shared" ref="N103:N104" si="12">(100%-L103)</f>
        <v>0</v>
      </c>
      <c r="O103" s="210">
        <f t="shared" ref="O103:O104" si="13">H103*J103</f>
        <v>45454.545454545449</v>
      </c>
      <c r="P103" s="238">
        <v>41640</v>
      </c>
      <c r="Q103" s="238">
        <v>41974</v>
      </c>
      <c r="R103" s="289" t="s">
        <v>160</v>
      </c>
      <c r="S103" s="306" t="s">
        <v>161</v>
      </c>
      <c r="T103" s="307" t="s">
        <v>195</v>
      </c>
      <c r="U103" s="284" t="s">
        <v>54</v>
      </c>
    </row>
    <row r="104" spans="1:21" ht="33" customHeight="1" x14ac:dyDescent="0.25">
      <c r="A104" s="51"/>
      <c r="B104" s="76"/>
      <c r="C104" s="219"/>
      <c r="D104" s="277" t="s">
        <v>64</v>
      </c>
      <c r="E104" s="314" t="s">
        <v>191</v>
      </c>
      <c r="F104" s="315"/>
      <c r="G104" s="218" t="s">
        <v>47</v>
      </c>
      <c r="H104" s="278">
        <v>45454.545454545449</v>
      </c>
      <c r="I104" s="218" t="s">
        <v>47</v>
      </c>
      <c r="J104" s="217">
        <v>1</v>
      </c>
      <c r="K104" s="210">
        <f t="shared" si="10"/>
        <v>45454.545454545449</v>
      </c>
      <c r="L104" s="291">
        <v>1</v>
      </c>
      <c r="M104" s="210">
        <f t="shared" si="11"/>
        <v>0</v>
      </c>
      <c r="N104" s="304">
        <f t="shared" si="12"/>
        <v>0</v>
      </c>
      <c r="O104" s="210">
        <f t="shared" si="13"/>
        <v>45454.545454545449</v>
      </c>
      <c r="P104" s="238">
        <v>41640</v>
      </c>
      <c r="Q104" s="238">
        <v>41974</v>
      </c>
      <c r="R104" s="289" t="s">
        <v>160</v>
      </c>
      <c r="S104" s="306" t="s">
        <v>161</v>
      </c>
      <c r="T104" s="307" t="s">
        <v>195</v>
      </c>
      <c r="U104" s="284" t="s">
        <v>54</v>
      </c>
    </row>
    <row r="105" spans="1:21" s="249" customFormat="1" ht="33.75" customHeight="1" x14ac:dyDescent="0.25">
      <c r="A105" s="251"/>
      <c r="B105" s="252"/>
      <c r="C105" s="287"/>
      <c r="D105" s="277" t="s">
        <v>91</v>
      </c>
      <c r="E105" s="314" t="s">
        <v>192</v>
      </c>
      <c r="F105" s="315"/>
      <c r="G105" s="286" t="s">
        <v>47</v>
      </c>
      <c r="H105" s="278">
        <v>45454.545454545449</v>
      </c>
      <c r="I105" s="286" t="s">
        <v>47</v>
      </c>
      <c r="J105" s="285">
        <v>1</v>
      </c>
      <c r="K105" s="280">
        <f>L105*O105</f>
        <v>45454.545454545449</v>
      </c>
      <c r="L105" s="291">
        <v>1</v>
      </c>
      <c r="M105" s="280">
        <f>N105*O105</f>
        <v>0</v>
      </c>
      <c r="N105" s="304">
        <f>(100%-L105)</f>
        <v>0</v>
      </c>
      <c r="O105" s="280">
        <f t="shared" ref="O105:O109" si="14">H105*J105</f>
        <v>45454.545454545449</v>
      </c>
      <c r="P105" s="290">
        <v>41640</v>
      </c>
      <c r="Q105" s="290">
        <v>41974</v>
      </c>
      <c r="R105" s="289" t="s">
        <v>160</v>
      </c>
      <c r="S105" s="306" t="s">
        <v>161</v>
      </c>
      <c r="T105" s="307" t="s">
        <v>195</v>
      </c>
      <c r="U105" s="284" t="s">
        <v>54</v>
      </c>
    </row>
    <row r="106" spans="1:21" s="249" customFormat="1" ht="30" customHeight="1" x14ac:dyDescent="0.25">
      <c r="A106" s="251"/>
      <c r="B106" s="252"/>
      <c r="C106" s="287"/>
      <c r="D106" s="277" t="s">
        <v>199</v>
      </c>
      <c r="E106" s="314" t="s">
        <v>193</v>
      </c>
      <c r="F106" s="315"/>
      <c r="G106" s="286" t="s">
        <v>189</v>
      </c>
      <c r="H106" s="278">
        <v>22727.272727272724</v>
      </c>
      <c r="I106" s="286" t="s">
        <v>189</v>
      </c>
      <c r="J106" s="285">
        <v>1</v>
      </c>
      <c r="K106" s="280">
        <f>L106*O106</f>
        <v>19336.363636363632</v>
      </c>
      <c r="L106" s="291">
        <v>0.8508</v>
      </c>
      <c r="M106" s="280">
        <f>N106*O106</f>
        <v>3390.9090909090905</v>
      </c>
      <c r="N106" s="304">
        <f>(100%-L106)</f>
        <v>0.1492</v>
      </c>
      <c r="O106" s="280">
        <f t="shared" si="14"/>
        <v>22727.272727272724</v>
      </c>
      <c r="P106" s="290">
        <v>41640</v>
      </c>
      <c r="Q106" s="290">
        <v>41974</v>
      </c>
      <c r="R106" s="306" t="s">
        <v>158</v>
      </c>
      <c r="S106" s="306" t="s">
        <v>161</v>
      </c>
      <c r="T106" s="307" t="s">
        <v>195</v>
      </c>
      <c r="U106" s="284" t="s">
        <v>54</v>
      </c>
    </row>
    <row r="107" spans="1:21" s="249" customFormat="1" ht="33" customHeight="1" x14ac:dyDescent="0.25">
      <c r="A107" s="251"/>
      <c r="B107" s="252"/>
      <c r="C107" s="287"/>
      <c r="D107" s="277" t="s">
        <v>32</v>
      </c>
      <c r="E107" s="314" t="s">
        <v>207</v>
      </c>
      <c r="F107" s="315"/>
      <c r="G107" s="286" t="s">
        <v>189</v>
      </c>
      <c r="H107" s="278">
        <v>250000</v>
      </c>
      <c r="I107" s="286" t="s">
        <v>189</v>
      </c>
      <c r="J107" s="285">
        <v>1</v>
      </c>
      <c r="K107" s="280">
        <f t="shared" ref="K107:K109" si="15">L107*O107</f>
        <v>250000</v>
      </c>
      <c r="L107" s="291">
        <v>1</v>
      </c>
      <c r="M107" s="280">
        <f t="shared" ref="M107:M109" si="16">N107*O107</f>
        <v>0</v>
      </c>
      <c r="N107" s="304">
        <f t="shared" ref="N107:N109" si="17">(100%-L107)</f>
        <v>0</v>
      </c>
      <c r="O107" s="280">
        <f t="shared" si="14"/>
        <v>250000</v>
      </c>
      <c r="P107" s="290">
        <v>41640</v>
      </c>
      <c r="Q107" s="290">
        <v>41974</v>
      </c>
      <c r="R107" s="306" t="s">
        <v>158</v>
      </c>
      <c r="S107" s="306" t="s">
        <v>161</v>
      </c>
      <c r="T107" s="307" t="s">
        <v>195</v>
      </c>
      <c r="U107" s="284" t="s">
        <v>54</v>
      </c>
    </row>
    <row r="108" spans="1:21" ht="40.5" customHeight="1" x14ac:dyDescent="0.25">
      <c r="A108" s="51"/>
      <c r="B108" s="76"/>
      <c r="C108" s="219"/>
      <c r="D108" s="277" t="s">
        <v>208</v>
      </c>
      <c r="E108" s="314" t="s">
        <v>210</v>
      </c>
      <c r="F108" s="315"/>
      <c r="G108" s="218" t="s">
        <v>209</v>
      </c>
      <c r="H108" s="278">
        <v>30000</v>
      </c>
      <c r="I108" s="286" t="s">
        <v>209</v>
      </c>
      <c r="J108" s="217">
        <v>1</v>
      </c>
      <c r="K108" s="280">
        <f>L108*O108</f>
        <v>30000</v>
      </c>
      <c r="L108" s="291">
        <v>1</v>
      </c>
      <c r="M108" s="280">
        <f>N108*O108</f>
        <v>0</v>
      </c>
      <c r="N108" s="304">
        <f>(100%-L108)</f>
        <v>0</v>
      </c>
      <c r="O108" s="210">
        <f>H108*J108</f>
        <v>30000</v>
      </c>
      <c r="P108" s="290">
        <v>41579</v>
      </c>
      <c r="Q108" s="290">
        <v>41671</v>
      </c>
      <c r="R108" s="306" t="s">
        <v>158</v>
      </c>
      <c r="S108" s="306" t="s">
        <v>161</v>
      </c>
      <c r="T108" s="307" t="s">
        <v>195</v>
      </c>
      <c r="U108" s="284" t="s">
        <v>223</v>
      </c>
    </row>
    <row r="109" spans="1:21" ht="25.5" customHeight="1" x14ac:dyDescent="0.25">
      <c r="A109" s="51"/>
      <c r="B109" s="76"/>
      <c r="C109" s="219"/>
      <c r="D109" s="277" t="s">
        <v>235</v>
      </c>
      <c r="E109" s="314" t="s">
        <v>225</v>
      </c>
      <c r="F109" s="315"/>
      <c r="G109" s="286" t="s">
        <v>189</v>
      </c>
      <c r="H109" s="278">
        <v>10000</v>
      </c>
      <c r="I109" s="286" t="s">
        <v>189</v>
      </c>
      <c r="J109" s="217">
        <v>1</v>
      </c>
      <c r="K109" s="280">
        <f t="shared" si="15"/>
        <v>0</v>
      </c>
      <c r="L109" s="291">
        <v>0</v>
      </c>
      <c r="M109" s="280">
        <f t="shared" si="16"/>
        <v>10000</v>
      </c>
      <c r="N109" s="304">
        <f t="shared" si="17"/>
        <v>1</v>
      </c>
      <c r="O109" s="210">
        <f t="shared" si="14"/>
        <v>10000</v>
      </c>
      <c r="P109" s="290">
        <v>41730</v>
      </c>
      <c r="Q109" s="290">
        <v>41883</v>
      </c>
      <c r="R109" s="306" t="s">
        <v>158</v>
      </c>
      <c r="S109" s="306" t="s">
        <v>161</v>
      </c>
      <c r="T109" s="307" t="s">
        <v>195</v>
      </c>
      <c r="U109" s="284" t="s">
        <v>54</v>
      </c>
    </row>
    <row r="110" spans="1:21" ht="15.75" x14ac:dyDescent="0.2">
      <c r="A110" s="62">
        <v>3</v>
      </c>
      <c r="B110" s="61" t="s">
        <v>44</v>
      </c>
      <c r="C110" s="60"/>
      <c r="D110" s="59"/>
      <c r="E110" s="59"/>
      <c r="F110" s="58"/>
      <c r="G110" s="57"/>
      <c r="H110" s="53"/>
      <c r="I110" s="53"/>
      <c r="J110" s="53"/>
      <c r="K110" s="56"/>
      <c r="L110" s="55"/>
      <c r="M110" s="56"/>
      <c r="N110" s="55"/>
      <c r="O110" s="54"/>
      <c r="P110" s="53"/>
      <c r="Q110" s="53"/>
      <c r="R110" s="53"/>
      <c r="S110" s="53"/>
      <c r="T110" s="53"/>
      <c r="U110" s="52"/>
    </row>
    <row r="111" spans="1:21" ht="15.75" x14ac:dyDescent="0.25">
      <c r="A111" s="51"/>
      <c r="B111" s="50" t="s">
        <v>43</v>
      </c>
      <c r="C111" s="50" t="s">
        <v>42</v>
      </c>
      <c r="D111" s="49"/>
      <c r="E111" s="47"/>
      <c r="F111" s="48"/>
      <c r="G111" s="47"/>
      <c r="H111" s="47"/>
      <c r="I111" s="47"/>
      <c r="J111" s="63"/>
      <c r="K111" s="44">
        <v>0</v>
      </c>
      <c r="L111" s="45" t="s">
        <v>39</v>
      </c>
      <c r="M111" s="44">
        <v>0</v>
      </c>
      <c r="N111" s="45" t="s">
        <v>39</v>
      </c>
      <c r="O111" s="44">
        <f>K111+M111</f>
        <v>0</v>
      </c>
      <c r="P111" s="44"/>
      <c r="Q111" s="44"/>
      <c r="R111" s="44"/>
      <c r="S111" s="44"/>
      <c r="T111" s="44"/>
      <c r="U111" s="43"/>
    </row>
    <row r="112" spans="1:21" ht="15.75" x14ac:dyDescent="0.2">
      <c r="A112" s="62">
        <v>4</v>
      </c>
      <c r="B112" s="61" t="s">
        <v>40</v>
      </c>
      <c r="C112" s="60"/>
      <c r="D112" s="59"/>
      <c r="E112" s="59"/>
      <c r="F112" s="58"/>
      <c r="G112" s="57"/>
      <c r="H112" s="53"/>
      <c r="I112" s="53"/>
      <c r="J112" s="53"/>
      <c r="K112" s="56"/>
      <c r="L112" s="55"/>
      <c r="M112" s="56"/>
      <c r="N112" s="55"/>
      <c r="O112" s="54"/>
      <c r="P112" s="53"/>
      <c r="Q112" s="53"/>
      <c r="R112" s="53"/>
      <c r="S112" s="53"/>
      <c r="T112" s="53"/>
      <c r="U112" s="52"/>
    </row>
    <row r="113" spans="1:21" ht="15.75" x14ac:dyDescent="0.25">
      <c r="A113" s="51"/>
      <c r="B113" s="50" t="s">
        <v>41</v>
      </c>
      <c r="C113" s="50" t="s">
        <v>40</v>
      </c>
      <c r="D113" s="49"/>
      <c r="E113" s="47"/>
      <c r="F113" s="48"/>
      <c r="G113" s="47"/>
      <c r="H113" s="47"/>
      <c r="I113" s="47"/>
      <c r="J113" s="46"/>
      <c r="K113" s="44">
        <v>0</v>
      </c>
      <c r="L113" s="45" t="s">
        <v>39</v>
      </c>
      <c r="M113" s="44">
        <v>0</v>
      </c>
      <c r="N113" s="45" t="s">
        <v>39</v>
      </c>
      <c r="O113" s="44">
        <v>0</v>
      </c>
      <c r="P113" s="44"/>
      <c r="Q113" s="44"/>
      <c r="R113" s="44"/>
      <c r="S113" s="44"/>
      <c r="T113" s="44"/>
      <c r="U113" s="43"/>
    </row>
    <row r="114" spans="1:21" ht="15.75" x14ac:dyDescent="0.25">
      <c r="A114" s="42" t="s">
        <v>38</v>
      </c>
      <c r="B114" s="41"/>
      <c r="C114" s="41"/>
      <c r="D114" s="41"/>
      <c r="E114" s="40"/>
      <c r="F114" s="40"/>
      <c r="G114" s="40"/>
      <c r="H114" s="40"/>
      <c r="I114" s="40"/>
      <c r="J114" s="40"/>
      <c r="K114" s="39">
        <f>K8+K11+K57+K68+K111+K113</f>
        <v>3120967.69</v>
      </c>
      <c r="L114" s="38"/>
      <c r="M114" s="39">
        <f>M8+M11+M57+M68+M111+M113</f>
        <v>651709.08909090911</v>
      </c>
      <c r="N114" s="38"/>
      <c r="O114" s="39">
        <f>O8+O11+O57+O68+O111+O113</f>
        <v>3772676.7790909088</v>
      </c>
      <c r="P114" s="38"/>
      <c r="Q114" s="38"/>
      <c r="R114" s="38"/>
      <c r="S114" s="38"/>
      <c r="T114" s="38"/>
      <c r="U114" s="37"/>
    </row>
    <row r="115" spans="1:21" x14ac:dyDescent="0.2">
      <c r="B115" s="4"/>
      <c r="C115" s="4"/>
      <c r="D115" s="4"/>
      <c r="E115" s="4"/>
      <c r="F115" s="4"/>
      <c r="G115" s="4"/>
      <c r="H115" s="4"/>
      <c r="I115" s="4"/>
      <c r="J115" s="4"/>
      <c r="K115" s="35"/>
      <c r="L115" s="36"/>
      <c r="M115" s="35"/>
      <c r="N115" s="36"/>
      <c r="O115" s="35"/>
      <c r="P115" s="4"/>
      <c r="Q115" s="4"/>
      <c r="R115" s="4"/>
      <c r="S115" s="4"/>
      <c r="T115" s="4"/>
      <c r="U115" s="4"/>
    </row>
    <row r="117" spans="1:21" ht="15" x14ac:dyDescent="0.25">
      <c r="O117" s="34"/>
    </row>
    <row r="125" spans="1:21" ht="18.75" x14ac:dyDescent="0.3">
      <c r="E125" s="340" t="s">
        <v>37</v>
      </c>
      <c r="F125" s="340"/>
      <c r="G125" s="340"/>
      <c r="H125" s="340"/>
      <c r="I125" s="340"/>
      <c r="J125" s="340"/>
      <c r="K125" s="340"/>
      <c r="L125" s="340"/>
      <c r="M125" s="340"/>
      <c r="N125" s="340"/>
      <c r="O125" s="340"/>
      <c r="P125" s="340"/>
      <c r="Q125" s="340"/>
      <c r="R125" s="340"/>
      <c r="S125" s="340"/>
      <c r="T125" s="340"/>
      <c r="U125" s="340"/>
    </row>
    <row r="126" spans="1:21" ht="18.75" x14ac:dyDescent="0.3">
      <c r="E126" s="340" t="s">
        <v>36</v>
      </c>
      <c r="F126" s="340"/>
      <c r="G126" s="340"/>
      <c r="H126" s="340"/>
      <c r="I126" s="340"/>
      <c r="J126" s="340"/>
      <c r="K126" s="340"/>
      <c r="L126" s="340"/>
      <c r="M126" s="340"/>
      <c r="N126" s="340"/>
      <c r="O126" s="340"/>
      <c r="P126" s="340"/>
      <c r="Q126" s="340"/>
      <c r="R126" s="340"/>
      <c r="S126" s="340"/>
      <c r="T126" s="340"/>
      <c r="U126" s="340"/>
    </row>
    <row r="127" spans="1:21" ht="19.5" thickBot="1" x14ac:dyDescent="0.35">
      <c r="E127" s="316" t="s">
        <v>35</v>
      </c>
      <c r="F127" s="316"/>
      <c r="G127" s="316"/>
      <c r="H127" s="316"/>
      <c r="I127" s="316"/>
      <c r="J127" s="316"/>
      <c r="K127" s="316"/>
      <c r="L127" s="316"/>
      <c r="M127" s="316"/>
      <c r="N127" s="316"/>
      <c r="O127" s="316"/>
      <c r="P127" s="316"/>
      <c r="Q127" s="316"/>
      <c r="R127" s="316"/>
      <c r="S127" s="316"/>
      <c r="T127" s="316"/>
      <c r="U127" s="316"/>
    </row>
    <row r="128" spans="1:21" ht="13.5" thickBot="1" x14ac:dyDescent="0.25">
      <c r="E128" s="324" t="s">
        <v>21</v>
      </c>
      <c r="F128" s="325"/>
      <c r="G128" s="328" t="s">
        <v>20</v>
      </c>
      <c r="H128" s="330" t="s">
        <v>19</v>
      </c>
      <c r="I128" s="331"/>
      <c r="J128" s="332"/>
      <c r="K128" s="330" t="s">
        <v>18</v>
      </c>
      <c r="L128" s="331"/>
      <c r="M128" s="331"/>
      <c r="N128" s="332"/>
      <c r="O128" s="333" t="s">
        <v>17</v>
      </c>
      <c r="P128" s="320" t="s">
        <v>16</v>
      </c>
      <c r="Q128" s="321"/>
      <c r="R128" s="23"/>
      <c r="S128" s="23"/>
      <c r="T128" s="23"/>
      <c r="U128" s="317" t="s">
        <v>15</v>
      </c>
    </row>
    <row r="129" spans="5:21" ht="24.75" thickBot="1" x14ac:dyDescent="0.25">
      <c r="E129" s="326"/>
      <c r="F129" s="327"/>
      <c r="G129" s="329"/>
      <c r="H129" s="22" t="s">
        <v>14</v>
      </c>
      <c r="I129" s="22" t="s">
        <v>13</v>
      </c>
      <c r="J129" s="22" t="s">
        <v>12</v>
      </c>
      <c r="K129" s="21" t="s">
        <v>34</v>
      </c>
      <c r="L129" s="20" t="s">
        <v>10</v>
      </c>
      <c r="M129" s="21" t="s">
        <v>33</v>
      </c>
      <c r="N129" s="20" t="s">
        <v>8</v>
      </c>
      <c r="O129" s="334"/>
      <c r="P129" s="19" t="s">
        <v>7</v>
      </c>
      <c r="Q129" s="19" t="s">
        <v>6</v>
      </c>
      <c r="R129" s="18"/>
      <c r="S129" s="18"/>
      <c r="T129" s="18"/>
      <c r="U129" s="318"/>
    </row>
    <row r="130" spans="5:21" ht="13.5" thickBot="1" x14ac:dyDescent="0.25">
      <c r="E130" s="27" t="s">
        <v>32</v>
      </c>
      <c r="F130" s="322" t="s">
        <v>31</v>
      </c>
      <c r="G130" s="322"/>
      <c r="H130" s="322"/>
      <c r="I130" s="322"/>
      <c r="J130" s="322"/>
      <c r="K130" s="16">
        <f>K11</f>
        <v>1349400</v>
      </c>
      <c r="L130" s="15">
        <f>K130/O130</f>
        <v>0.78</v>
      </c>
      <c r="M130" s="14">
        <f>M11</f>
        <v>380600</v>
      </c>
      <c r="N130" s="15">
        <f>M130/O130</f>
        <v>0.22</v>
      </c>
      <c r="O130" s="14">
        <f>O11</f>
        <v>1730000</v>
      </c>
      <c r="P130" s="26">
        <f>P11</f>
        <v>0</v>
      </c>
      <c r="Q130" s="26">
        <f>Q11</f>
        <v>0</v>
      </c>
      <c r="R130" s="26"/>
      <c r="S130" s="26"/>
      <c r="T130" s="26"/>
      <c r="U130" s="26">
        <f>U11</f>
        <v>0</v>
      </c>
    </row>
    <row r="131" spans="5:21" ht="13.5" thickBot="1" x14ac:dyDescent="0.25">
      <c r="E131" s="17" t="s">
        <v>30</v>
      </c>
      <c r="F131" s="319" t="s">
        <v>29</v>
      </c>
      <c r="G131" s="319"/>
      <c r="H131" s="319"/>
      <c r="I131" s="319"/>
      <c r="J131" s="319"/>
      <c r="K131" s="16">
        <f>K57</f>
        <v>406600</v>
      </c>
      <c r="L131" s="15">
        <f>K131/O131</f>
        <v>0.95</v>
      </c>
      <c r="M131" s="16">
        <f>M57</f>
        <v>21400.000000000018</v>
      </c>
      <c r="N131" s="15">
        <f>M131/O131</f>
        <v>5.0000000000000044E-2</v>
      </c>
      <c r="O131" s="14">
        <f>O57</f>
        <v>428000</v>
      </c>
      <c r="P131" s="13">
        <f>P57</f>
        <v>0</v>
      </c>
      <c r="Q131" s="13">
        <f>Q57</f>
        <v>0</v>
      </c>
      <c r="R131" s="13"/>
      <c r="S131" s="13"/>
      <c r="T131" s="13"/>
      <c r="U131" s="13">
        <f>U57</f>
        <v>0</v>
      </c>
    </row>
    <row r="132" spans="5:21" ht="13.5" thickBot="1" x14ac:dyDescent="0.25">
      <c r="E132" s="17" t="s">
        <v>5</v>
      </c>
      <c r="F132" s="335" t="s">
        <v>28</v>
      </c>
      <c r="G132" s="335"/>
      <c r="H132" s="335"/>
      <c r="I132" s="335"/>
      <c r="J132" s="335"/>
      <c r="K132" s="33">
        <f>K68</f>
        <v>1364967.69</v>
      </c>
      <c r="L132" s="15">
        <f>K132/O132</f>
        <v>0.84535041791367094</v>
      </c>
      <c r="M132" s="33">
        <f>M68</f>
        <v>249709.08909090908</v>
      </c>
      <c r="N132" s="15">
        <f>M132/O132</f>
        <v>0.15464958208632917</v>
      </c>
      <c r="O132" s="33">
        <f>O68</f>
        <v>1614676.7790909088</v>
      </c>
      <c r="P132" s="32">
        <f>P68</f>
        <v>0</v>
      </c>
      <c r="Q132" s="32">
        <f>Q68</f>
        <v>0</v>
      </c>
      <c r="R132" s="32"/>
      <c r="S132" s="32"/>
      <c r="T132" s="32"/>
      <c r="U132" s="32">
        <f>U68</f>
        <v>0</v>
      </c>
    </row>
    <row r="133" spans="5:21" x14ac:dyDescent="0.2">
      <c r="E133" s="28"/>
      <c r="F133" s="31" t="s">
        <v>27</v>
      </c>
      <c r="G133" s="31"/>
      <c r="H133" s="31"/>
      <c r="I133" s="31"/>
      <c r="J133" s="31"/>
      <c r="K133" s="30">
        <f>SUM(K130:K132)</f>
        <v>3120967.69</v>
      </c>
      <c r="L133" s="15">
        <f>K133/O133</f>
        <v>0.82725551982008139</v>
      </c>
      <c r="M133" s="30">
        <f>SUM(M130:M132)</f>
        <v>651709.08909090911</v>
      </c>
      <c r="N133" s="15">
        <f>M133/O133</f>
        <v>0.17274448017991872</v>
      </c>
      <c r="O133" s="30">
        <f>SUM(O130:O132)</f>
        <v>3772676.7790909088</v>
      </c>
      <c r="P133" s="29"/>
      <c r="Q133" s="29"/>
      <c r="R133" s="29"/>
      <c r="S133" s="29"/>
      <c r="T133" s="29"/>
      <c r="U133" s="29"/>
    </row>
    <row r="134" spans="5:21" ht="13.5" thickBot="1" x14ac:dyDescent="0.25">
      <c r="E134" s="24"/>
      <c r="F134" s="24"/>
      <c r="G134" s="24"/>
      <c r="H134" s="24"/>
      <c r="I134" s="24"/>
      <c r="J134" s="24"/>
      <c r="K134" s="25"/>
      <c r="L134" s="24"/>
      <c r="M134" s="25"/>
      <c r="N134" s="24"/>
      <c r="O134" s="25"/>
      <c r="P134" s="24"/>
      <c r="Q134" s="24"/>
      <c r="R134" s="24"/>
      <c r="S134" s="24"/>
      <c r="T134" s="24"/>
      <c r="U134" s="24"/>
    </row>
    <row r="135" spans="5:21" x14ac:dyDescent="0.2">
      <c r="E135" s="28" t="s">
        <v>3</v>
      </c>
      <c r="F135" s="319" t="s">
        <v>26</v>
      </c>
      <c r="G135" s="319"/>
      <c r="H135" s="319"/>
      <c r="I135" s="319"/>
      <c r="J135" s="319"/>
      <c r="K135" s="16">
        <f>K130+K131</f>
        <v>1756000</v>
      </c>
      <c r="L135" s="15">
        <f>K135/O135</f>
        <v>0.81371640407784984</v>
      </c>
      <c r="M135" s="16">
        <f>M130+M131</f>
        <v>402000</v>
      </c>
      <c r="N135" s="15">
        <f>M135/O135</f>
        <v>0.18628359592215013</v>
      </c>
      <c r="O135" s="14">
        <f>O130+O131</f>
        <v>2158000</v>
      </c>
      <c r="P135" s="24"/>
      <c r="Q135" s="24"/>
      <c r="R135" s="24"/>
      <c r="S135" s="24"/>
      <c r="T135" s="24"/>
      <c r="U135" s="24"/>
    </row>
    <row r="136" spans="5:21" x14ac:dyDescent="0.2">
      <c r="E136" s="24"/>
      <c r="F136" s="24"/>
      <c r="G136" s="24"/>
      <c r="H136" s="24"/>
      <c r="I136" s="24"/>
      <c r="J136" s="24"/>
      <c r="K136" s="25"/>
      <c r="L136" s="24"/>
      <c r="M136" s="25"/>
      <c r="N136" s="24"/>
      <c r="O136" s="25"/>
      <c r="P136" s="24"/>
      <c r="Q136" s="24"/>
      <c r="R136" s="24"/>
      <c r="S136" s="24"/>
      <c r="T136" s="24"/>
      <c r="U136" s="24"/>
    </row>
    <row r="137" spans="5:21" x14ac:dyDescent="0.2">
      <c r="E137" s="24"/>
      <c r="F137" s="24"/>
      <c r="G137" s="24"/>
      <c r="H137" s="24"/>
      <c r="I137" s="24"/>
      <c r="J137" s="24"/>
      <c r="K137" s="25"/>
      <c r="L137" s="24"/>
      <c r="M137" s="25"/>
      <c r="N137" s="24"/>
      <c r="O137" s="25"/>
      <c r="P137" s="24"/>
      <c r="Q137" s="24"/>
      <c r="R137" s="24"/>
      <c r="S137" s="24"/>
      <c r="T137" s="24"/>
      <c r="U137" s="24"/>
    </row>
    <row r="138" spans="5:21" x14ac:dyDescent="0.2">
      <c r="E138" s="24"/>
      <c r="F138" s="24"/>
      <c r="G138" s="24"/>
      <c r="H138" s="24"/>
      <c r="I138" s="24"/>
      <c r="J138" s="24"/>
      <c r="K138" s="25"/>
      <c r="L138" s="24"/>
      <c r="M138" s="25"/>
      <c r="N138" s="24"/>
      <c r="O138" s="25"/>
      <c r="P138" s="24"/>
      <c r="Q138" s="24"/>
      <c r="R138" s="24"/>
      <c r="S138" s="24"/>
      <c r="T138" s="24"/>
      <c r="U138" s="24"/>
    </row>
    <row r="139" spans="5:21" x14ac:dyDescent="0.2">
      <c r="E139" s="24"/>
      <c r="F139" s="24"/>
      <c r="G139" s="24"/>
      <c r="H139" s="24"/>
      <c r="I139" s="24"/>
      <c r="J139" s="24"/>
      <c r="K139" s="25"/>
      <c r="L139" s="24"/>
      <c r="M139" s="25"/>
      <c r="N139" s="24"/>
      <c r="O139" s="25"/>
      <c r="P139" s="24"/>
      <c r="Q139" s="24"/>
      <c r="R139" s="24"/>
      <c r="S139" s="24"/>
      <c r="T139" s="24"/>
      <c r="U139" s="24"/>
    </row>
    <row r="140" spans="5:21" ht="19.5" thickBot="1" x14ac:dyDescent="0.35">
      <c r="E140" s="316" t="s">
        <v>25</v>
      </c>
      <c r="F140" s="316"/>
      <c r="G140" s="316"/>
      <c r="H140" s="316"/>
      <c r="I140" s="316"/>
      <c r="J140" s="316"/>
      <c r="K140" s="316"/>
      <c r="L140" s="316"/>
      <c r="M140" s="316"/>
      <c r="N140" s="316"/>
      <c r="O140" s="316"/>
      <c r="P140" s="316"/>
      <c r="Q140" s="316"/>
      <c r="R140" s="316"/>
      <c r="S140" s="316"/>
      <c r="T140" s="316"/>
      <c r="U140" s="316"/>
    </row>
    <row r="141" spans="5:21" ht="13.5" thickBot="1" x14ac:dyDescent="0.25">
      <c r="E141" s="324" t="s">
        <v>21</v>
      </c>
      <c r="F141" s="325"/>
      <c r="G141" s="328" t="s">
        <v>20</v>
      </c>
      <c r="H141" s="330" t="s">
        <v>19</v>
      </c>
      <c r="I141" s="331"/>
      <c r="J141" s="332"/>
      <c r="K141" s="330" t="s">
        <v>18</v>
      </c>
      <c r="L141" s="331"/>
      <c r="M141" s="331"/>
      <c r="N141" s="332"/>
      <c r="O141" s="333" t="s">
        <v>17</v>
      </c>
      <c r="P141" s="320" t="s">
        <v>16</v>
      </c>
      <c r="Q141" s="321"/>
      <c r="R141" s="23"/>
      <c r="S141" s="23"/>
      <c r="T141" s="23"/>
      <c r="U141" s="317" t="s">
        <v>15</v>
      </c>
    </row>
    <row r="142" spans="5:21" ht="32.25" thickBot="1" x14ac:dyDescent="0.25">
      <c r="E142" s="326"/>
      <c r="F142" s="327"/>
      <c r="G142" s="329"/>
      <c r="H142" s="22" t="s">
        <v>14</v>
      </c>
      <c r="I142" s="22" t="s">
        <v>13</v>
      </c>
      <c r="J142" s="22" t="s">
        <v>12</v>
      </c>
      <c r="K142" s="21" t="s">
        <v>11</v>
      </c>
      <c r="L142" s="20" t="s">
        <v>10</v>
      </c>
      <c r="M142" s="21" t="s">
        <v>9</v>
      </c>
      <c r="N142" s="20" t="s">
        <v>8</v>
      </c>
      <c r="O142" s="334"/>
      <c r="P142" s="19" t="s">
        <v>7</v>
      </c>
      <c r="Q142" s="19" t="s">
        <v>6</v>
      </c>
      <c r="R142" s="18"/>
      <c r="S142" s="18"/>
      <c r="T142" s="18"/>
      <c r="U142" s="318"/>
    </row>
    <row r="143" spans="5:21" ht="13.5" thickBot="1" x14ac:dyDescent="0.25">
      <c r="E143" s="27" t="s">
        <v>5</v>
      </c>
      <c r="F143" s="322" t="s">
        <v>4</v>
      </c>
      <c r="G143" s="322"/>
      <c r="H143" s="322"/>
      <c r="I143" s="322"/>
      <c r="J143" s="322"/>
      <c r="K143" s="16">
        <f>3302329-530000</f>
        <v>2772329</v>
      </c>
      <c r="L143" s="15">
        <f>K143/O143</f>
        <v>0.94809877798004372</v>
      </c>
      <c r="M143" s="14">
        <v>151764</v>
      </c>
      <c r="N143" s="15">
        <f>M143/O143</f>
        <v>5.1901222019956277E-2</v>
      </c>
      <c r="O143" s="14">
        <f>K143+M143</f>
        <v>2924093</v>
      </c>
      <c r="P143" s="26">
        <v>0</v>
      </c>
      <c r="Q143" s="26" t="s">
        <v>1</v>
      </c>
      <c r="R143" s="26"/>
      <c r="S143" s="26"/>
      <c r="T143" s="26"/>
      <c r="U143" s="26">
        <f>U17</f>
        <v>0</v>
      </c>
    </row>
    <row r="144" spans="5:21" ht="13.5" thickBot="1" x14ac:dyDescent="0.25">
      <c r="E144" s="17" t="s">
        <v>3</v>
      </c>
      <c r="F144" s="319" t="s">
        <v>2</v>
      </c>
      <c r="G144" s="319"/>
      <c r="H144" s="319"/>
      <c r="I144" s="319"/>
      <c r="J144" s="319"/>
      <c r="K144" s="16">
        <f>719875+530000</f>
        <v>1249875</v>
      </c>
      <c r="L144" s="15">
        <f>K144/O144</f>
        <v>0.89103733534656615</v>
      </c>
      <c r="M144" s="16">
        <v>152844</v>
      </c>
      <c r="N144" s="15">
        <f>M144/O144</f>
        <v>0.10896266465343379</v>
      </c>
      <c r="O144" s="14">
        <f>K144+M144</f>
        <v>1402719</v>
      </c>
      <c r="P144" s="13" t="s">
        <v>1</v>
      </c>
      <c r="Q144" s="13" t="s">
        <v>1</v>
      </c>
      <c r="R144" s="13"/>
      <c r="S144" s="13"/>
      <c r="T144" s="13"/>
      <c r="U144" s="13">
        <f>U64</f>
        <v>0</v>
      </c>
    </row>
    <row r="145" spans="5:21" x14ac:dyDescent="0.2">
      <c r="E145" s="17"/>
      <c r="F145" s="319" t="s">
        <v>0</v>
      </c>
      <c r="G145" s="319"/>
      <c r="H145" s="319"/>
      <c r="I145" s="319"/>
      <c r="J145" s="319"/>
      <c r="K145" s="16">
        <f>SUM(K143:K144)</f>
        <v>4022204</v>
      </c>
      <c r="L145" s="15">
        <f>K145/O145</f>
        <v>0.92959989941786236</v>
      </c>
      <c r="M145" s="16">
        <f>SUM(M143:M144)</f>
        <v>304608</v>
      </c>
      <c r="N145" s="15">
        <f>M145/O145</f>
        <v>7.0400100582137609E-2</v>
      </c>
      <c r="O145" s="14">
        <f>SUM(O143:O144)</f>
        <v>4326812</v>
      </c>
      <c r="P145" s="13"/>
      <c r="Q145" s="13"/>
      <c r="R145" s="13"/>
      <c r="S145" s="13"/>
      <c r="T145" s="13"/>
      <c r="U145" s="13"/>
    </row>
    <row r="146" spans="5:21" x14ac:dyDescent="0.2">
      <c r="P146" s="24"/>
      <c r="Q146" s="24"/>
      <c r="R146" s="24"/>
      <c r="S146" s="24"/>
      <c r="T146" s="24"/>
      <c r="U146" s="24"/>
    </row>
    <row r="147" spans="5:21" x14ac:dyDescent="0.2">
      <c r="P147" s="24"/>
      <c r="Q147" s="24"/>
      <c r="R147" s="24"/>
      <c r="S147" s="24"/>
      <c r="T147" s="24"/>
      <c r="U147" s="24"/>
    </row>
    <row r="149" spans="5:21" ht="19.5" thickBot="1" x14ac:dyDescent="0.35">
      <c r="E149" s="323" t="s">
        <v>24</v>
      </c>
      <c r="F149" s="316"/>
      <c r="G149" s="316"/>
      <c r="H149" s="316"/>
      <c r="I149" s="316"/>
      <c r="J149" s="316"/>
      <c r="K149" s="316"/>
      <c r="L149" s="316"/>
      <c r="M149" s="316"/>
      <c r="N149" s="316"/>
      <c r="O149" s="316"/>
      <c r="P149" s="316"/>
      <c r="Q149" s="316"/>
      <c r="R149" s="316"/>
      <c r="S149" s="316"/>
      <c r="T149" s="316"/>
      <c r="U149" s="316"/>
    </row>
    <row r="150" spans="5:21" ht="13.5" thickBot="1" x14ac:dyDescent="0.25">
      <c r="E150" s="324" t="s">
        <v>21</v>
      </c>
      <c r="F150" s="325"/>
      <c r="G150" s="328" t="s">
        <v>20</v>
      </c>
      <c r="H150" s="330" t="s">
        <v>19</v>
      </c>
      <c r="I150" s="331"/>
      <c r="J150" s="332"/>
      <c r="K150" s="330" t="s">
        <v>18</v>
      </c>
      <c r="L150" s="331"/>
      <c r="M150" s="331"/>
      <c r="N150" s="332"/>
      <c r="O150" s="333" t="s">
        <v>17</v>
      </c>
      <c r="P150" s="320" t="s">
        <v>16</v>
      </c>
      <c r="Q150" s="321"/>
      <c r="R150" s="23"/>
      <c r="S150" s="23"/>
      <c r="T150" s="23"/>
      <c r="U150" s="317" t="s">
        <v>15</v>
      </c>
    </row>
    <row r="151" spans="5:21" ht="32.25" thickBot="1" x14ac:dyDescent="0.25">
      <c r="E151" s="326"/>
      <c r="F151" s="327"/>
      <c r="G151" s="329"/>
      <c r="H151" s="22" t="s">
        <v>14</v>
      </c>
      <c r="I151" s="22" t="s">
        <v>13</v>
      </c>
      <c r="J151" s="22" t="s">
        <v>12</v>
      </c>
      <c r="K151" s="21" t="s">
        <v>11</v>
      </c>
      <c r="L151" s="20" t="s">
        <v>10</v>
      </c>
      <c r="M151" s="21" t="s">
        <v>9</v>
      </c>
      <c r="N151" s="20" t="s">
        <v>8</v>
      </c>
      <c r="O151" s="334"/>
      <c r="P151" s="19" t="s">
        <v>7</v>
      </c>
      <c r="Q151" s="19" t="s">
        <v>6</v>
      </c>
      <c r="R151" s="18"/>
      <c r="S151" s="18"/>
      <c r="T151" s="18"/>
      <c r="U151" s="318"/>
    </row>
    <row r="152" spans="5:21" ht="13.5" thickBot="1" x14ac:dyDescent="0.25">
      <c r="E152" s="27" t="s">
        <v>5</v>
      </c>
      <c r="F152" s="322" t="s">
        <v>4</v>
      </c>
      <c r="G152" s="322"/>
      <c r="H152" s="322"/>
      <c r="I152" s="322"/>
      <c r="J152" s="322"/>
      <c r="K152" s="16">
        <f>3302329-530000</f>
        <v>2772329</v>
      </c>
      <c r="L152" s="15">
        <f>K152/O152</f>
        <v>0.94809877798004372</v>
      </c>
      <c r="M152" s="14">
        <v>151764</v>
      </c>
      <c r="N152" s="15">
        <f>M152/O152</f>
        <v>5.1901222019956277E-2</v>
      </c>
      <c r="O152" s="14">
        <f>K152+M152</f>
        <v>2924093</v>
      </c>
      <c r="P152" s="26">
        <v>0</v>
      </c>
      <c r="Q152" s="26" t="s">
        <v>1</v>
      </c>
      <c r="R152" s="26"/>
      <c r="S152" s="26"/>
      <c r="T152" s="26"/>
      <c r="U152" s="26"/>
    </row>
    <row r="153" spans="5:21" ht="13.5" thickBot="1" x14ac:dyDescent="0.25">
      <c r="E153" s="17" t="s">
        <v>3</v>
      </c>
      <c r="F153" s="319" t="s">
        <v>2</v>
      </c>
      <c r="G153" s="319"/>
      <c r="H153" s="319"/>
      <c r="I153" s="319"/>
      <c r="J153" s="319"/>
      <c r="K153" s="16">
        <f>719875+530000</f>
        <v>1249875</v>
      </c>
      <c r="L153" s="15">
        <f>K153/O153</f>
        <v>0.89103733534656615</v>
      </c>
      <c r="M153" s="16">
        <v>152844</v>
      </c>
      <c r="N153" s="15">
        <f>M153/O153</f>
        <v>0.10896266465343379</v>
      </c>
      <c r="O153" s="14">
        <f>K153+M153</f>
        <v>1402719</v>
      </c>
      <c r="P153" s="13" t="s">
        <v>1</v>
      </c>
      <c r="Q153" s="13" t="s">
        <v>1</v>
      </c>
      <c r="R153" s="13"/>
      <c r="S153" s="13"/>
      <c r="T153" s="13"/>
      <c r="U153" s="13">
        <f>U74</f>
        <v>0</v>
      </c>
    </row>
    <row r="154" spans="5:21" x14ac:dyDescent="0.2">
      <c r="E154" s="17"/>
      <c r="F154" s="319" t="s">
        <v>0</v>
      </c>
      <c r="G154" s="319"/>
      <c r="H154" s="319"/>
      <c r="I154" s="319"/>
      <c r="J154" s="319"/>
      <c r="K154" s="16">
        <f>SUM(K152:K153)</f>
        <v>4022204</v>
      </c>
      <c r="L154" s="15">
        <f>K154/O154</f>
        <v>0.92959989941786236</v>
      </c>
      <c r="M154" s="16">
        <f>SUM(M152:M153)</f>
        <v>304608</v>
      </c>
      <c r="N154" s="15">
        <f>M154/O154</f>
        <v>7.0400100582137609E-2</v>
      </c>
      <c r="O154" s="14">
        <f>SUM(O152:O153)</f>
        <v>4326812</v>
      </c>
      <c r="P154" s="13"/>
      <c r="Q154" s="13"/>
      <c r="R154" s="13"/>
      <c r="S154" s="13"/>
      <c r="T154" s="13"/>
      <c r="U154" s="13"/>
    </row>
    <row r="155" spans="5:21" x14ac:dyDescent="0.2">
      <c r="E155" s="24"/>
      <c r="F155" s="24"/>
      <c r="G155" s="24"/>
      <c r="H155" s="24"/>
      <c r="I155" s="24"/>
      <c r="J155" s="24"/>
      <c r="K155" s="25"/>
      <c r="L155" s="24"/>
      <c r="M155" s="25"/>
      <c r="N155" s="24"/>
      <c r="O155" s="25"/>
      <c r="P155" s="24"/>
      <c r="Q155" s="24"/>
      <c r="R155" s="24"/>
      <c r="S155" s="24"/>
      <c r="T155" s="24"/>
      <c r="U155" s="24"/>
    </row>
    <row r="156" spans="5:21" x14ac:dyDescent="0.2">
      <c r="E156" s="24"/>
      <c r="F156" s="24"/>
      <c r="G156" s="24"/>
      <c r="H156" s="24"/>
      <c r="I156" s="24"/>
      <c r="J156" s="24"/>
      <c r="K156" s="25"/>
      <c r="L156" s="24"/>
      <c r="M156" s="25"/>
      <c r="N156" s="24"/>
      <c r="O156" s="25"/>
      <c r="P156" s="24"/>
      <c r="Q156" s="24"/>
      <c r="R156" s="24"/>
      <c r="S156" s="24"/>
      <c r="T156" s="24"/>
      <c r="U156" s="24"/>
    </row>
    <row r="157" spans="5:21" x14ac:dyDescent="0.2">
      <c r="E157" s="24"/>
      <c r="F157" s="24"/>
      <c r="G157" s="24"/>
      <c r="H157" s="24"/>
      <c r="I157" s="24"/>
      <c r="J157" s="24"/>
      <c r="K157" s="25"/>
      <c r="L157" s="24"/>
      <c r="M157" s="25"/>
      <c r="N157" s="24"/>
      <c r="O157" s="25"/>
      <c r="P157" s="24"/>
      <c r="Q157" s="24"/>
      <c r="R157" s="24"/>
      <c r="S157" s="24"/>
      <c r="T157" s="24"/>
      <c r="U157" s="24"/>
    </row>
    <row r="158" spans="5:21" x14ac:dyDescent="0.2">
      <c r="E158" s="24"/>
      <c r="F158" s="24"/>
      <c r="G158" s="24"/>
      <c r="H158" s="24"/>
      <c r="I158" s="24"/>
      <c r="J158" s="24"/>
      <c r="K158" s="25"/>
      <c r="L158" s="24"/>
      <c r="M158" s="25"/>
      <c r="N158" s="24"/>
      <c r="O158" s="25"/>
      <c r="P158" s="24"/>
      <c r="Q158" s="24"/>
      <c r="R158" s="24"/>
      <c r="S158" s="24"/>
      <c r="T158" s="24"/>
      <c r="U158" s="24"/>
    </row>
    <row r="159" spans="5:21" ht="19.5" thickBot="1" x14ac:dyDescent="0.35">
      <c r="E159" s="316" t="s">
        <v>23</v>
      </c>
      <c r="F159" s="316"/>
      <c r="G159" s="316"/>
      <c r="H159" s="316"/>
      <c r="I159" s="316"/>
      <c r="J159" s="316"/>
      <c r="K159" s="316"/>
      <c r="L159" s="316"/>
      <c r="M159" s="316"/>
      <c r="N159" s="316"/>
      <c r="O159" s="316"/>
      <c r="P159" s="316"/>
      <c r="Q159" s="316"/>
      <c r="R159" s="316"/>
      <c r="S159" s="316"/>
      <c r="T159" s="316"/>
      <c r="U159" s="316"/>
    </row>
    <row r="160" spans="5:21" ht="13.5" thickBot="1" x14ac:dyDescent="0.25">
      <c r="E160" s="324" t="s">
        <v>21</v>
      </c>
      <c r="F160" s="325"/>
      <c r="G160" s="328" t="s">
        <v>20</v>
      </c>
      <c r="H160" s="330" t="s">
        <v>19</v>
      </c>
      <c r="I160" s="331"/>
      <c r="J160" s="332"/>
      <c r="K160" s="330" t="s">
        <v>18</v>
      </c>
      <c r="L160" s="331"/>
      <c r="M160" s="331"/>
      <c r="N160" s="332"/>
      <c r="O160" s="333" t="s">
        <v>17</v>
      </c>
      <c r="P160" s="320" t="s">
        <v>16</v>
      </c>
      <c r="Q160" s="321"/>
      <c r="R160" s="23"/>
      <c r="S160" s="23"/>
      <c r="T160" s="23"/>
      <c r="U160" s="317" t="s">
        <v>15</v>
      </c>
    </row>
    <row r="161" spans="5:21" ht="32.25" thickBot="1" x14ac:dyDescent="0.25">
      <c r="E161" s="326"/>
      <c r="F161" s="327"/>
      <c r="G161" s="329"/>
      <c r="H161" s="22" t="s">
        <v>14</v>
      </c>
      <c r="I161" s="22" t="s">
        <v>13</v>
      </c>
      <c r="J161" s="22" t="s">
        <v>12</v>
      </c>
      <c r="K161" s="21" t="s">
        <v>11</v>
      </c>
      <c r="L161" s="20" t="s">
        <v>10</v>
      </c>
      <c r="M161" s="21" t="s">
        <v>9</v>
      </c>
      <c r="N161" s="20" t="s">
        <v>8</v>
      </c>
      <c r="O161" s="334"/>
      <c r="P161" s="19" t="s">
        <v>7</v>
      </c>
      <c r="Q161" s="19" t="s">
        <v>6</v>
      </c>
      <c r="R161" s="18"/>
      <c r="S161" s="18"/>
      <c r="T161" s="18"/>
      <c r="U161" s="318"/>
    </row>
    <row r="162" spans="5:21" ht="13.5" thickBot="1" x14ac:dyDescent="0.25">
      <c r="E162" s="17" t="s">
        <v>5</v>
      </c>
      <c r="F162" s="319" t="s">
        <v>4</v>
      </c>
      <c r="G162" s="319"/>
      <c r="H162" s="319"/>
      <c r="I162" s="319"/>
      <c r="J162" s="319"/>
      <c r="K162" s="16">
        <f>K143-K132</f>
        <v>1407361.31</v>
      </c>
      <c r="L162" s="15">
        <f>K162/O162</f>
        <v>1.0748005771785143</v>
      </c>
      <c r="M162" s="16">
        <f>M143-M132</f>
        <v>-97945.089090909081</v>
      </c>
      <c r="N162" s="15">
        <f>M162/O162</f>
        <v>-7.4800577178514377E-2</v>
      </c>
      <c r="O162" s="14">
        <f>K162+M162</f>
        <v>1309416.2209090909</v>
      </c>
      <c r="P162" s="13">
        <v>0</v>
      </c>
      <c r="Q162" s="13" t="s">
        <v>1</v>
      </c>
      <c r="R162" s="13"/>
      <c r="S162" s="13"/>
      <c r="T162" s="13"/>
      <c r="U162" s="13" t="e">
        <f>#REF!</f>
        <v>#REF!</v>
      </c>
    </row>
    <row r="163" spans="5:21" ht="13.5" thickBot="1" x14ac:dyDescent="0.25">
      <c r="E163" s="17" t="s">
        <v>3</v>
      </c>
      <c r="F163" s="319" t="s">
        <v>2</v>
      </c>
      <c r="G163" s="319"/>
      <c r="H163" s="319"/>
      <c r="I163" s="319"/>
      <c r="J163" s="319"/>
      <c r="K163" s="16">
        <f>K144-K135</f>
        <v>-506125</v>
      </c>
      <c r="L163" s="15">
        <f>K163/O163</f>
        <v>0.67011483143359885</v>
      </c>
      <c r="M163" s="16">
        <f>M144-M135</f>
        <v>-249156</v>
      </c>
      <c r="N163" s="15">
        <f>M163/O163</f>
        <v>0.3298851685664011</v>
      </c>
      <c r="O163" s="14">
        <f>K163+M163</f>
        <v>-755281</v>
      </c>
      <c r="P163" s="13" t="s">
        <v>1</v>
      </c>
      <c r="Q163" s="13" t="s">
        <v>1</v>
      </c>
      <c r="R163" s="13"/>
      <c r="S163" s="13"/>
      <c r="T163" s="13"/>
      <c r="U163" s="13" t="e">
        <f>#REF!</f>
        <v>#REF!</v>
      </c>
    </row>
    <row r="164" spans="5:21" x14ac:dyDescent="0.2">
      <c r="E164" s="17"/>
      <c r="F164" s="319" t="s">
        <v>0</v>
      </c>
      <c r="G164" s="319"/>
      <c r="H164" s="319"/>
      <c r="I164" s="319"/>
      <c r="J164" s="319"/>
      <c r="K164" s="16">
        <f>K145-K133</f>
        <v>901236.31</v>
      </c>
      <c r="L164" s="15">
        <f>K164/O164</f>
        <v>1.6263833735770661</v>
      </c>
      <c r="M164" s="16">
        <f>M145-M133</f>
        <v>-347101.08909090911</v>
      </c>
      <c r="N164" s="15">
        <f>M164/O164</f>
        <v>-0.62638337357706597</v>
      </c>
      <c r="O164" s="14">
        <f>K164+M164</f>
        <v>554135.22090909095</v>
      </c>
      <c r="P164" s="13"/>
      <c r="Q164" s="13"/>
      <c r="R164" s="13"/>
      <c r="S164" s="13"/>
      <c r="T164" s="13"/>
      <c r="U164" s="13"/>
    </row>
    <row r="165" spans="5:21" x14ac:dyDescent="0.2">
      <c r="E165" s="24"/>
      <c r="F165" s="24"/>
      <c r="G165" s="24"/>
      <c r="H165" s="24"/>
      <c r="I165" s="24"/>
      <c r="J165" s="24"/>
      <c r="K165" s="25"/>
      <c r="L165" s="24"/>
      <c r="M165" s="25"/>
      <c r="N165" s="24"/>
      <c r="O165" s="25"/>
      <c r="P165" s="24"/>
      <c r="Q165" s="24"/>
      <c r="R165" s="24"/>
      <c r="S165" s="24"/>
      <c r="T165" s="24"/>
      <c r="U165" s="24"/>
    </row>
    <row r="166" spans="5:21" x14ac:dyDescent="0.2">
      <c r="E166" s="24"/>
      <c r="F166" s="24"/>
      <c r="G166" s="24"/>
      <c r="H166" s="24"/>
      <c r="I166" s="24"/>
      <c r="J166" s="24"/>
      <c r="K166" s="25"/>
      <c r="L166" s="24"/>
      <c r="M166" s="25"/>
      <c r="N166" s="24"/>
      <c r="O166" s="25"/>
      <c r="P166" s="24"/>
      <c r="Q166" s="24"/>
      <c r="R166" s="24"/>
      <c r="S166" s="24"/>
      <c r="T166" s="24"/>
      <c r="U166" s="24"/>
    </row>
    <row r="167" spans="5:21" x14ac:dyDescent="0.2">
      <c r="E167" s="24"/>
      <c r="F167" s="24"/>
      <c r="G167" s="24"/>
      <c r="H167" s="24"/>
      <c r="I167" s="24"/>
      <c r="J167" s="24"/>
      <c r="K167" s="25"/>
      <c r="L167" s="24"/>
      <c r="M167" s="25"/>
      <c r="N167" s="24"/>
      <c r="O167" s="25"/>
      <c r="P167" s="24"/>
      <c r="Q167" s="24"/>
      <c r="R167" s="24"/>
      <c r="S167" s="24"/>
      <c r="T167" s="24"/>
      <c r="U167" s="24"/>
    </row>
    <row r="168" spans="5:21" x14ac:dyDescent="0.2">
      <c r="E168" s="24"/>
      <c r="F168" s="24"/>
      <c r="G168" s="24"/>
      <c r="H168" s="24"/>
      <c r="I168" s="24"/>
      <c r="J168" s="24"/>
      <c r="K168" s="25"/>
      <c r="L168" s="24"/>
      <c r="M168" s="25"/>
      <c r="N168" s="24"/>
      <c r="O168" s="25"/>
      <c r="P168" s="24"/>
      <c r="Q168" s="24"/>
      <c r="R168" s="24"/>
      <c r="S168" s="24"/>
      <c r="T168" s="24"/>
      <c r="U168" s="24"/>
    </row>
    <row r="169" spans="5:21" ht="19.5" thickBot="1" x14ac:dyDescent="0.35">
      <c r="E169" s="316" t="s">
        <v>22</v>
      </c>
      <c r="F169" s="316"/>
      <c r="G169" s="316"/>
      <c r="H169" s="316"/>
      <c r="I169" s="316"/>
      <c r="J169" s="316"/>
      <c r="K169" s="316"/>
      <c r="L169" s="316"/>
      <c r="M169" s="316"/>
      <c r="N169" s="316"/>
      <c r="O169" s="316"/>
      <c r="P169" s="316"/>
      <c r="Q169" s="316"/>
      <c r="R169" s="316"/>
      <c r="S169" s="316"/>
      <c r="T169" s="316"/>
      <c r="U169" s="316"/>
    </row>
    <row r="170" spans="5:21" ht="13.5" thickBot="1" x14ac:dyDescent="0.25">
      <c r="E170" s="324" t="s">
        <v>21</v>
      </c>
      <c r="F170" s="325"/>
      <c r="G170" s="328" t="s">
        <v>20</v>
      </c>
      <c r="H170" s="330" t="s">
        <v>19</v>
      </c>
      <c r="I170" s="331"/>
      <c r="J170" s="332"/>
      <c r="K170" s="330" t="s">
        <v>18</v>
      </c>
      <c r="L170" s="331"/>
      <c r="M170" s="331"/>
      <c r="N170" s="332"/>
      <c r="O170" s="333" t="s">
        <v>17</v>
      </c>
      <c r="P170" s="320" t="s">
        <v>16</v>
      </c>
      <c r="Q170" s="321"/>
      <c r="R170" s="23"/>
      <c r="S170" s="23"/>
      <c r="T170" s="23"/>
      <c r="U170" s="317" t="s">
        <v>15</v>
      </c>
    </row>
    <row r="171" spans="5:21" ht="32.25" thickBot="1" x14ac:dyDescent="0.25">
      <c r="E171" s="326"/>
      <c r="F171" s="327"/>
      <c r="G171" s="329"/>
      <c r="H171" s="22" t="s">
        <v>14</v>
      </c>
      <c r="I171" s="22" t="s">
        <v>13</v>
      </c>
      <c r="J171" s="22" t="s">
        <v>12</v>
      </c>
      <c r="K171" s="21" t="s">
        <v>11</v>
      </c>
      <c r="L171" s="20" t="s">
        <v>10</v>
      </c>
      <c r="M171" s="21" t="s">
        <v>9</v>
      </c>
      <c r="N171" s="20" t="s">
        <v>8</v>
      </c>
      <c r="O171" s="334"/>
      <c r="P171" s="19" t="s">
        <v>7</v>
      </c>
      <c r="Q171" s="19" t="s">
        <v>6</v>
      </c>
      <c r="R171" s="18"/>
      <c r="S171" s="18"/>
      <c r="T171" s="18"/>
      <c r="U171" s="318"/>
    </row>
    <row r="172" spans="5:21" ht="13.5" thickBot="1" x14ac:dyDescent="0.25">
      <c r="E172" s="17" t="s">
        <v>5</v>
      </c>
      <c r="F172" s="319" t="s">
        <v>4</v>
      </c>
      <c r="G172" s="319"/>
      <c r="H172" s="319"/>
      <c r="I172" s="319"/>
      <c r="J172" s="319"/>
      <c r="K172" s="16">
        <f>K152-K132</f>
        <v>1407361.31</v>
      </c>
      <c r="L172" s="15">
        <f>K172/O172</f>
        <v>1.0748005771785143</v>
      </c>
      <c r="M172" s="16">
        <f>M152-M132</f>
        <v>-97945.089090909081</v>
      </c>
      <c r="N172" s="15">
        <f>M172/O172</f>
        <v>-7.4800577178514377E-2</v>
      </c>
      <c r="O172" s="14">
        <f>K172+M172</f>
        <v>1309416.2209090909</v>
      </c>
      <c r="P172" s="13">
        <v>0</v>
      </c>
      <c r="Q172" s="13" t="s">
        <v>1</v>
      </c>
      <c r="R172" s="13"/>
      <c r="S172" s="13"/>
      <c r="T172" s="13"/>
      <c r="U172" s="13">
        <f>U24</f>
        <v>0</v>
      </c>
    </row>
    <row r="173" spans="5:21" ht="13.5" thickBot="1" x14ac:dyDescent="0.25">
      <c r="E173" s="17" t="s">
        <v>3</v>
      </c>
      <c r="F173" s="319" t="s">
        <v>2</v>
      </c>
      <c r="G173" s="319"/>
      <c r="H173" s="319"/>
      <c r="I173" s="319"/>
      <c r="J173" s="319"/>
      <c r="K173" s="16">
        <f>K153-K135</f>
        <v>-506125</v>
      </c>
      <c r="L173" s="15">
        <f>K173/O173</f>
        <v>0.67011483143359885</v>
      </c>
      <c r="M173" s="16">
        <f>M153-M135</f>
        <v>-249156</v>
      </c>
      <c r="N173" s="15">
        <f>M173/O173</f>
        <v>0.3298851685664011</v>
      </c>
      <c r="O173" s="14">
        <f>K173+M173</f>
        <v>-755281</v>
      </c>
      <c r="P173" s="13" t="s">
        <v>1</v>
      </c>
      <c r="Q173" s="13" t="s">
        <v>1</v>
      </c>
      <c r="R173" s="13"/>
      <c r="S173" s="13"/>
      <c r="T173" s="13"/>
      <c r="U173" s="13">
        <f>U113</f>
        <v>0</v>
      </c>
    </row>
    <row r="174" spans="5:21" x14ac:dyDescent="0.2">
      <c r="E174" s="17"/>
      <c r="F174" s="319" t="s">
        <v>0</v>
      </c>
      <c r="G174" s="319"/>
      <c r="H174" s="319"/>
      <c r="I174" s="319"/>
      <c r="J174" s="319"/>
      <c r="K174" s="16">
        <f>SUM(K172:K173)</f>
        <v>901236.31</v>
      </c>
      <c r="L174" s="15">
        <f>K174/O174</f>
        <v>1.6263833735770661</v>
      </c>
      <c r="M174" s="16">
        <f>SUM(M172:M173)</f>
        <v>-347101.08909090911</v>
      </c>
      <c r="N174" s="15">
        <f>M174/O174</f>
        <v>-0.62638337357706597</v>
      </c>
      <c r="O174" s="14">
        <f>K174+M174</f>
        <v>554135.22090909095</v>
      </c>
      <c r="P174" s="13"/>
      <c r="Q174" s="13"/>
      <c r="R174" s="13"/>
      <c r="S174" s="13"/>
      <c r="T174" s="13"/>
      <c r="U174" s="13"/>
    </row>
    <row r="178" spans="5:15" x14ac:dyDescent="0.2">
      <c r="E178" s="4"/>
      <c r="F178" s="4"/>
      <c r="G178" s="4"/>
      <c r="H178" s="4"/>
      <c r="I178" s="4"/>
      <c r="J178" s="4"/>
      <c r="K178" s="3"/>
      <c r="L178" s="4"/>
      <c r="M178" s="3"/>
      <c r="N178" s="4"/>
      <c r="O178" s="3"/>
    </row>
    <row r="179" spans="5:15" x14ac:dyDescent="0.2">
      <c r="E179" s="4"/>
      <c r="F179" s="4"/>
      <c r="G179" s="4"/>
      <c r="H179" s="4"/>
      <c r="I179" s="4"/>
      <c r="J179" s="4"/>
      <c r="K179" s="3"/>
      <c r="L179" s="4"/>
      <c r="M179" s="3"/>
      <c r="N179" s="4"/>
      <c r="O179" s="3"/>
    </row>
    <row r="180" spans="5:15" x14ac:dyDescent="0.2">
      <c r="E180" s="4"/>
      <c r="F180" s="4"/>
      <c r="G180" s="4"/>
      <c r="H180" s="4"/>
      <c r="I180" s="4"/>
      <c r="J180" s="4"/>
      <c r="K180" s="3"/>
      <c r="L180" s="4"/>
      <c r="M180" s="3"/>
      <c r="N180" s="4"/>
      <c r="O180" s="3"/>
    </row>
    <row r="181" spans="5:15" x14ac:dyDescent="0.2">
      <c r="E181" s="4"/>
      <c r="F181" s="4"/>
      <c r="G181" s="4"/>
      <c r="H181" s="4"/>
      <c r="I181" s="4"/>
      <c r="J181" s="4"/>
      <c r="K181" s="3"/>
      <c r="L181" s="4"/>
      <c r="M181" s="3"/>
      <c r="N181" s="4"/>
      <c r="O181" s="3"/>
    </row>
    <row r="182" spans="5:15" x14ac:dyDescent="0.2">
      <c r="E182" s="4"/>
      <c r="F182" s="4"/>
      <c r="G182" s="4"/>
      <c r="H182" s="4"/>
      <c r="I182" s="4"/>
      <c r="J182" s="4"/>
      <c r="K182" s="3"/>
      <c r="L182" s="4"/>
      <c r="M182" s="3"/>
      <c r="N182" s="4"/>
      <c r="O182" s="3"/>
    </row>
    <row r="183" spans="5:15" x14ac:dyDescent="0.2">
      <c r="E183" s="4"/>
      <c r="F183" s="4"/>
      <c r="G183" s="4"/>
      <c r="H183" s="4"/>
      <c r="I183" s="4"/>
      <c r="J183" s="4"/>
      <c r="K183" s="3"/>
      <c r="L183" s="4"/>
      <c r="M183" s="3"/>
      <c r="N183" s="4"/>
      <c r="O183" s="3"/>
    </row>
    <row r="184" spans="5:15" x14ac:dyDescent="0.2">
      <c r="E184" s="4"/>
      <c r="F184" s="4"/>
      <c r="G184" s="4"/>
      <c r="H184" s="4"/>
      <c r="I184" s="4"/>
      <c r="J184" s="4"/>
      <c r="K184" s="3"/>
      <c r="L184" s="4"/>
      <c r="M184" s="3"/>
      <c r="N184" s="4"/>
      <c r="O184" s="3"/>
    </row>
    <row r="185" spans="5:15" x14ac:dyDescent="0.2">
      <c r="E185" s="4"/>
      <c r="F185" s="12"/>
      <c r="G185" s="9"/>
      <c r="H185" s="8"/>
      <c r="I185" s="7"/>
      <c r="J185" s="7"/>
      <c r="K185" s="5"/>
      <c r="L185" s="6"/>
      <c r="M185" s="5"/>
      <c r="N185" s="6"/>
      <c r="O185" s="5"/>
    </row>
    <row r="186" spans="5:15" x14ac:dyDescent="0.2">
      <c r="E186" s="4"/>
      <c r="F186" s="11"/>
      <c r="G186" s="9"/>
      <c r="H186" s="8"/>
      <c r="I186" s="7"/>
      <c r="J186" s="7"/>
      <c r="K186" s="5"/>
      <c r="L186" s="6"/>
      <c r="M186" s="5"/>
      <c r="N186" s="6"/>
      <c r="O186" s="5"/>
    </row>
    <row r="187" spans="5:15" x14ac:dyDescent="0.2">
      <c r="E187" s="4"/>
      <c r="F187" s="10"/>
      <c r="G187" s="9"/>
      <c r="H187" s="8"/>
      <c r="I187" s="7"/>
      <c r="J187" s="7"/>
      <c r="K187" s="5"/>
      <c r="L187" s="6"/>
      <c r="M187" s="5"/>
      <c r="N187" s="6"/>
      <c r="O187" s="5"/>
    </row>
    <row r="188" spans="5:15" x14ac:dyDescent="0.2">
      <c r="E188" s="4"/>
      <c r="F188" s="4"/>
      <c r="G188" s="4"/>
      <c r="H188" s="4"/>
      <c r="I188" s="4"/>
      <c r="J188" s="4"/>
      <c r="K188" s="3"/>
      <c r="L188" s="4"/>
      <c r="M188" s="3"/>
      <c r="N188" s="4"/>
      <c r="O188" s="3"/>
    </row>
    <row r="189" spans="5:15" x14ac:dyDescent="0.2">
      <c r="E189" s="4"/>
      <c r="F189" s="4"/>
      <c r="G189" s="4"/>
      <c r="H189" s="4"/>
      <c r="I189" s="4"/>
      <c r="J189" s="4"/>
      <c r="K189" s="3"/>
      <c r="L189" s="4"/>
      <c r="M189" s="3"/>
      <c r="N189" s="4"/>
      <c r="O189" s="3"/>
    </row>
    <row r="190" spans="5:15" x14ac:dyDescent="0.2">
      <c r="E190" s="4"/>
      <c r="F190" s="4"/>
      <c r="G190" s="4"/>
      <c r="H190" s="4"/>
      <c r="I190" s="4"/>
      <c r="J190" s="4"/>
      <c r="K190" s="3"/>
      <c r="L190" s="4"/>
      <c r="M190" s="3"/>
      <c r="N190" s="4"/>
      <c r="O190" s="3"/>
    </row>
    <row r="191" spans="5:15" x14ac:dyDescent="0.2">
      <c r="E191" s="4"/>
      <c r="F191" s="4"/>
      <c r="G191" s="4"/>
      <c r="H191" s="4"/>
      <c r="I191" s="4"/>
      <c r="J191" s="4"/>
      <c r="K191" s="3"/>
      <c r="L191" s="4"/>
      <c r="M191" s="3"/>
      <c r="N191" s="4"/>
      <c r="O191" s="3"/>
    </row>
    <row r="192" spans="5:15" x14ac:dyDescent="0.2">
      <c r="E192" s="4"/>
      <c r="F192" s="4"/>
      <c r="G192" s="4"/>
      <c r="H192" s="4"/>
      <c r="I192" s="4"/>
      <c r="J192" s="4"/>
      <c r="K192" s="3"/>
      <c r="L192" s="4"/>
      <c r="M192" s="3"/>
      <c r="N192" s="4"/>
      <c r="O192" s="5"/>
    </row>
    <row r="193" spans="5:15" x14ac:dyDescent="0.2">
      <c r="E193" s="4"/>
      <c r="F193" s="4"/>
      <c r="G193" s="4"/>
      <c r="H193" s="4"/>
      <c r="I193" s="4"/>
      <c r="J193" s="4"/>
      <c r="K193" s="3"/>
      <c r="L193" s="4"/>
      <c r="M193" s="3"/>
      <c r="N193" s="4"/>
      <c r="O193" s="5"/>
    </row>
    <row r="194" spans="5:15" x14ac:dyDescent="0.2">
      <c r="E194" s="4"/>
      <c r="F194" s="4"/>
      <c r="G194" s="4"/>
      <c r="H194" s="4"/>
      <c r="I194" s="4"/>
      <c r="J194" s="4"/>
      <c r="K194" s="3"/>
      <c r="L194" s="4"/>
      <c r="M194" s="3"/>
      <c r="N194" s="4"/>
      <c r="O194" s="5"/>
    </row>
    <row r="195" spans="5:15" x14ac:dyDescent="0.2">
      <c r="E195" s="4"/>
      <c r="F195" s="4"/>
      <c r="G195" s="4"/>
      <c r="H195" s="4"/>
      <c r="I195" s="4"/>
      <c r="J195" s="4"/>
      <c r="K195" s="3"/>
      <c r="L195" s="4"/>
      <c r="M195" s="3"/>
      <c r="N195" s="4"/>
      <c r="O195" s="5"/>
    </row>
    <row r="196" spans="5:15" x14ac:dyDescent="0.2">
      <c r="E196" s="4"/>
      <c r="F196" s="4"/>
      <c r="G196" s="4"/>
      <c r="H196" s="4"/>
      <c r="I196" s="4"/>
      <c r="J196" s="4"/>
      <c r="K196" s="3"/>
      <c r="L196" s="4"/>
      <c r="M196" s="3"/>
      <c r="N196" s="4"/>
      <c r="O196" s="5"/>
    </row>
    <row r="197" spans="5:15" x14ac:dyDescent="0.2">
      <c r="E197" s="4"/>
      <c r="F197" s="4"/>
      <c r="G197" s="4"/>
      <c r="H197" s="4"/>
      <c r="I197" s="4"/>
      <c r="J197" s="4"/>
      <c r="K197" s="3"/>
      <c r="L197" s="4"/>
      <c r="M197" s="3"/>
      <c r="N197" s="4"/>
      <c r="O197" s="5"/>
    </row>
    <row r="198" spans="5:15" x14ac:dyDescent="0.2">
      <c r="E198" s="4"/>
      <c r="F198" s="4"/>
      <c r="G198" s="4"/>
      <c r="H198" s="4"/>
      <c r="I198" s="4"/>
      <c r="J198" s="4"/>
      <c r="K198" s="3"/>
      <c r="L198" s="4"/>
      <c r="M198" s="3"/>
      <c r="N198" s="4"/>
      <c r="O198" s="5"/>
    </row>
    <row r="199" spans="5:15" x14ac:dyDescent="0.2">
      <c r="E199" s="4"/>
      <c r="F199" s="4"/>
      <c r="G199" s="4"/>
      <c r="H199" s="4"/>
      <c r="I199" s="4"/>
      <c r="J199" s="4"/>
      <c r="K199" s="3"/>
      <c r="L199" s="4"/>
      <c r="M199" s="3"/>
      <c r="N199" s="4"/>
      <c r="O199" s="5"/>
    </row>
    <row r="200" spans="5:15" x14ac:dyDescent="0.2">
      <c r="E200" s="4"/>
      <c r="F200" s="4"/>
      <c r="G200" s="4"/>
      <c r="H200" s="4"/>
      <c r="I200" s="4"/>
      <c r="J200" s="4"/>
      <c r="K200" s="3"/>
      <c r="L200" s="4"/>
      <c r="M200" s="3"/>
      <c r="N200" s="4"/>
      <c r="O200" s="5"/>
    </row>
    <row r="201" spans="5:15" x14ac:dyDescent="0.2">
      <c r="E201" s="4"/>
      <c r="F201" s="4"/>
      <c r="G201" s="4"/>
      <c r="H201" s="4"/>
      <c r="I201" s="4"/>
      <c r="J201" s="4"/>
      <c r="K201" s="3"/>
      <c r="L201" s="4"/>
      <c r="M201" s="3"/>
      <c r="N201" s="4"/>
      <c r="O201" s="5"/>
    </row>
    <row r="202" spans="5:15" x14ac:dyDescent="0.2">
      <c r="E202" s="4"/>
      <c r="F202" s="4"/>
      <c r="G202" s="4"/>
      <c r="H202" s="4"/>
      <c r="I202" s="4"/>
      <c r="J202" s="4"/>
      <c r="K202" s="3"/>
      <c r="L202" s="4"/>
      <c r="M202" s="3"/>
      <c r="N202" s="4"/>
      <c r="O202" s="5"/>
    </row>
    <row r="203" spans="5:15" x14ac:dyDescent="0.2">
      <c r="E203" s="4"/>
      <c r="F203" s="4"/>
      <c r="G203" s="4"/>
      <c r="H203" s="4"/>
      <c r="I203" s="4"/>
      <c r="J203" s="4"/>
      <c r="K203" s="3"/>
      <c r="L203" s="4"/>
      <c r="M203" s="3"/>
      <c r="N203" s="4"/>
      <c r="O203" s="5"/>
    </row>
    <row r="204" spans="5:15" x14ac:dyDescent="0.2">
      <c r="E204" s="4"/>
      <c r="F204" s="4"/>
      <c r="G204" s="4"/>
      <c r="H204" s="4"/>
      <c r="I204" s="4"/>
      <c r="J204" s="4"/>
      <c r="K204" s="3"/>
      <c r="L204" s="4"/>
      <c r="M204" s="3"/>
      <c r="N204" s="4"/>
      <c r="O204" s="5"/>
    </row>
    <row r="205" spans="5:15" x14ac:dyDescent="0.2">
      <c r="E205" s="4"/>
      <c r="F205" s="4"/>
      <c r="G205" s="4"/>
      <c r="H205" s="4"/>
      <c r="I205" s="4"/>
      <c r="J205" s="4"/>
      <c r="K205" s="3"/>
      <c r="L205" s="4"/>
      <c r="M205" s="3"/>
      <c r="N205" s="4"/>
      <c r="O205" s="5"/>
    </row>
    <row r="206" spans="5:15" x14ac:dyDescent="0.2">
      <c r="E206" s="4"/>
      <c r="F206" s="4"/>
      <c r="G206" s="4"/>
      <c r="H206" s="4"/>
      <c r="I206" s="4"/>
      <c r="J206" s="4"/>
      <c r="K206" s="3"/>
      <c r="L206" s="4"/>
      <c r="M206" s="3"/>
      <c r="N206" s="4"/>
      <c r="O206" s="5"/>
    </row>
    <row r="207" spans="5:15" x14ac:dyDescent="0.2">
      <c r="E207" s="4"/>
      <c r="F207" s="4"/>
      <c r="G207" s="4"/>
      <c r="H207" s="4"/>
      <c r="I207" s="4"/>
      <c r="J207" s="4"/>
      <c r="K207" s="3"/>
      <c r="L207" s="4"/>
      <c r="M207" s="3"/>
      <c r="N207" s="4"/>
      <c r="O207" s="5"/>
    </row>
    <row r="208" spans="5:15" x14ac:dyDescent="0.2">
      <c r="E208" s="4"/>
      <c r="F208" s="4"/>
      <c r="G208" s="4"/>
      <c r="H208" s="4"/>
      <c r="I208" s="4"/>
      <c r="J208" s="4"/>
      <c r="K208" s="3"/>
      <c r="L208" s="4"/>
      <c r="M208" s="3"/>
      <c r="N208" s="4"/>
      <c r="O208" s="5"/>
    </row>
    <row r="209" spans="5:15" x14ac:dyDescent="0.2">
      <c r="E209" s="4"/>
      <c r="F209" s="4"/>
      <c r="G209" s="4"/>
      <c r="H209" s="4"/>
      <c r="I209" s="4"/>
      <c r="J209" s="4"/>
      <c r="K209" s="3"/>
      <c r="L209" s="4"/>
      <c r="M209" s="3"/>
      <c r="N209" s="4"/>
      <c r="O209" s="5"/>
    </row>
    <row r="210" spans="5:15" x14ac:dyDescent="0.2">
      <c r="E210" s="4"/>
      <c r="F210" s="4"/>
      <c r="G210" s="4"/>
      <c r="H210" s="4"/>
      <c r="I210" s="4"/>
      <c r="J210" s="4"/>
      <c r="K210" s="3"/>
      <c r="L210" s="4"/>
      <c r="M210" s="3"/>
      <c r="N210" s="4"/>
      <c r="O210" s="5"/>
    </row>
    <row r="211" spans="5:15" x14ac:dyDescent="0.2">
      <c r="E211" s="4"/>
      <c r="F211" s="4"/>
      <c r="G211" s="4"/>
      <c r="H211" s="4"/>
      <c r="I211" s="4"/>
      <c r="J211" s="4"/>
      <c r="K211" s="3"/>
      <c r="L211" s="4"/>
      <c r="M211" s="3"/>
      <c r="N211" s="4"/>
      <c r="O211" s="5"/>
    </row>
    <row r="212" spans="5:15" x14ac:dyDescent="0.2">
      <c r="E212" s="4"/>
      <c r="F212" s="4"/>
      <c r="G212" s="4"/>
      <c r="H212" s="4"/>
      <c r="I212" s="4"/>
      <c r="J212" s="4"/>
      <c r="K212" s="3"/>
      <c r="L212" s="4"/>
      <c r="M212" s="3"/>
      <c r="N212" s="4"/>
      <c r="O212" s="5"/>
    </row>
    <row r="213" spans="5:15" x14ac:dyDescent="0.2">
      <c r="E213" s="4"/>
      <c r="F213" s="4"/>
      <c r="G213" s="4"/>
      <c r="H213" s="4"/>
      <c r="I213" s="4"/>
      <c r="J213" s="4"/>
      <c r="K213" s="3"/>
      <c r="L213" s="4"/>
      <c r="M213" s="3"/>
      <c r="N213" s="4"/>
      <c r="O213" s="5"/>
    </row>
    <row r="214" spans="5:15" x14ac:dyDescent="0.2">
      <c r="E214" s="4"/>
      <c r="F214" s="4"/>
      <c r="G214" s="4"/>
      <c r="H214" s="4"/>
      <c r="I214" s="4"/>
      <c r="J214" s="4"/>
      <c r="K214" s="3"/>
      <c r="L214" s="4"/>
      <c r="M214" s="3"/>
      <c r="N214" s="4"/>
      <c r="O214" s="5"/>
    </row>
    <row r="215" spans="5:15" x14ac:dyDescent="0.2">
      <c r="E215" s="4"/>
      <c r="F215" s="4"/>
      <c r="G215" s="4"/>
      <c r="H215" s="4"/>
      <c r="I215" s="4"/>
      <c r="J215" s="4"/>
      <c r="K215" s="3"/>
      <c r="L215" s="4"/>
      <c r="M215" s="3"/>
      <c r="N215" s="4"/>
      <c r="O215" s="5"/>
    </row>
    <row r="216" spans="5:15" x14ac:dyDescent="0.2">
      <c r="E216" s="4"/>
      <c r="F216" s="4"/>
      <c r="G216" s="4"/>
      <c r="H216" s="4"/>
      <c r="I216" s="4"/>
      <c r="J216" s="4"/>
      <c r="K216" s="3"/>
      <c r="L216" s="4"/>
      <c r="M216" s="3"/>
      <c r="N216" s="4"/>
      <c r="O216" s="5"/>
    </row>
    <row r="217" spans="5:15" x14ac:dyDescent="0.2">
      <c r="E217" s="4"/>
      <c r="F217" s="4"/>
      <c r="G217" s="4"/>
      <c r="H217" s="4"/>
      <c r="I217" s="4"/>
      <c r="J217" s="4"/>
      <c r="K217" s="3"/>
      <c r="L217" s="4"/>
      <c r="M217" s="3"/>
      <c r="N217" s="4"/>
      <c r="O217" s="5"/>
    </row>
    <row r="218" spans="5:15" x14ac:dyDescent="0.2">
      <c r="E218" s="4"/>
      <c r="F218" s="4"/>
      <c r="G218" s="4"/>
      <c r="H218" s="4"/>
      <c r="I218" s="4"/>
      <c r="J218" s="4"/>
      <c r="K218" s="3"/>
      <c r="L218" s="4"/>
      <c r="M218" s="3"/>
      <c r="N218" s="4"/>
      <c r="O218" s="5"/>
    </row>
    <row r="219" spans="5:15" x14ac:dyDescent="0.2">
      <c r="E219" s="4"/>
      <c r="F219" s="4"/>
      <c r="G219" s="4"/>
      <c r="H219" s="4"/>
      <c r="I219" s="4"/>
      <c r="J219" s="4"/>
      <c r="K219" s="3"/>
      <c r="L219" s="4"/>
      <c r="M219" s="3"/>
      <c r="N219" s="4"/>
      <c r="O219" s="5"/>
    </row>
    <row r="220" spans="5:15" x14ac:dyDescent="0.2">
      <c r="E220" s="4"/>
      <c r="F220" s="4"/>
      <c r="G220" s="4"/>
      <c r="H220" s="4"/>
      <c r="I220" s="4"/>
      <c r="J220" s="4"/>
      <c r="K220" s="3"/>
      <c r="L220" s="4"/>
      <c r="M220" s="3"/>
      <c r="N220" s="4"/>
      <c r="O220" s="5"/>
    </row>
    <row r="221" spans="5:15" x14ac:dyDescent="0.2">
      <c r="E221" s="4"/>
      <c r="F221" s="4"/>
      <c r="G221" s="4"/>
      <c r="H221" s="4"/>
      <c r="I221" s="4"/>
      <c r="J221" s="4"/>
      <c r="K221" s="3"/>
      <c r="L221" s="4"/>
      <c r="M221" s="3"/>
      <c r="N221" s="4"/>
      <c r="O221" s="5"/>
    </row>
    <row r="222" spans="5:15" x14ac:dyDescent="0.2">
      <c r="E222" s="4"/>
      <c r="F222" s="4"/>
      <c r="G222" s="4"/>
      <c r="H222" s="4"/>
      <c r="I222" s="4"/>
      <c r="J222" s="4"/>
      <c r="K222" s="3"/>
      <c r="L222" s="4"/>
      <c r="M222" s="3"/>
      <c r="N222" s="4"/>
      <c r="O222" s="5"/>
    </row>
    <row r="223" spans="5:15" x14ac:dyDescent="0.2">
      <c r="E223" s="4"/>
      <c r="F223" s="4"/>
      <c r="G223" s="4"/>
      <c r="H223" s="4"/>
      <c r="I223" s="4"/>
      <c r="J223" s="4"/>
      <c r="K223" s="3"/>
      <c r="L223" s="4"/>
      <c r="M223" s="3"/>
      <c r="N223" s="4"/>
      <c r="O223" s="5"/>
    </row>
    <row r="224" spans="5:15" x14ac:dyDescent="0.2">
      <c r="E224" s="4"/>
      <c r="F224" s="4"/>
      <c r="G224" s="4"/>
      <c r="H224" s="4"/>
      <c r="I224" s="4"/>
      <c r="J224" s="4"/>
      <c r="K224" s="3"/>
      <c r="L224" s="4"/>
      <c r="M224" s="3"/>
      <c r="N224" s="4"/>
      <c r="O224" s="5"/>
    </row>
    <row r="225" spans="5:15" x14ac:dyDescent="0.2">
      <c r="E225" s="4"/>
      <c r="F225" s="4"/>
      <c r="G225" s="4"/>
      <c r="H225" s="4"/>
      <c r="I225" s="4"/>
      <c r="J225" s="4"/>
      <c r="K225" s="3"/>
      <c r="L225" s="4"/>
      <c r="M225" s="3"/>
      <c r="N225" s="4"/>
      <c r="O225" s="5"/>
    </row>
    <row r="226" spans="5:15" x14ac:dyDescent="0.2">
      <c r="E226" s="4"/>
      <c r="F226" s="4"/>
      <c r="G226" s="4"/>
      <c r="H226" s="4"/>
      <c r="I226" s="4"/>
      <c r="J226" s="4"/>
      <c r="K226" s="3"/>
      <c r="L226" s="4"/>
      <c r="M226" s="3"/>
      <c r="N226" s="4"/>
      <c r="O226" s="5"/>
    </row>
    <row r="227" spans="5:15" x14ac:dyDescent="0.2">
      <c r="E227" s="4"/>
      <c r="F227" s="4"/>
      <c r="G227" s="4"/>
      <c r="H227" s="4"/>
      <c r="I227" s="4"/>
      <c r="J227" s="4"/>
      <c r="K227" s="3"/>
      <c r="L227" s="4"/>
      <c r="M227" s="3"/>
      <c r="N227" s="4"/>
      <c r="O227" s="5"/>
    </row>
    <row r="228" spans="5:15" x14ac:dyDescent="0.2">
      <c r="E228" s="4"/>
      <c r="F228" s="4"/>
      <c r="G228" s="4"/>
      <c r="H228" s="4"/>
      <c r="I228" s="4"/>
      <c r="J228" s="4"/>
      <c r="K228" s="3"/>
      <c r="L228" s="4"/>
      <c r="M228" s="3"/>
      <c r="N228" s="4"/>
      <c r="O228" s="5"/>
    </row>
    <row r="229" spans="5:15" x14ac:dyDescent="0.2">
      <c r="E229" s="4"/>
      <c r="F229" s="4"/>
      <c r="G229" s="4"/>
      <c r="H229" s="4"/>
      <c r="I229" s="4"/>
      <c r="J229" s="4"/>
      <c r="K229" s="3"/>
      <c r="L229" s="4"/>
      <c r="M229" s="3"/>
      <c r="N229" s="4"/>
      <c r="O229" s="5"/>
    </row>
    <row r="230" spans="5:15" x14ac:dyDescent="0.2">
      <c r="E230" s="4"/>
      <c r="F230" s="4"/>
      <c r="G230" s="4"/>
      <c r="H230" s="4"/>
      <c r="I230" s="4"/>
      <c r="J230" s="4"/>
      <c r="K230" s="3"/>
      <c r="L230" s="4"/>
      <c r="M230" s="3"/>
      <c r="N230" s="4"/>
      <c r="O230" s="5"/>
    </row>
    <row r="231" spans="5:15" x14ac:dyDescent="0.2">
      <c r="E231" s="4"/>
      <c r="F231" s="4"/>
      <c r="G231" s="4"/>
      <c r="H231" s="4"/>
      <c r="I231" s="4"/>
      <c r="J231" s="4"/>
      <c r="K231" s="3"/>
      <c r="L231" s="4"/>
      <c r="M231" s="3"/>
      <c r="N231" s="4"/>
      <c r="O231" s="5"/>
    </row>
    <row r="232" spans="5:15" x14ac:dyDescent="0.2">
      <c r="E232" s="4"/>
      <c r="F232" s="4"/>
      <c r="G232" s="4"/>
      <c r="H232" s="4"/>
      <c r="I232" s="4"/>
      <c r="J232" s="4"/>
      <c r="K232" s="3"/>
      <c r="L232" s="4"/>
      <c r="M232" s="3"/>
      <c r="N232" s="4"/>
      <c r="O232" s="5"/>
    </row>
    <row r="233" spans="5:15" x14ac:dyDescent="0.2">
      <c r="E233" s="4"/>
      <c r="F233" s="4"/>
      <c r="G233" s="4"/>
      <c r="H233" s="4"/>
      <c r="I233" s="4"/>
      <c r="J233" s="4"/>
      <c r="K233" s="3"/>
      <c r="L233" s="4"/>
      <c r="M233" s="3"/>
      <c r="N233" s="4"/>
      <c r="O233" s="5"/>
    </row>
    <row r="234" spans="5:15" x14ac:dyDescent="0.2">
      <c r="E234" s="4"/>
      <c r="F234" s="4"/>
      <c r="G234" s="4"/>
      <c r="H234" s="4"/>
      <c r="I234" s="4"/>
      <c r="J234" s="4"/>
      <c r="K234" s="3"/>
      <c r="L234" s="4"/>
      <c r="M234" s="3"/>
      <c r="N234" s="4"/>
      <c r="O234" s="5"/>
    </row>
    <row r="235" spans="5:15" x14ac:dyDescent="0.2">
      <c r="E235" s="4"/>
      <c r="F235" s="4"/>
      <c r="G235" s="4"/>
      <c r="H235" s="4"/>
      <c r="I235" s="4"/>
      <c r="J235" s="4"/>
      <c r="K235" s="3"/>
      <c r="L235" s="4"/>
      <c r="M235" s="3"/>
      <c r="N235" s="4"/>
      <c r="O235" s="5"/>
    </row>
    <row r="236" spans="5:15" x14ac:dyDescent="0.2">
      <c r="E236" s="4"/>
      <c r="F236" s="4"/>
      <c r="G236" s="4"/>
      <c r="H236" s="4"/>
      <c r="I236" s="4"/>
      <c r="J236" s="4"/>
      <c r="K236" s="3"/>
      <c r="L236" s="4"/>
      <c r="M236" s="3"/>
      <c r="N236" s="4"/>
      <c r="O236" s="5"/>
    </row>
    <row r="237" spans="5:15" x14ac:dyDescent="0.2">
      <c r="E237" s="4"/>
      <c r="F237" s="4"/>
      <c r="G237" s="4"/>
      <c r="H237" s="4"/>
      <c r="I237" s="4"/>
      <c r="J237" s="4"/>
      <c r="K237" s="3"/>
      <c r="L237" s="4"/>
      <c r="M237" s="3"/>
      <c r="N237" s="4"/>
      <c r="O237" s="5"/>
    </row>
    <row r="238" spans="5:15" x14ac:dyDescent="0.2">
      <c r="E238" s="4"/>
      <c r="F238" s="4"/>
      <c r="G238" s="4"/>
      <c r="H238" s="4"/>
      <c r="I238" s="4"/>
      <c r="J238" s="4"/>
      <c r="K238" s="3"/>
      <c r="L238" s="4"/>
      <c r="M238" s="3"/>
      <c r="N238" s="4"/>
      <c r="O238" s="5"/>
    </row>
    <row r="239" spans="5:15" x14ac:dyDescent="0.2">
      <c r="E239" s="4"/>
      <c r="F239" s="4"/>
      <c r="G239" s="4"/>
      <c r="H239" s="4"/>
      <c r="I239" s="4"/>
      <c r="J239" s="4"/>
      <c r="K239" s="3"/>
      <c r="L239" s="4"/>
      <c r="M239" s="3"/>
      <c r="N239" s="4"/>
      <c r="O239" s="5"/>
    </row>
    <row r="240" spans="5:15" x14ac:dyDescent="0.2">
      <c r="E240" s="4"/>
      <c r="F240" s="4"/>
      <c r="G240" s="4"/>
      <c r="H240" s="4"/>
      <c r="I240" s="4"/>
      <c r="J240" s="4"/>
      <c r="K240" s="3"/>
      <c r="L240" s="4"/>
      <c r="M240" s="3"/>
      <c r="N240" s="4"/>
      <c r="O240" s="5"/>
    </row>
    <row r="241" spans="5:15" x14ac:dyDescent="0.2">
      <c r="E241" s="4"/>
      <c r="F241" s="4"/>
      <c r="G241" s="4"/>
      <c r="H241" s="4"/>
      <c r="I241" s="4"/>
      <c r="J241" s="4"/>
      <c r="K241" s="3"/>
      <c r="L241" s="4"/>
      <c r="M241" s="3"/>
      <c r="N241" s="4"/>
      <c r="O241" s="5"/>
    </row>
    <row r="242" spans="5:15" x14ac:dyDescent="0.2">
      <c r="E242" s="4"/>
      <c r="F242" s="4"/>
      <c r="G242" s="4"/>
      <c r="H242" s="4"/>
      <c r="I242" s="4"/>
      <c r="J242" s="4"/>
      <c r="K242" s="3"/>
      <c r="L242" s="4"/>
      <c r="M242" s="3"/>
      <c r="N242" s="4"/>
      <c r="O242" s="5"/>
    </row>
    <row r="243" spans="5:15" x14ac:dyDescent="0.2">
      <c r="E243" s="4"/>
      <c r="F243" s="4"/>
      <c r="G243" s="4"/>
      <c r="H243" s="4"/>
      <c r="I243" s="4"/>
      <c r="J243" s="4"/>
      <c r="K243" s="3"/>
      <c r="L243" s="4"/>
      <c r="M243" s="3"/>
      <c r="N243" s="4"/>
      <c r="O243" s="5"/>
    </row>
    <row r="244" spans="5:15" x14ac:dyDescent="0.2">
      <c r="E244" s="4"/>
      <c r="F244" s="4"/>
      <c r="G244" s="4"/>
      <c r="H244" s="4"/>
      <c r="I244" s="4"/>
      <c r="J244" s="4"/>
      <c r="K244" s="3"/>
      <c r="L244" s="4"/>
      <c r="M244" s="3"/>
      <c r="N244" s="4"/>
      <c r="O244" s="5"/>
    </row>
    <row r="245" spans="5:15" x14ac:dyDescent="0.2">
      <c r="E245" s="4"/>
      <c r="F245" s="4"/>
      <c r="G245" s="4"/>
      <c r="H245" s="4"/>
      <c r="I245" s="4"/>
      <c r="J245" s="4"/>
      <c r="K245" s="3"/>
      <c r="L245" s="4"/>
      <c r="M245" s="3"/>
      <c r="N245" s="4"/>
      <c r="O245" s="5"/>
    </row>
    <row r="246" spans="5:15" x14ac:dyDescent="0.2">
      <c r="E246" s="4"/>
      <c r="F246" s="4"/>
      <c r="G246" s="4"/>
      <c r="H246" s="4"/>
      <c r="I246" s="4"/>
      <c r="J246" s="4"/>
      <c r="K246" s="3"/>
      <c r="L246" s="4"/>
      <c r="M246" s="3"/>
      <c r="N246" s="4"/>
      <c r="O246" s="5"/>
    </row>
    <row r="247" spans="5:15" x14ac:dyDescent="0.2">
      <c r="E247" s="4"/>
      <c r="F247" s="4"/>
      <c r="G247" s="4"/>
      <c r="H247" s="4"/>
      <c r="I247" s="4"/>
      <c r="J247" s="4"/>
      <c r="K247" s="3"/>
      <c r="L247" s="4"/>
      <c r="M247" s="3"/>
      <c r="N247" s="4"/>
      <c r="O247" s="5"/>
    </row>
    <row r="248" spans="5:15" x14ac:dyDescent="0.2">
      <c r="E248" s="4"/>
      <c r="F248" s="4"/>
      <c r="G248" s="4"/>
      <c r="H248" s="4"/>
      <c r="I248" s="4"/>
      <c r="J248" s="4"/>
      <c r="K248" s="3"/>
      <c r="L248" s="4"/>
      <c r="M248" s="3"/>
      <c r="N248" s="4"/>
      <c r="O248" s="5"/>
    </row>
    <row r="249" spans="5:15" x14ac:dyDescent="0.2">
      <c r="E249" s="4"/>
      <c r="F249" s="4"/>
      <c r="G249" s="4"/>
      <c r="H249" s="4"/>
      <c r="I249" s="4"/>
      <c r="J249" s="4"/>
      <c r="K249" s="3"/>
      <c r="L249" s="4"/>
      <c r="M249" s="3"/>
      <c r="N249" s="4"/>
      <c r="O249" s="5"/>
    </row>
    <row r="250" spans="5:15" x14ac:dyDescent="0.2">
      <c r="E250" s="4"/>
      <c r="F250" s="4"/>
      <c r="G250" s="4"/>
      <c r="H250" s="4"/>
      <c r="I250" s="4"/>
      <c r="J250" s="4"/>
      <c r="K250" s="3"/>
      <c r="L250" s="4"/>
      <c r="M250" s="3"/>
      <c r="N250" s="4"/>
      <c r="O250" s="5"/>
    </row>
    <row r="251" spans="5:15" x14ac:dyDescent="0.2">
      <c r="E251" s="4"/>
      <c r="F251" s="4"/>
      <c r="G251" s="4"/>
      <c r="H251" s="4"/>
      <c r="I251" s="4"/>
      <c r="J251" s="4"/>
      <c r="K251" s="3"/>
      <c r="L251" s="4"/>
      <c r="M251" s="3"/>
      <c r="N251" s="4"/>
      <c r="O251" s="5"/>
    </row>
    <row r="252" spans="5:15" x14ac:dyDescent="0.2">
      <c r="E252" s="4"/>
      <c r="F252" s="4"/>
      <c r="G252" s="4"/>
      <c r="H252" s="4"/>
      <c r="I252" s="4"/>
      <c r="J252" s="4"/>
      <c r="K252" s="3"/>
      <c r="L252" s="4"/>
      <c r="M252" s="3"/>
      <c r="N252" s="4"/>
      <c r="O252" s="5"/>
    </row>
    <row r="253" spans="5:15" x14ac:dyDescent="0.2">
      <c r="E253" s="4"/>
      <c r="F253" s="4"/>
      <c r="G253" s="4"/>
      <c r="H253" s="4"/>
      <c r="I253" s="4"/>
      <c r="J253" s="4"/>
      <c r="K253" s="3"/>
      <c r="L253" s="4"/>
      <c r="M253" s="3"/>
      <c r="N253" s="4"/>
      <c r="O253" s="5"/>
    </row>
    <row r="254" spans="5:15" x14ac:dyDescent="0.2">
      <c r="E254" s="4"/>
      <c r="F254" s="4"/>
      <c r="G254" s="4"/>
      <c r="H254" s="4"/>
      <c r="I254" s="4"/>
      <c r="J254" s="4"/>
      <c r="K254" s="3"/>
      <c r="L254" s="4"/>
      <c r="M254" s="3"/>
      <c r="N254" s="4"/>
      <c r="O254" s="5"/>
    </row>
    <row r="255" spans="5:15" x14ac:dyDescent="0.2">
      <c r="E255" s="4"/>
      <c r="F255" s="4"/>
      <c r="G255" s="4"/>
      <c r="H255" s="4"/>
      <c r="I255" s="4"/>
      <c r="J255" s="4"/>
      <c r="K255" s="3"/>
      <c r="L255" s="4"/>
      <c r="M255" s="3"/>
      <c r="N255" s="4"/>
      <c r="O255" s="3"/>
    </row>
    <row r="256" spans="5:15" x14ac:dyDescent="0.2">
      <c r="E256" s="4"/>
      <c r="F256" s="4"/>
      <c r="G256" s="4"/>
      <c r="H256" s="4"/>
      <c r="I256" s="4"/>
      <c r="J256" s="4"/>
      <c r="K256" s="3"/>
      <c r="L256" s="4"/>
      <c r="M256" s="3"/>
      <c r="N256" s="4"/>
      <c r="O256" s="3"/>
    </row>
    <row r="257" spans="5:15" x14ac:dyDescent="0.2">
      <c r="E257" s="4"/>
      <c r="F257" s="4"/>
      <c r="G257" s="4"/>
      <c r="H257" s="4"/>
      <c r="I257" s="4"/>
      <c r="J257" s="4"/>
      <c r="K257" s="3"/>
      <c r="L257" s="4"/>
      <c r="M257" s="3"/>
      <c r="N257" s="4"/>
      <c r="O257" s="3"/>
    </row>
    <row r="258" spans="5:15" x14ac:dyDescent="0.2">
      <c r="E258" s="4"/>
      <c r="F258" s="4"/>
      <c r="G258" s="4"/>
      <c r="H258" s="4"/>
      <c r="I258" s="4"/>
      <c r="J258" s="4"/>
      <c r="K258" s="3"/>
      <c r="L258" s="4"/>
      <c r="M258" s="3"/>
      <c r="N258" s="4"/>
      <c r="O258" s="3"/>
    </row>
    <row r="259" spans="5:15" x14ac:dyDescent="0.2">
      <c r="E259" s="4"/>
      <c r="F259" s="4"/>
      <c r="G259" s="4"/>
      <c r="H259" s="4"/>
      <c r="I259" s="4"/>
      <c r="J259" s="4"/>
      <c r="K259" s="3"/>
      <c r="L259" s="4"/>
      <c r="M259" s="3"/>
      <c r="N259" s="4"/>
      <c r="O259" s="3"/>
    </row>
    <row r="260" spans="5:15" x14ac:dyDescent="0.2">
      <c r="E260" s="4"/>
      <c r="F260" s="4"/>
      <c r="G260" s="4"/>
      <c r="H260" s="4"/>
      <c r="I260" s="4"/>
      <c r="J260" s="4"/>
      <c r="K260" s="3"/>
      <c r="L260" s="4"/>
      <c r="M260" s="3"/>
      <c r="N260" s="4"/>
      <c r="O260" s="3"/>
    </row>
  </sheetData>
  <mergeCells count="111">
    <mergeCell ref="E61:F61"/>
    <mergeCell ref="E105:F105"/>
    <mergeCell ref="E106:F106"/>
    <mergeCell ref="E107:F107"/>
    <mergeCell ref="E14:F14"/>
    <mergeCell ref="E15:F15"/>
    <mergeCell ref="E19:F19"/>
    <mergeCell ref="E21:F21"/>
    <mergeCell ref="E72:F72"/>
    <mergeCell ref="E80:F80"/>
    <mergeCell ref="E66:F66"/>
    <mergeCell ref="E29:F29"/>
    <mergeCell ref="E67:F67"/>
    <mergeCell ref="E30:F30"/>
    <mergeCell ref="E36:F36"/>
    <mergeCell ref="E37:F37"/>
    <mergeCell ref="E39:F39"/>
    <mergeCell ref="E47:F47"/>
    <mergeCell ref="E40:F40"/>
    <mergeCell ref="E31:F31"/>
    <mergeCell ref="E32:F32"/>
    <mergeCell ref="E97:F97"/>
    <mergeCell ref="E43:F43"/>
    <mergeCell ref="E34:F34"/>
    <mergeCell ref="E2:U2"/>
    <mergeCell ref="E3:U3"/>
    <mergeCell ref="G5:G6"/>
    <mergeCell ref="H5:J5"/>
    <mergeCell ref="K5:N5"/>
    <mergeCell ref="O5:O6"/>
    <mergeCell ref="P5:Q5"/>
    <mergeCell ref="R5:R6"/>
    <mergeCell ref="S5:S6"/>
    <mergeCell ref="U5:U6"/>
    <mergeCell ref="E20:F20"/>
    <mergeCell ref="E104:F104"/>
    <mergeCell ref="E109:F109"/>
    <mergeCell ref="E128:F129"/>
    <mergeCell ref="G128:G129"/>
    <mergeCell ref="H128:J128"/>
    <mergeCell ref="K128:N128"/>
    <mergeCell ref="O128:O129"/>
    <mergeCell ref="P128:Q128"/>
    <mergeCell ref="E81:F81"/>
    <mergeCell ref="E55:F55"/>
    <mergeCell ref="E56:F56"/>
    <mergeCell ref="E52:F52"/>
    <mergeCell ref="E102:F102"/>
    <mergeCell ref="E54:F54"/>
    <mergeCell ref="E89:F89"/>
    <mergeCell ref="E91:F91"/>
    <mergeCell ref="E95:F95"/>
    <mergeCell ref="E100:F100"/>
    <mergeCell ref="E125:U125"/>
    <mergeCell ref="E126:U126"/>
    <mergeCell ref="E92:F92"/>
    <mergeCell ref="E98:F98"/>
    <mergeCell ref="E101:F101"/>
    <mergeCell ref="U128:U129"/>
    <mergeCell ref="E169:U169"/>
    <mergeCell ref="U150:U151"/>
    <mergeCell ref="F152:J152"/>
    <mergeCell ref="F153:J153"/>
    <mergeCell ref="F154:J154"/>
    <mergeCell ref="E159:U159"/>
    <mergeCell ref="E160:F161"/>
    <mergeCell ref="G160:G161"/>
    <mergeCell ref="H160:J160"/>
    <mergeCell ref="K160:N160"/>
    <mergeCell ref="O160:O161"/>
    <mergeCell ref="E150:F151"/>
    <mergeCell ref="G150:G151"/>
    <mergeCell ref="F130:J130"/>
    <mergeCell ref="F131:J131"/>
    <mergeCell ref="F132:J132"/>
    <mergeCell ref="F135:J135"/>
    <mergeCell ref="E140:U140"/>
    <mergeCell ref="U170:U171"/>
    <mergeCell ref="F172:J172"/>
    <mergeCell ref="F173:J173"/>
    <mergeCell ref="F174:J174"/>
    <mergeCell ref="E170:F171"/>
    <mergeCell ref="G170:G171"/>
    <mergeCell ref="H170:J170"/>
    <mergeCell ref="K170:N170"/>
    <mergeCell ref="O170:O171"/>
    <mergeCell ref="P170:Q170"/>
    <mergeCell ref="E96:F96"/>
    <mergeCell ref="E127:U127"/>
    <mergeCell ref="E108:F108"/>
    <mergeCell ref="E103:F103"/>
    <mergeCell ref="U160:U161"/>
    <mergeCell ref="F162:J162"/>
    <mergeCell ref="F163:J163"/>
    <mergeCell ref="F164:J164"/>
    <mergeCell ref="P141:Q141"/>
    <mergeCell ref="U141:U142"/>
    <mergeCell ref="F143:J143"/>
    <mergeCell ref="F144:J144"/>
    <mergeCell ref="F145:J145"/>
    <mergeCell ref="E149:U149"/>
    <mergeCell ref="E141:F142"/>
    <mergeCell ref="G141:G142"/>
    <mergeCell ref="H141:J141"/>
    <mergeCell ref="K141:N141"/>
    <mergeCell ref="O141:O142"/>
    <mergeCell ref="H150:J150"/>
    <mergeCell ref="K150:N150"/>
    <mergeCell ref="O150:O151"/>
    <mergeCell ref="P150:Q150"/>
    <mergeCell ref="P160:Q160"/>
  </mergeCells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3" manualBreakCount="3">
    <brk id="32" max="20" man="1"/>
    <brk id="56" max="20" man="1"/>
    <brk id="92" max="20" man="1"/>
  </rowBreaks>
  <colBreaks count="1" manualBreakCount="1">
    <brk id="21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Z260"/>
  <sheetViews>
    <sheetView view="pageBreakPreview" zoomScale="70" zoomScaleNormal="60" zoomScaleSheetLayoutView="70" workbookViewId="0">
      <selection activeCell="W6" sqref="W6"/>
    </sheetView>
  </sheetViews>
  <sheetFormatPr defaultRowHeight="12.75" outlineLevelRow="2" x14ac:dyDescent="0.2"/>
  <cols>
    <col min="1" max="3" width="5.28515625" style="249" customWidth="1"/>
    <col min="4" max="4" width="9" style="249" customWidth="1"/>
    <col min="5" max="5" width="6.140625" style="249" customWidth="1"/>
    <col min="6" max="6" width="28.7109375" style="249" customWidth="1"/>
    <col min="7" max="7" width="14.42578125" style="249" customWidth="1"/>
    <col min="8" max="8" width="11.85546875" style="249" customWidth="1"/>
    <col min="9" max="9" width="15.140625" style="249" customWidth="1"/>
    <col min="10" max="10" width="6" style="249" customWidth="1"/>
    <col min="11" max="11" width="13.42578125" style="2" customWidth="1"/>
    <col min="12" max="12" width="7.42578125" style="249" customWidth="1"/>
    <col min="13" max="13" width="13.7109375" style="2" customWidth="1"/>
    <col min="14" max="14" width="12" style="249" bestFit="1" customWidth="1"/>
    <col min="15" max="15" width="14.140625" style="2" customWidth="1"/>
    <col min="16" max="16" width="6.85546875" style="249" customWidth="1"/>
    <col min="17" max="17" width="7" style="249" customWidth="1"/>
    <col min="18" max="18" width="21.5703125" style="249" bestFit="1" customWidth="1"/>
    <col min="19" max="19" width="10.42578125" style="249" customWidth="1"/>
    <col min="20" max="20" width="13" style="249" customWidth="1"/>
    <col min="21" max="21" width="22.7109375" style="249" customWidth="1"/>
    <col min="22" max="16384" width="9.140625" style="249"/>
  </cols>
  <sheetData>
    <row r="2" spans="1:21" s="24" customFormat="1" x14ac:dyDescent="0.2">
      <c r="A2" s="198"/>
      <c r="B2" s="198"/>
      <c r="C2" s="198"/>
      <c r="D2" s="198"/>
      <c r="E2" s="341" t="s">
        <v>203</v>
      </c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</row>
    <row r="3" spans="1:21" s="24" customFormat="1" x14ac:dyDescent="0.2">
      <c r="A3" s="198"/>
      <c r="B3" s="198"/>
      <c r="C3" s="198"/>
      <c r="D3" s="198"/>
      <c r="E3" s="341" t="s">
        <v>157</v>
      </c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  <c r="R3" s="341"/>
      <c r="S3" s="341"/>
      <c r="T3" s="341"/>
      <c r="U3" s="341"/>
    </row>
    <row r="4" spans="1:21" s="24" customFormat="1" ht="13.5" thickBot="1" x14ac:dyDescent="0.25">
      <c r="A4" s="198"/>
      <c r="B4" s="198"/>
      <c r="C4" s="198"/>
      <c r="D4" s="198"/>
      <c r="E4" s="199" t="s">
        <v>239</v>
      </c>
      <c r="F4" s="199"/>
      <c r="G4" s="199" t="s">
        <v>228</v>
      </c>
      <c r="H4" s="199"/>
      <c r="I4" s="199"/>
      <c r="J4" s="199"/>
      <c r="K4" s="200"/>
      <c r="L4" s="199"/>
      <c r="M4" s="200"/>
      <c r="N4" s="199"/>
      <c r="O4" s="200"/>
      <c r="P4" s="199"/>
      <c r="U4" s="199"/>
    </row>
    <row r="5" spans="1:21" ht="24.75" thickBot="1" x14ac:dyDescent="0.25">
      <c r="A5" s="198"/>
      <c r="B5" s="197"/>
      <c r="C5" s="196"/>
      <c r="D5" s="195" t="s">
        <v>156</v>
      </c>
      <c r="E5" s="194"/>
      <c r="F5" s="193"/>
      <c r="G5" s="328" t="s">
        <v>20</v>
      </c>
      <c r="H5" s="330" t="s">
        <v>155</v>
      </c>
      <c r="I5" s="331"/>
      <c r="J5" s="332"/>
      <c r="K5" s="330" t="s">
        <v>18</v>
      </c>
      <c r="L5" s="331"/>
      <c r="M5" s="331"/>
      <c r="N5" s="332"/>
      <c r="O5" s="333" t="s">
        <v>17</v>
      </c>
      <c r="P5" s="320" t="s">
        <v>154</v>
      </c>
      <c r="Q5" s="321"/>
      <c r="R5" s="328" t="s">
        <v>153</v>
      </c>
      <c r="S5" s="328" t="s">
        <v>152</v>
      </c>
      <c r="T5" s="311" t="s">
        <v>151</v>
      </c>
      <c r="U5" s="317" t="s">
        <v>15</v>
      </c>
    </row>
    <row r="6" spans="1:21" ht="62.25" x14ac:dyDescent="0.2">
      <c r="A6" s="192" t="s">
        <v>150</v>
      </c>
      <c r="B6" s="191" t="s">
        <v>149</v>
      </c>
      <c r="C6" s="190" t="s">
        <v>148</v>
      </c>
      <c r="D6" s="189" t="s">
        <v>147</v>
      </c>
      <c r="E6" s="188" t="s">
        <v>146</v>
      </c>
      <c r="F6" s="187"/>
      <c r="G6" s="342"/>
      <c r="H6" s="310" t="s">
        <v>14</v>
      </c>
      <c r="I6" s="310" t="s">
        <v>13</v>
      </c>
      <c r="J6" s="310" t="s">
        <v>12</v>
      </c>
      <c r="K6" s="186" t="s">
        <v>34</v>
      </c>
      <c r="L6" s="185" t="s">
        <v>10</v>
      </c>
      <c r="M6" s="186" t="s">
        <v>33</v>
      </c>
      <c r="N6" s="185" t="s">
        <v>8</v>
      </c>
      <c r="O6" s="343"/>
      <c r="P6" s="312" t="s">
        <v>7</v>
      </c>
      <c r="Q6" s="312" t="s">
        <v>6</v>
      </c>
      <c r="R6" s="344"/>
      <c r="S6" s="344"/>
      <c r="T6" s="312" t="s">
        <v>145</v>
      </c>
      <c r="U6" s="345"/>
    </row>
    <row r="7" spans="1:21" ht="15.75" x14ac:dyDescent="0.2">
      <c r="A7" s="62">
        <v>1</v>
      </c>
      <c r="B7" s="61" t="s">
        <v>144</v>
      </c>
      <c r="C7" s="60"/>
      <c r="D7" s="59"/>
      <c r="E7" s="59"/>
      <c r="F7" s="58"/>
      <c r="G7" s="57"/>
      <c r="H7" s="53"/>
      <c r="I7" s="53"/>
      <c r="J7" s="53"/>
      <c r="K7" s="56"/>
      <c r="L7" s="55"/>
      <c r="M7" s="56"/>
      <c r="N7" s="55"/>
      <c r="O7" s="54"/>
      <c r="P7" s="53"/>
      <c r="Q7" s="53"/>
      <c r="R7" s="53"/>
      <c r="S7" s="53"/>
      <c r="T7" s="53"/>
      <c r="U7" s="52"/>
    </row>
    <row r="8" spans="1:21" ht="15.75" x14ac:dyDescent="0.25">
      <c r="A8" s="251"/>
      <c r="B8" s="117" t="s">
        <v>143</v>
      </c>
      <c r="C8" s="116" t="s">
        <v>142</v>
      </c>
      <c r="D8" s="116"/>
      <c r="E8" s="174"/>
      <c r="F8" s="113"/>
      <c r="G8" s="113"/>
      <c r="H8" s="173"/>
      <c r="I8" s="173"/>
      <c r="J8" s="172"/>
      <c r="K8" s="184"/>
      <c r="L8" s="182"/>
      <c r="M8" s="183"/>
      <c r="N8" s="182"/>
      <c r="O8" s="169"/>
      <c r="P8" s="181"/>
      <c r="Q8" s="181"/>
      <c r="R8" s="181"/>
      <c r="S8" s="181"/>
      <c r="T8" s="181"/>
      <c r="U8" s="181"/>
    </row>
    <row r="9" spans="1:21" ht="15.75" x14ac:dyDescent="0.25">
      <c r="A9" s="251"/>
      <c r="B9" s="180" t="s">
        <v>141</v>
      </c>
      <c r="C9" s="116" t="s">
        <v>140</v>
      </c>
      <c r="D9" s="116"/>
      <c r="E9" s="174"/>
      <c r="F9" s="113"/>
      <c r="G9" s="113"/>
      <c r="H9" s="173"/>
      <c r="I9" s="173"/>
      <c r="J9" s="172"/>
      <c r="K9" s="179"/>
      <c r="L9" s="177"/>
      <c r="M9" s="178"/>
      <c r="N9" s="177"/>
      <c r="O9" s="176"/>
      <c r="P9" s="175"/>
      <c r="Q9" s="175"/>
      <c r="R9" s="175"/>
      <c r="S9" s="175"/>
      <c r="T9" s="175"/>
      <c r="U9" s="175"/>
    </row>
    <row r="10" spans="1:21" ht="15.75" x14ac:dyDescent="0.2">
      <c r="A10" s="62">
        <v>2</v>
      </c>
      <c r="B10" s="61" t="s">
        <v>139</v>
      </c>
      <c r="C10" s="60"/>
      <c r="D10" s="59"/>
      <c r="E10" s="59"/>
      <c r="F10" s="58"/>
      <c r="G10" s="57"/>
      <c r="H10" s="53"/>
      <c r="I10" s="53"/>
      <c r="J10" s="53"/>
      <c r="K10" s="54">
        <f>K11+K57+K68</f>
        <v>7490322.4560000002</v>
      </c>
      <c r="L10" s="233">
        <f>K10/O10</f>
        <v>0.82725551982008116</v>
      </c>
      <c r="M10" s="54">
        <f>M11+M57+M68</f>
        <v>1564101.8138181819</v>
      </c>
      <c r="N10" s="233">
        <f>M10/O10</f>
        <v>0.1727444801799187</v>
      </c>
      <c r="O10" s="54">
        <f>O11+O57+O68</f>
        <v>9054424.269818183</v>
      </c>
      <c r="P10" s="53"/>
      <c r="Q10" s="53"/>
      <c r="R10" s="53"/>
      <c r="S10" s="53"/>
      <c r="T10" s="53"/>
      <c r="U10" s="52"/>
    </row>
    <row r="11" spans="1:21" ht="15.75" x14ac:dyDescent="0.25">
      <c r="A11" s="251"/>
      <c r="B11" s="117" t="s">
        <v>138</v>
      </c>
      <c r="C11" s="116" t="s">
        <v>137</v>
      </c>
      <c r="D11" s="116"/>
      <c r="E11" s="174"/>
      <c r="F11" s="113"/>
      <c r="G11" s="113"/>
      <c r="H11" s="173"/>
      <c r="I11" s="173"/>
      <c r="J11" s="172"/>
      <c r="K11" s="171">
        <f>K12+K16</f>
        <v>3238560</v>
      </c>
      <c r="L11" s="170">
        <f>K11/O11</f>
        <v>0.78</v>
      </c>
      <c r="M11" s="169">
        <f>M12+M16</f>
        <v>913440</v>
      </c>
      <c r="N11" s="239">
        <f>M11/O11</f>
        <v>0.22</v>
      </c>
      <c r="O11" s="169">
        <f>O12+O16</f>
        <v>4152000</v>
      </c>
      <c r="P11" s="168"/>
      <c r="Q11" s="168"/>
      <c r="R11" s="168"/>
      <c r="S11" s="168"/>
      <c r="T11" s="168"/>
      <c r="U11" s="43"/>
    </row>
    <row r="12" spans="1:21" ht="15.75" x14ac:dyDescent="0.25">
      <c r="A12" s="251"/>
      <c r="B12" s="252"/>
      <c r="C12" s="167" t="s">
        <v>136</v>
      </c>
      <c r="D12" s="166" t="s">
        <v>135</v>
      </c>
      <c r="E12" s="165"/>
      <c r="F12" s="165"/>
      <c r="G12" s="165"/>
      <c r="H12" s="165"/>
      <c r="I12" s="165"/>
      <c r="J12" s="164"/>
      <c r="K12" s="94">
        <f>K13</f>
        <v>168480</v>
      </c>
      <c r="L12" s="95">
        <f>K12/O12</f>
        <v>0.78</v>
      </c>
      <c r="M12" s="98">
        <f>M13</f>
        <v>47519.999999999993</v>
      </c>
      <c r="N12" s="95">
        <f>M12/O12</f>
        <v>0.21999999999999997</v>
      </c>
      <c r="O12" s="98">
        <f>O13</f>
        <v>216000</v>
      </c>
      <c r="P12" s="163"/>
      <c r="Q12" s="163"/>
      <c r="R12" s="163"/>
      <c r="S12" s="163"/>
      <c r="T12" s="163"/>
      <c r="U12" s="162"/>
    </row>
    <row r="13" spans="1:21" s="267" customFormat="1" ht="15.75" x14ac:dyDescent="0.25">
      <c r="A13" s="276"/>
      <c r="B13" s="273"/>
      <c r="C13" s="273"/>
      <c r="D13" s="161" t="s">
        <v>134</v>
      </c>
      <c r="E13" s="160" t="s">
        <v>133</v>
      </c>
      <c r="F13" s="159"/>
      <c r="G13" s="158"/>
      <c r="H13" s="158"/>
      <c r="I13" s="158"/>
      <c r="J13" s="157"/>
      <c r="K13" s="143">
        <f>SUM(K14:K15)</f>
        <v>168480</v>
      </c>
      <c r="L13" s="269">
        <f>K13/O13</f>
        <v>0.78</v>
      </c>
      <c r="M13" s="143">
        <f>SUM(M14:M15)</f>
        <v>47519.999999999993</v>
      </c>
      <c r="N13" s="269">
        <f>M13/O13</f>
        <v>0.21999999999999997</v>
      </c>
      <c r="O13" s="143">
        <f>SUM(O14:O15)</f>
        <v>216000</v>
      </c>
      <c r="P13" s="256"/>
      <c r="Q13" s="256"/>
      <c r="R13" s="156"/>
      <c r="S13" s="156"/>
      <c r="T13" s="156"/>
      <c r="U13" s="155"/>
    </row>
    <row r="14" spans="1:21" s="267" customFormat="1" ht="24" x14ac:dyDescent="0.25">
      <c r="A14" s="276"/>
      <c r="B14" s="273"/>
      <c r="C14" s="273"/>
      <c r="D14" s="277" t="s">
        <v>65</v>
      </c>
      <c r="E14" s="338" t="s">
        <v>164</v>
      </c>
      <c r="F14" s="339"/>
      <c r="G14" s="286" t="s">
        <v>47</v>
      </c>
      <c r="H14" s="301">
        <f>'PA 2013 US$'!H14*'TAXA DE CÂMBIO'!$C$5</f>
        <v>9000</v>
      </c>
      <c r="I14" s="302" t="s">
        <v>57</v>
      </c>
      <c r="J14" s="285">
        <v>12</v>
      </c>
      <c r="K14" s="303">
        <f>O14*L14</f>
        <v>84240</v>
      </c>
      <c r="L14" s="304">
        <v>0.78</v>
      </c>
      <c r="M14" s="303">
        <f t="shared" ref="M14:M15" si="0">O14*N14</f>
        <v>23759.999999999996</v>
      </c>
      <c r="N14" s="304">
        <f t="shared" ref="N14:N15" si="1">(100%-L14)</f>
        <v>0.21999999999999997</v>
      </c>
      <c r="O14" s="303">
        <f>J14*H14</f>
        <v>108000</v>
      </c>
      <c r="P14" s="305">
        <v>41640</v>
      </c>
      <c r="Q14" s="305">
        <v>41974</v>
      </c>
      <c r="R14" s="307" t="s">
        <v>160</v>
      </c>
      <c r="S14" s="306" t="s">
        <v>161</v>
      </c>
      <c r="T14" s="307" t="s">
        <v>195</v>
      </c>
      <c r="U14" s="284" t="s">
        <v>54</v>
      </c>
    </row>
    <row r="15" spans="1:21" s="267" customFormat="1" ht="24" x14ac:dyDescent="0.25">
      <c r="A15" s="276"/>
      <c r="B15" s="273"/>
      <c r="C15" s="273"/>
      <c r="D15" s="277" t="s">
        <v>64</v>
      </c>
      <c r="E15" s="338" t="s">
        <v>164</v>
      </c>
      <c r="F15" s="339"/>
      <c r="G15" s="286" t="s">
        <v>47</v>
      </c>
      <c r="H15" s="301">
        <f>'PA 2013 US$'!H15*'TAXA DE CÂMBIO'!$C$5</f>
        <v>9000</v>
      </c>
      <c r="I15" s="302" t="s">
        <v>57</v>
      </c>
      <c r="J15" s="285">
        <v>12</v>
      </c>
      <c r="K15" s="303">
        <f t="shared" ref="K15" si="2">O15*L15</f>
        <v>84240</v>
      </c>
      <c r="L15" s="304">
        <v>0.78</v>
      </c>
      <c r="M15" s="303">
        <f t="shared" si="0"/>
        <v>23759.999999999996</v>
      </c>
      <c r="N15" s="304">
        <f t="shared" si="1"/>
        <v>0.21999999999999997</v>
      </c>
      <c r="O15" s="303">
        <f t="shared" ref="O15" si="3">J15*H15</f>
        <v>108000</v>
      </c>
      <c r="P15" s="305">
        <v>42005</v>
      </c>
      <c r="Q15" s="305">
        <v>42339</v>
      </c>
      <c r="R15" s="307" t="s">
        <v>160</v>
      </c>
      <c r="S15" s="306" t="s">
        <v>161</v>
      </c>
      <c r="T15" s="307" t="s">
        <v>195</v>
      </c>
      <c r="U15" s="284" t="s">
        <v>54</v>
      </c>
    </row>
    <row r="16" spans="1:21" ht="15.75" x14ac:dyDescent="0.25">
      <c r="A16" s="251"/>
      <c r="B16" s="252"/>
      <c r="C16" s="154" t="s">
        <v>132</v>
      </c>
      <c r="D16" s="153" t="s">
        <v>131</v>
      </c>
      <c r="E16" s="152"/>
      <c r="F16" s="152"/>
      <c r="G16" s="152"/>
      <c r="H16" s="152"/>
      <c r="I16" s="152"/>
      <c r="J16" s="151"/>
      <c r="K16" s="119">
        <f>K17+K18+K22+K23+K24+K25+K26+K27+K28+K33+K35+K38+K41+K42+K44+K45+K46+K48+K49+K50+K51+K53</f>
        <v>3070080</v>
      </c>
      <c r="L16" s="95">
        <f>K16/O16</f>
        <v>0.78</v>
      </c>
      <c r="M16" s="119">
        <f>M17+M18+M22+M23+M24+M25+M26+M27+M28+M33+M35+M38+M41+M42+M44+M45+M46+M48+M49+M50+M51+M53</f>
        <v>865920</v>
      </c>
      <c r="N16" s="95">
        <f>M16/O16</f>
        <v>0.22</v>
      </c>
      <c r="O16" s="119">
        <f>O17+O18+O22+O23+O24+O25+O26+O27+O28+O33+O35+O38+O41+O42+O44+O45+O46+O48+O49+O50+O51+O53</f>
        <v>3936000</v>
      </c>
      <c r="P16" s="150"/>
      <c r="Q16" s="150"/>
      <c r="R16" s="149"/>
      <c r="S16" s="149"/>
      <c r="T16" s="149"/>
      <c r="U16" s="91"/>
    </row>
    <row r="17" spans="1:26" s="267" customFormat="1" ht="15.75" outlineLevel="1" x14ac:dyDescent="0.25">
      <c r="A17" s="276"/>
      <c r="B17" s="273"/>
      <c r="C17" s="273"/>
      <c r="D17" s="263" t="s">
        <v>130</v>
      </c>
      <c r="E17" s="262" t="s">
        <v>129</v>
      </c>
      <c r="F17" s="147"/>
      <c r="G17" s="271"/>
      <c r="H17" s="271"/>
      <c r="I17" s="271"/>
      <c r="J17" s="270"/>
      <c r="K17" s="143">
        <v>0</v>
      </c>
      <c r="L17" s="269">
        <v>0</v>
      </c>
      <c r="M17" s="143">
        <v>0</v>
      </c>
      <c r="N17" s="269">
        <v>0</v>
      </c>
      <c r="O17" s="143">
        <v>0</v>
      </c>
      <c r="P17" s="256"/>
      <c r="Q17" s="256"/>
      <c r="R17" s="275"/>
      <c r="S17" s="275"/>
      <c r="T17" s="275"/>
      <c r="U17" s="274"/>
    </row>
    <row r="18" spans="1:26" s="267" customFormat="1" ht="15.75" outlineLevel="1" x14ac:dyDescent="0.25">
      <c r="A18" s="276"/>
      <c r="B18" s="273"/>
      <c r="C18" s="273"/>
      <c r="D18" s="263" t="s">
        <v>128</v>
      </c>
      <c r="E18" s="262" t="s">
        <v>127</v>
      </c>
      <c r="F18" s="147"/>
      <c r="G18" s="271"/>
      <c r="H18" s="271"/>
      <c r="I18" s="271"/>
      <c r="J18" s="270"/>
      <c r="K18" s="268">
        <f>SUM(K19:K21)</f>
        <v>1144475.95392</v>
      </c>
      <c r="L18" s="269">
        <f>K18/O18</f>
        <v>0.77999999999999992</v>
      </c>
      <c r="M18" s="268">
        <f>SUM(M19:M21)</f>
        <v>322800.91007999994</v>
      </c>
      <c r="N18" s="269">
        <f>M18/O18</f>
        <v>0.21999999999999995</v>
      </c>
      <c r="O18" s="268">
        <f>SUM(O19:O21)</f>
        <v>1467276.8640000001</v>
      </c>
      <c r="P18" s="256"/>
      <c r="Q18" s="256"/>
      <c r="R18" s="275"/>
      <c r="S18" s="275"/>
      <c r="T18" s="275"/>
      <c r="U18" s="274"/>
    </row>
    <row r="19" spans="1:26" s="267" customFormat="1" ht="30" customHeight="1" outlineLevel="1" x14ac:dyDescent="0.25">
      <c r="A19" s="276"/>
      <c r="B19" s="273"/>
      <c r="C19" s="273"/>
      <c r="D19" s="277" t="s">
        <v>56</v>
      </c>
      <c r="E19" s="336" t="s">
        <v>126</v>
      </c>
      <c r="F19" s="337"/>
      <c r="G19" s="300" t="s">
        <v>94</v>
      </c>
      <c r="H19" s="301">
        <f>'PA 2013 US$'!H19*'TAXA DE CÂMBIO'!$C$5</f>
        <v>600000</v>
      </c>
      <c r="I19" s="302" t="s">
        <v>94</v>
      </c>
      <c r="J19" s="236">
        <v>1</v>
      </c>
      <c r="K19" s="303">
        <f>O19*L19</f>
        <v>468000</v>
      </c>
      <c r="L19" s="304">
        <v>0.78</v>
      </c>
      <c r="M19" s="303">
        <f>O19*N19</f>
        <v>131999.99999999997</v>
      </c>
      <c r="N19" s="304">
        <f>(100%-L19)</f>
        <v>0.21999999999999997</v>
      </c>
      <c r="O19" s="303">
        <f>J19*H19</f>
        <v>600000</v>
      </c>
      <c r="P19" s="305">
        <v>41640</v>
      </c>
      <c r="Q19" s="305">
        <v>41974</v>
      </c>
      <c r="R19" s="306" t="s">
        <v>162</v>
      </c>
      <c r="S19" s="306" t="s">
        <v>55</v>
      </c>
      <c r="T19" s="307" t="s">
        <v>195</v>
      </c>
      <c r="U19" s="284" t="s">
        <v>54</v>
      </c>
      <c r="V19" s="250"/>
    </row>
    <row r="20" spans="1:26" s="267" customFormat="1" ht="30" customHeight="1" outlineLevel="1" x14ac:dyDescent="0.25">
      <c r="A20" s="276"/>
      <c r="B20" s="273"/>
      <c r="C20" s="273"/>
      <c r="D20" s="277" t="s">
        <v>65</v>
      </c>
      <c r="E20" s="336" t="s">
        <v>232</v>
      </c>
      <c r="F20" s="337"/>
      <c r="G20" s="300" t="s">
        <v>94</v>
      </c>
      <c r="H20" s="301">
        <f>'PA 2013 US$'!H20*'TAXA DE CÂMBIO'!$C$5</f>
        <v>115200</v>
      </c>
      <c r="I20" s="302" t="s">
        <v>94</v>
      </c>
      <c r="J20" s="236">
        <v>1</v>
      </c>
      <c r="K20" s="303">
        <f>O20*L20</f>
        <v>89856</v>
      </c>
      <c r="L20" s="304">
        <v>0.78</v>
      </c>
      <c r="M20" s="303">
        <f>O20*N20</f>
        <v>25343.999999999996</v>
      </c>
      <c r="N20" s="304">
        <f>(100%-L20)</f>
        <v>0.21999999999999997</v>
      </c>
      <c r="O20" s="303">
        <f>J20*H20</f>
        <v>115200</v>
      </c>
      <c r="P20" s="305">
        <v>41730</v>
      </c>
      <c r="Q20" s="305">
        <v>42430</v>
      </c>
      <c r="R20" s="306" t="s">
        <v>162</v>
      </c>
      <c r="S20" s="306" t="s">
        <v>55</v>
      </c>
      <c r="T20" s="307" t="s">
        <v>195</v>
      </c>
      <c r="U20" s="284" t="s">
        <v>54</v>
      </c>
      <c r="V20" s="250"/>
    </row>
    <row r="21" spans="1:26" s="267" customFormat="1" ht="24" customHeight="1" outlineLevel="1" x14ac:dyDescent="0.25">
      <c r="A21" s="276"/>
      <c r="B21" s="273"/>
      <c r="C21" s="273"/>
      <c r="D21" s="277" t="s">
        <v>64</v>
      </c>
      <c r="E21" s="336" t="s">
        <v>168</v>
      </c>
      <c r="F21" s="337"/>
      <c r="G21" s="300" t="s">
        <v>94</v>
      </c>
      <c r="H21" s="301">
        <f>'PA 2013 US$'!H21*'TAXA DE CÂMBIO'!$C$5</f>
        <v>752076.86399999994</v>
      </c>
      <c r="I21" s="302" t="s">
        <v>94</v>
      </c>
      <c r="J21" s="236">
        <v>1</v>
      </c>
      <c r="K21" s="303">
        <f>O21*L21</f>
        <v>586619.95392</v>
      </c>
      <c r="L21" s="304">
        <v>0.78</v>
      </c>
      <c r="M21" s="303">
        <f>O21*N21</f>
        <v>165456.91007999997</v>
      </c>
      <c r="N21" s="304">
        <f>(100%-L21)</f>
        <v>0.21999999999999997</v>
      </c>
      <c r="O21" s="303">
        <f>J21*H21</f>
        <v>752076.86399999994</v>
      </c>
      <c r="P21" s="305">
        <v>41609</v>
      </c>
      <c r="Q21" s="305">
        <v>41974</v>
      </c>
      <c r="R21" s="306" t="s">
        <v>162</v>
      </c>
      <c r="S21" s="306" t="s">
        <v>55</v>
      </c>
      <c r="T21" s="307" t="s">
        <v>195</v>
      </c>
      <c r="U21" s="284" t="s">
        <v>159</v>
      </c>
      <c r="V21" s="250"/>
    </row>
    <row r="22" spans="1:26" s="267" customFormat="1" ht="15.75" outlineLevel="1" x14ac:dyDescent="0.25">
      <c r="A22" s="251"/>
      <c r="B22" s="273"/>
      <c r="C22" s="273"/>
      <c r="D22" s="263" t="s">
        <v>125</v>
      </c>
      <c r="E22" s="262" t="s">
        <v>124</v>
      </c>
      <c r="F22" s="271"/>
      <c r="G22" s="271"/>
      <c r="H22" s="271"/>
      <c r="I22" s="271"/>
      <c r="J22" s="270"/>
      <c r="K22" s="268">
        <v>0</v>
      </c>
      <c r="L22" s="269">
        <v>0</v>
      </c>
      <c r="M22" s="143">
        <v>0</v>
      </c>
      <c r="N22" s="269">
        <v>0</v>
      </c>
      <c r="O22" s="143">
        <v>0</v>
      </c>
      <c r="P22" s="256"/>
      <c r="Q22" s="256"/>
      <c r="R22" s="275"/>
      <c r="S22" s="275"/>
      <c r="T22" s="275"/>
      <c r="U22" s="274"/>
    </row>
    <row r="23" spans="1:26" ht="15.75" outlineLevel="1" x14ac:dyDescent="0.25">
      <c r="A23" s="251"/>
      <c r="B23" s="252"/>
      <c r="C23" s="252"/>
      <c r="D23" s="263" t="s">
        <v>123</v>
      </c>
      <c r="E23" s="262" t="s">
        <v>122</v>
      </c>
      <c r="F23" s="271"/>
      <c r="G23" s="271"/>
      <c r="H23" s="271"/>
      <c r="I23" s="271"/>
      <c r="J23" s="270"/>
      <c r="K23" s="268">
        <v>0</v>
      </c>
      <c r="L23" s="269">
        <v>0</v>
      </c>
      <c r="M23" s="143">
        <v>0</v>
      </c>
      <c r="N23" s="269">
        <v>0</v>
      </c>
      <c r="O23" s="143">
        <v>0</v>
      </c>
      <c r="P23" s="256"/>
      <c r="Q23" s="256"/>
      <c r="R23" s="275"/>
      <c r="S23" s="275"/>
      <c r="T23" s="275"/>
      <c r="U23" s="274"/>
      <c r="V23" s="250"/>
    </row>
    <row r="24" spans="1:26" s="267" customFormat="1" ht="15.75" outlineLevel="1" x14ac:dyDescent="0.25">
      <c r="A24" s="251"/>
      <c r="B24" s="273"/>
      <c r="C24" s="273"/>
      <c r="D24" s="263" t="s">
        <v>121</v>
      </c>
      <c r="E24" s="262" t="s">
        <v>120</v>
      </c>
      <c r="F24" s="147"/>
      <c r="G24" s="260"/>
      <c r="H24" s="260"/>
      <c r="I24" s="260"/>
      <c r="J24" s="146"/>
      <c r="K24" s="268">
        <v>0</v>
      </c>
      <c r="L24" s="269">
        <v>0</v>
      </c>
      <c r="M24" s="143">
        <v>0</v>
      </c>
      <c r="N24" s="269">
        <v>0</v>
      </c>
      <c r="O24" s="143">
        <v>0</v>
      </c>
      <c r="P24" s="256"/>
      <c r="Q24" s="256"/>
      <c r="R24" s="275"/>
      <c r="S24" s="275"/>
      <c r="T24" s="275"/>
      <c r="U24" s="274"/>
    </row>
    <row r="25" spans="1:26" s="267" customFormat="1" ht="15.75" outlineLevel="1" x14ac:dyDescent="0.25">
      <c r="A25" s="266"/>
      <c r="B25" s="273"/>
      <c r="C25" s="273"/>
      <c r="D25" s="263" t="s">
        <v>119</v>
      </c>
      <c r="E25" s="262" t="s">
        <v>118</v>
      </c>
      <c r="F25" s="271"/>
      <c r="G25" s="271"/>
      <c r="H25" s="271"/>
      <c r="I25" s="271"/>
      <c r="J25" s="270"/>
      <c r="K25" s="268">
        <v>0</v>
      </c>
      <c r="L25" s="269">
        <v>0</v>
      </c>
      <c r="M25" s="143">
        <v>0</v>
      </c>
      <c r="N25" s="269">
        <v>0</v>
      </c>
      <c r="O25" s="143">
        <v>0</v>
      </c>
      <c r="P25" s="256"/>
      <c r="Q25" s="256"/>
      <c r="R25" s="275"/>
      <c r="S25" s="275"/>
      <c r="T25" s="275"/>
      <c r="U25" s="274"/>
    </row>
    <row r="26" spans="1:26" s="267" customFormat="1" ht="15.75" outlineLevel="1" x14ac:dyDescent="0.25">
      <c r="A26" s="266"/>
      <c r="B26" s="273"/>
      <c r="C26" s="273"/>
      <c r="D26" s="263" t="s">
        <v>117</v>
      </c>
      <c r="E26" s="262" t="s">
        <v>116</v>
      </c>
      <c r="F26" s="271"/>
      <c r="G26" s="271"/>
      <c r="H26" s="272"/>
      <c r="I26" s="271"/>
      <c r="J26" s="270"/>
      <c r="K26" s="268">
        <v>0</v>
      </c>
      <c r="L26" s="269">
        <v>0</v>
      </c>
      <c r="M26" s="143">
        <v>0</v>
      </c>
      <c r="N26" s="269">
        <v>0</v>
      </c>
      <c r="O26" s="143">
        <v>0</v>
      </c>
      <c r="P26" s="256"/>
      <c r="Q26" s="256"/>
      <c r="R26" s="275"/>
      <c r="S26" s="275"/>
      <c r="T26" s="275"/>
      <c r="U26" s="274"/>
    </row>
    <row r="27" spans="1:26" ht="15.75" outlineLevel="2" x14ac:dyDescent="0.25">
      <c r="A27" s="251"/>
      <c r="B27" s="252"/>
      <c r="C27" s="252"/>
      <c r="D27" s="263" t="s">
        <v>115</v>
      </c>
      <c r="E27" s="262" t="s">
        <v>114</v>
      </c>
      <c r="F27" s="271"/>
      <c r="G27" s="271"/>
      <c r="H27" s="272"/>
      <c r="I27" s="271"/>
      <c r="J27" s="270"/>
      <c r="K27" s="268">
        <v>0</v>
      </c>
      <c r="L27" s="269">
        <v>0</v>
      </c>
      <c r="M27" s="143">
        <v>0</v>
      </c>
      <c r="N27" s="269">
        <v>0</v>
      </c>
      <c r="O27" s="143">
        <v>0</v>
      </c>
      <c r="P27" s="256"/>
      <c r="Q27" s="256"/>
      <c r="R27" s="275"/>
      <c r="S27" s="275"/>
      <c r="T27" s="275"/>
      <c r="U27" s="274"/>
    </row>
    <row r="28" spans="1:26" ht="15.75" outlineLevel="2" x14ac:dyDescent="0.25">
      <c r="A28" s="251"/>
      <c r="B28" s="252"/>
      <c r="C28" s="252"/>
      <c r="D28" s="263" t="s">
        <v>113</v>
      </c>
      <c r="E28" s="262" t="s">
        <v>112</v>
      </c>
      <c r="F28" s="271"/>
      <c r="G28" s="271"/>
      <c r="H28" s="272"/>
      <c r="I28" s="271"/>
      <c r="J28" s="270"/>
      <c r="K28" s="268">
        <f>SUM(K29:K32)</f>
        <v>142740</v>
      </c>
      <c r="L28" s="269">
        <f>K28/O28</f>
        <v>0.78</v>
      </c>
      <c r="M28" s="268">
        <f>SUM(M29:M32)</f>
        <v>40259.999999999993</v>
      </c>
      <c r="N28" s="269">
        <f>M28/O28</f>
        <v>0.21999999999999997</v>
      </c>
      <c r="O28" s="268">
        <f>SUM(O29:O32)</f>
        <v>183000</v>
      </c>
      <c r="P28" s="256"/>
      <c r="Q28" s="256"/>
      <c r="R28" s="275"/>
      <c r="S28" s="275"/>
      <c r="T28" s="275"/>
      <c r="U28" s="274"/>
      <c r="V28" s="250"/>
      <c r="Z28" s="250"/>
    </row>
    <row r="29" spans="1:26" s="267" customFormat="1" ht="24" outlineLevel="2" x14ac:dyDescent="0.25">
      <c r="A29" s="276"/>
      <c r="B29" s="273"/>
      <c r="C29" s="273"/>
      <c r="D29" s="277" t="s">
        <v>65</v>
      </c>
      <c r="E29" s="338" t="s">
        <v>164</v>
      </c>
      <c r="F29" s="339"/>
      <c r="G29" s="286" t="s">
        <v>47</v>
      </c>
      <c r="H29" s="301">
        <f>'PA 2013 US$'!H29*'TAXA DE CÂMBIO'!$C$5</f>
        <v>5400</v>
      </c>
      <c r="I29" s="302" t="s">
        <v>57</v>
      </c>
      <c r="J29" s="285">
        <v>4</v>
      </c>
      <c r="K29" s="303">
        <f t="shared" ref="K29:K31" si="4">O29*L29</f>
        <v>16848</v>
      </c>
      <c r="L29" s="304">
        <v>0.78</v>
      </c>
      <c r="M29" s="303">
        <f>O29*N29</f>
        <v>4751.9999999999991</v>
      </c>
      <c r="N29" s="304">
        <f t="shared" ref="N29:N31" si="5">(100%-L29)</f>
        <v>0.21999999999999997</v>
      </c>
      <c r="O29" s="303">
        <f t="shared" ref="O29" si="6">J29*H29</f>
        <v>21600</v>
      </c>
      <c r="P29" s="305">
        <v>41640</v>
      </c>
      <c r="Q29" s="305">
        <v>41974</v>
      </c>
      <c r="R29" s="307" t="s">
        <v>160</v>
      </c>
      <c r="S29" s="306" t="s">
        <v>161</v>
      </c>
      <c r="T29" s="307" t="s">
        <v>195</v>
      </c>
      <c r="U29" s="284" t="s">
        <v>54</v>
      </c>
      <c r="V29" s="250"/>
    </row>
    <row r="30" spans="1:26" s="267" customFormat="1" ht="24" outlineLevel="2" x14ac:dyDescent="0.25">
      <c r="A30" s="276"/>
      <c r="B30" s="273"/>
      <c r="C30" s="273"/>
      <c r="D30" s="277" t="s">
        <v>64</v>
      </c>
      <c r="E30" s="338" t="s">
        <v>164</v>
      </c>
      <c r="F30" s="339"/>
      <c r="G30" s="286" t="s">
        <v>47</v>
      </c>
      <c r="H30" s="301">
        <f>'PA 2013 US$'!H30*'TAXA DE CÂMBIO'!$C$5</f>
        <v>6600</v>
      </c>
      <c r="I30" s="302" t="s">
        <v>57</v>
      </c>
      <c r="J30" s="285">
        <v>12</v>
      </c>
      <c r="K30" s="303">
        <f t="shared" si="4"/>
        <v>61776</v>
      </c>
      <c r="L30" s="304">
        <v>0.78</v>
      </c>
      <c r="M30" s="303">
        <f>O30*N30</f>
        <v>17423.999999999996</v>
      </c>
      <c r="N30" s="304">
        <f t="shared" si="5"/>
        <v>0.21999999999999997</v>
      </c>
      <c r="O30" s="303">
        <f>J30*H30</f>
        <v>79200</v>
      </c>
      <c r="P30" s="305">
        <v>41640</v>
      </c>
      <c r="Q30" s="305">
        <v>41974</v>
      </c>
      <c r="R30" s="307" t="s">
        <v>160</v>
      </c>
      <c r="S30" s="306" t="s">
        <v>161</v>
      </c>
      <c r="T30" s="307" t="s">
        <v>195</v>
      </c>
      <c r="U30" s="284" t="s">
        <v>54</v>
      </c>
      <c r="V30" s="250"/>
    </row>
    <row r="31" spans="1:26" s="267" customFormat="1" ht="24" outlineLevel="2" x14ac:dyDescent="0.25">
      <c r="A31" s="276"/>
      <c r="B31" s="273"/>
      <c r="C31" s="273"/>
      <c r="D31" s="277" t="s">
        <v>91</v>
      </c>
      <c r="E31" s="338" t="s">
        <v>164</v>
      </c>
      <c r="F31" s="339"/>
      <c r="G31" s="286" t="s">
        <v>47</v>
      </c>
      <c r="H31" s="301">
        <f>'PA 2013 US$'!H31*'TAXA DE CÂMBIO'!$C$5</f>
        <v>6000</v>
      </c>
      <c r="I31" s="302" t="s">
        <v>57</v>
      </c>
      <c r="J31" s="285">
        <v>8</v>
      </c>
      <c r="K31" s="303">
        <f t="shared" si="4"/>
        <v>37440</v>
      </c>
      <c r="L31" s="304">
        <v>0.78</v>
      </c>
      <c r="M31" s="303">
        <f>O31*N31</f>
        <v>10559.999999999998</v>
      </c>
      <c r="N31" s="304">
        <f t="shared" si="5"/>
        <v>0.21999999999999997</v>
      </c>
      <c r="O31" s="303">
        <f>J31*H31</f>
        <v>48000</v>
      </c>
      <c r="P31" s="305">
        <v>41640</v>
      </c>
      <c r="Q31" s="305">
        <v>41974</v>
      </c>
      <c r="R31" s="307" t="s">
        <v>160</v>
      </c>
      <c r="S31" s="306" t="s">
        <v>161</v>
      </c>
      <c r="T31" s="307" t="s">
        <v>195</v>
      </c>
      <c r="U31" s="284" t="s">
        <v>54</v>
      </c>
      <c r="V31" s="250"/>
    </row>
    <row r="32" spans="1:26" s="267" customFormat="1" ht="24" customHeight="1" outlineLevel="2" x14ac:dyDescent="0.25">
      <c r="A32" s="276"/>
      <c r="B32" s="273"/>
      <c r="C32" s="273"/>
      <c r="D32" s="277" t="s">
        <v>199</v>
      </c>
      <c r="E32" s="338" t="s">
        <v>164</v>
      </c>
      <c r="F32" s="339"/>
      <c r="G32" s="286" t="s">
        <v>47</v>
      </c>
      <c r="H32" s="301">
        <f>'PA 2013 US$'!H32*'TAXA DE CÂMBIO'!$C$5</f>
        <v>34200</v>
      </c>
      <c r="I32" s="302" t="s">
        <v>57</v>
      </c>
      <c r="J32" s="285">
        <v>1</v>
      </c>
      <c r="K32" s="303">
        <f>L32*O32</f>
        <v>26676</v>
      </c>
      <c r="L32" s="304">
        <v>0.78</v>
      </c>
      <c r="M32" s="303">
        <f>N32*O32</f>
        <v>7523.9999999999991</v>
      </c>
      <c r="N32" s="304">
        <v>0.21999999999999997</v>
      </c>
      <c r="O32" s="303">
        <f>H32*J32</f>
        <v>34200</v>
      </c>
      <c r="P32" s="305">
        <v>41640</v>
      </c>
      <c r="Q32" s="305">
        <v>41974</v>
      </c>
      <c r="R32" s="307" t="s">
        <v>160</v>
      </c>
      <c r="S32" s="306" t="s">
        <v>161</v>
      </c>
      <c r="T32" s="307" t="s">
        <v>195</v>
      </c>
      <c r="U32" s="284" t="s">
        <v>54</v>
      </c>
      <c r="V32" s="250"/>
    </row>
    <row r="33" spans="1:22" ht="15.75" outlineLevel="2" x14ac:dyDescent="0.25">
      <c r="A33" s="251"/>
      <c r="B33" s="252"/>
      <c r="C33" s="252"/>
      <c r="D33" s="263" t="s">
        <v>111</v>
      </c>
      <c r="E33" s="262" t="s">
        <v>110</v>
      </c>
      <c r="F33" s="271"/>
      <c r="G33" s="271"/>
      <c r="H33" s="272"/>
      <c r="I33" s="271"/>
      <c r="J33" s="270"/>
      <c r="K33" s="268">
        <f>SUM(K34:K34)</f>
        <v>89856</v>
      </c>
      <c r="L33" s="269">
        <f>K33/O33</f>
        <v>0.78</v>
      </c>
      <c r="M33" s="268">
        <f>SUM(M34:M34)</f>
        <v>25343.999999999996</v>
      </c>
      <c r="N33" s="269">
        <f>M33/O33</f>
        <v>0.21999999999999997</v>
      </c>
      <c r="O33" s="268">
        <f>SUM(O34:O34)</f>
        <v>115200</v>
      </c>
      <c r="P33" s="256"/>
      <c r="Q33" s="256"/>
      <c r="R33" s="275"/>
      <c r="S33" s="275"/>
      <c r="T33" s="275"/>
      <c r="U33" s="274"/>
    </row>
    <row r="34" spans="1:22" s="267" customFormat="1" ht="24" outlineLevel="2" x14ac:dyDescent="0.25">
      <c r="A34" s="276"/>
      <c r="B34" s="273"/>
      <c r="C34" s="273"/>
      <c r="D34" s="216" t="s">
        <v>65</v>
      </c>
      <c r="E34" s="338" t="s">
        <v>164</v>
      </c>
      <c r="F34" s="339"/>
      <c r="G34" s="286" t="s">
        <v>47</v>
      </c>
      <c r="H34" s="301">
        <f>'PA 2013 US$'!H34*'TAXA DE CÂMBIO'!$C$5</f>
        <v>9600</v>
      </c>
      <c r="I34" s="302" t="s">
        <v>57</v>
      </c>
      <c r="J34" s="285">
        <v>12</v>
      </c>
      <c r="K34" s="303">
        <f>L34*O34</f>
        <v>89856</v>
      </c>
      <c r="L34" s="304">
        <v>0.78</v>
      </c>
      <c r="M34" s="303">
        <f>N34*O34</f>
        <v>25343.999999999996</v>
      </c>
      <c r="N34" s="304">
        <v>0.21999999999999997</v>
      </c>
      <c r="O34" s="303">
        <f>H34*J34</f>
        <v>115200</v>
      </c>
      <c r="P34" s="305">
        <v>41640</v>
      </c>
      <c r="Q34" s="305">
        <v>41974</v>
      </c>
      <c r="R34" s="307" t="s">
        <v>160</v>
      </c>
      <c r="S34" s="306" t="s">
        <v>161</v>
      </c>
      <c r="T34" s="307" t="s">
        <v>195</v>
      </c>
      <c r="U34" s="284" t="s">
        <v>54</v>
      </c>
    </row>
    <row r="35" spans="1:22" ht="15.75" outlineLevel="2" x14ac:dyDescent="0.25">
      <c r="A35" s="251"/>
      <c r="B35" s="252"/>
      <c r="C35" s="252"/>
      <c r="D35" s="263" t="s">
        <v>109</v>
      </c>
      <c r="E35" s="262" t="s">
        <v>108</v>
      </c>
      <c r="F35" s="271"/>
      <c r="G35" s="271"/>
      <c r="H35" s="272"/>
      <c r="I35" s="271"/>
      <c r="J35" s="270"/>
      <c r="K35" s="268">
        <f>SUM(K36:K37)</f>
        <v>202176</v>
      </c>
      <c r="L35" s="269">
        <f>K35/O35</f>
        <v>0.78</v>
      </c>
      <c r="M35" s="268">
        <f>SUM(M36:M37)</f>
        <v>57023.999999999993</v>
      </c>
      <c r="N35" s="269">
        <f>M35/O35</f>
        <v>0.21999999999999997</v>
      </c>
      <c r="O35" s="268">
        <f>SUM(O36:O37)</f>
        <v>259200</v>
      </c>
      <c r="P35" s="256"/>
      <c r="Q35" s="256"/>
      <c r="R35" s="275"/>
      <c r="S35" s="275"/>
      <c r="T35" s="275"/>
      <c r="U35" s="274"/>
    </row>
    <row r="36" spans="1:22" s="267" customFormat="1" ht="24" outlineLevel="2" x14ac:dyDescent="0.25">
      <c r="A36" s="276"/>
      <c r="B36" s="273"/>
      <c r="C36" s="273"/>
      <c r="D36" s="277" t="s">
        <v>56</v>
      </c>
      <c r="E36" s="338" t="s">
        <v>164</v>
      </c>
      <c r="F36" s="339"/>
      <c r="G36" s="286" t="s">
        <v>47</v>
      </c>
      <c r="H36" s="301">
        <f>'PA 2013 US$'!H36*'TAXA DE CÂMBIO'!$C$5</f>
        <v>8640</v>
      </c>
      <c r="I36" s="302" t="s">
        <v>57</v>
      </c>
      <c r="J36" s="285">
        <v>15</v>
      </c>
      <c r="K36" s="303">
        <f>O36*L36</f>
        <v>101088</v>
      </c>
      <c r="L36" s="304">
        <v>0.78</v>
      </c>
      <c r="M36" s="303">
        <f>O36*N36</f>
        <v>28511.999999999996</v>
      </c>
      <c r="N36" s="304">
        <f>(100%-L36)</f>
        <v>0.21999999999999997</v>
      </c>
      <c r="O36" s="303">
        <f>J36*H36</f>
        <v>129600</v>
      </c>
      <c r="P36" s="305">
        <v>41640</v>
      </c>
      <c r="Q36" s="305">
        <v>41974</v>
      </c>
      <c r="R36" s="307" t="s">
        <v>160</v>
      </c>
      <c r="S36" s="306" t="s">
        <v>161</v>
      </c>
      <c r="T36" s="307" t="s">
        <v>195</v>
      </c>
      <c r="U36" s="284" t="s">
        <v>54</v>
      </c>
      <c r="V36" s="250"/>
    </row>
    <row r="37" spans="1:22" s="267" customFormat="1" ht="24" outlineLevel="2" x14ac:dyDescent="0.25">
      <c r="A37" s="276"/>
      <c r="B37" s="273"/>
      <c r="C37" s="273"/>
      <c r="D37" s="277" t="s">
        <v>65</v>
      </c>
      <c r="E37" s="338" t="s">
        <v>164</v>
      </c>
      <c r="F37" s="339"/>
      <c r="G37" s="286" t="s">
        <v>47</v>
      </c>
      <c r="H37" s="301">
        <f>'PA 2013 US$'!H37*'TAXA DE CÂMBIO'!$C$5</f>
        <v>8640</v>
      </c>
      <c r="I37" s="302" t="s">
        <v>57</v>
      </c>
      <c r="J37" s="285">
        <v>15</v>
      </c>
      <c r="K37" s="303">
        <f>O37*L37</f>
        <v>101088</v>
      </c>
      <c r="L37" s="304">
        <v>0.78</v>
      </c>
      <c r="M37" s="303">
        <f>O37*N37</f>
        <v>28511.999999999996</v>
      </c>
      <c r="N37" s="304">
        <f>(100%-L37)</f>
        <v>0.21999999999999997</v>
      </c>
      <c r="O37" s="303">
        <f>J37*H37</f>
        <v>129600</v>
      </c>
      <c r="P37" s="305">
        <v>41640</v>
      </c>
      <c r="Q37" s="305">
        <v>41974</v>
      </c>
      <c r="R37" s="307" t="s">
        <v>160</v>
      </c>
      <c r="S37" s="306" t="s">
        <v>161</v>
      </c>
      <c r="T37" s="307" t="s">
        <v>195</v>
      </c>
      <c r="U37" s="284" t="s">
        <v>54</v>
      </c>
      <c r="V37" s="250"/>
    </row>
    <row r="38" spans="1:22" ht="15.75" outlineLevel="2" x14ac:dyDescent="0.25">
      <c r="A38" s="251"/>
      <c r="B38" s="252"/>
      <c r="C38" s="252"/>
      <c r="D38" s="263" t="s">
        <v>107</v>
      </c>
      <c r="E38" s="262" t="s">
        <v>106</v>
      </c>
      <c r="F38" s="271"/>
      <c r="G38" s="271"/>
      <c r="H38" s="272"/>
      <c r="I38" s="271"/>
      <c r="J38" s="270"/>
      <c r="K38" s="268">
        <f>SUM(K39:K40)</f>
        <v>202176</v>
      </c>
      <c r="L38" s="269">
        <f>K38/O38</f>
        <v>0.78</v>
      </c>
      <c r="M38" s="143">
        <f>SUM(M39:M40)</f>
        <v>57023.999999999993</v>
      </c>
      <c r="N38" s="269">
        <f>M38/O38</f>
        <v>0.21999999999999997</v>
      </c>
      <c r="O38" s="143">
        <f>SUM(O39:O40)</f>
        <v>259200</v>
      </c>
      <c r="P38" s="256"/>
      <c r="Q38" s="256"/>
      <c r="R38" s="275"/>
      <c r="S38" s="275"/>
      <c r="T38" s="275"/>
      <c r="U38" s="274"/>
    </row>
    <row r="39" spans="1:22" s="267" customFormat="1" ht="24" outlineLevel="2" x14ac:dyDescent="0.25">
      <c r="A39" s="276"/>
      <c r="B39" s="273"/>
      <c r="C39" s="273"/>
      <c r="D39" s="277" t="s">
        <v>65</v>
      </c>
      <c r="E39" s="338" t="s">
        <v>164</v>
      </c>
      <c r="F39" s="339"/>
      <c r="G39" s="286" t="s">
        <v>47</v>
      </c>
      <c r="H39" s="301">
        <f>'PA 2013 US$'!H39*'TAXA DE CÂMBIO'!$C$5</f>
        <v>8640</v>
      </c>
      <c r="I39" s="302" t="s">
        <v>57</v>
      </c>
      <c r="J39" s="285">
        <v>15</v>
      </c>
      <c r="K39" s="303">
        <f>O39*L39</f>
        <v>101088</v>
      </c>
      <c r="L39" s="304">
        <v>0.78</v>
      </c>
      <c r="M39" s="303">
        <f t="shared" ref="M39:M40" si="7">O39*N39</f>
        <v>28511.999999999996</v>
      </c>
      <c r="N39" s="304">
        <f t="shared" ref="N39:N40" si="8">(100%-L39)</f>
        <v>0.21999999999999997</v>
      </c>
      <c r="O39" s="303">
        <f t="shared" ref="O39" si="9">J39*H39</f>
        <v>129600</v>
      </c>
      <c r="P39" s="305">
        <v>41640</v>
      </c>
      <c r="Q39" s="305">
        <v>41974</v>
      </c>
      <c r="R39" s="307" t="s">
        <v>160</v>
      </c>
      <c r="S39" s="306" t="s">
        <v>161</v>
      </c>
      <c r="T39" s="307" t="s">
        <v>195</v>
      </c>
      <c r="U39" s="284" t="s">
        <v>54</v>
      </c>
    </row>
    <row r="40" spans="1:22" s="267" customFormat="1" ht="24" outlineLevel="2" x14ac:dyDescent="0.25">
      <c r="A40" s="276"/>
      <c r="B40" s="273"/>
      <c r="C40" s="273"/>
      <c r="D40" s="277" t="s">
        <v>64</v>
      </c>
      <c r="E40" s="338" t="s">
        <v>164</v>
      </c>
      <c r="F40" s="339"/>
      <c r="G40" s="286" t="s">
        <v>47</v>
      </c>
      <c r="H40" s="301">
        <f>'PA 2013 US$'!H40*'TAXA DE CÂMBIO'!$C$5</f>
        <v>8640</v>
      </c>
      <c r="I40" s="302" t="s">
        <v>57</v>
      </c>
      <c r="J40" s="285">
        <v>15</v>
      </c>
      <c r="K40" s="303">
        <f>O40*L40</f>
        <v>101088</v>
      </c>
      <c r="L40" s="304">
        <v>0.78</v>
      </c>
      <c r="M40" s="303">
        <f t="shared" si="7"/>
        <v>28511.999999999996</v>
      </c>
      <c r="N40" s="304">
        <f t="shared" si="8"/>
        <v>0.21999999999999997</v>
      </c>
      <c r="O40" s="303">
        <f>J40*H40</f>
        <v>129600</v>
      </c>
      <c r="P40" s="305">
        <v>41640</v>
      </c>
      <c r="Q40" s="305">
        <v>41974</v>
      </c>
      <c r="R40" s="307" t="s">
        <v>160</v>
      </c>
      <c r="S40" s="306" t="s">
        <v>161</v>
      </c>
      <c r="T40" s="307" t="s">
        <v>195</v>
      </c>
      <c r="U40" s="284" t="s">
        <v>54</v>
      </c>
    </row>
    <row r="41" spans="1:22" ht="15.75" outlineLevel="2" x14ac:dyDescent="0.25">
      <c r="A41" s="251"/>
      <c r="B41" s="252"/>
      <c r="C41" s="252"/>
      <c r="D41" s="263" t="s">
        <v>105</v>
      </c>
      <c r="E41" s="262" t="s">
        <v>104</v>
      </c>
      <c r="F41" s="271"/>
      <c r="G41" s="271"/>
      <c r="H41" s="272"/>
      <c r="I41" s="271"/>
      <c r="J41" s="270"/>
      <c r="K41" s="268">
        <v>0</v>
      </c>
      <c r="L41" s="269">
        <v>0</v>
      </c>
      <c r="M41" s="143">
        <v>0</v>
      </c>
      <c r="N41" s="269">
        <v>0</v>
      </c>
      <c r="O41" s="143">
        <v>0</v>
      </c>
      <c r="P41" s="256"/>
      <c r="Q41" s="256"/>
      <c r="R41" s="275"/>
      <c r="S41" s="275"/>
      <c r="T41" s="275"/>
      <c r="U41" s="274"/>
    </row>
    <row r="42" spans="1:22" ht="15.75" outlineLevel="2" x14ac:dyDescent="0.25">
      <c r="A42" s="251"/>
      <c r="B42" s="252"/>
      <c r="C42" s="252"/>
      <c r="D42" s="263" t="s">
        <v>103</v>
      </c>
      <c r="E42" s="262" t="s">
        <v>102</v>
      </c>
      <c r="F42" s="271"/>
      <c r="G42" s="271"/>
      <c r="H42" s="272"/>
      <c r="I42" s="271"/>
      <c r="J42" s="270"/>
      <c r="K42" s="268">
        <f>SUM(K43)</f>
        <v>74505.600000000006</v>
      </c>
      <c r="L42" s="269">
        <f>K42/O42</f>
        <v>0.78</v>
      </c>
      <c r="M42" s="143">
        <f>SUM(M43)</f>
        <v>21014.400000000001</v>
      </c>
      <c r="N42" s="269">
        <f>M42/O42</f>
        <v>0.22000000000000003</v>
      </c>
      <c r="O42" s="143">
        <f>SUM(O43)</f>
        <v>95520</v>
      </c>
      <c r="P42" s="256"/>
      <c r="Q42" s="256"/>
      <c r="R42" s="275"/>
      <c r="S42" s="275"/>
      <c r="T42" s="275"/>
      <c r="U42" s="274"/>
    </row>
    <row r="43" spans="1:22" ht="30.75" customHeight="1" outlineLevel="2" x14ac:dyDescent="0.25">
      <c r="A43" s="251"/>
      <c r="B43" s="252"/>
      <c r="C43" s="252"/>
      <c r="D43" s="299" t="s">
        <v>48</v>
      </c>
      <c r="E43" s="346" t="s">
        <v>226</v>
      </c>
      <c r="F43" s="347"/>
      <c r="G43" s="286" t="s">
        <v>47</v>
      </c>
      <c r="H43" s="301">
        <f>'PA 2013 US$'!H43*'TAXA DE CÂMBIO'!$C$5</f>
        <v>95520</v>
      </c>
      <c r="I43" s="302" t="s">
        <v>57</v>
      </c>
      <c r="J43" s="285">
        <v>1</v>
      </c>
      <c r="K43" s="303">
        <f>L43*O43</f>
        <v>74505.600000000006</v>
      </c>
      <c r="L43" s="304">
        <v>0.78</v>
      </c>
      <c r="M43" s="303">
        <f>N43*O43</f>
        <v>21014.400000000001</v>
      </c>
      <c r="N43" s="304">
        <v>0.22</v>
      </c>
      <c r="O43" s="303">
        <f>H43*J43</f>
        <v>95520</v>
      </c>
      <c r="P43" s="305">
        <v>41640</v>
      </c>
      <c r="Q43" s="305">
        <v>42339</v>
      </c>
      <c r="R43" s="306" t="s">
        <v>162</v>
      </c>
      <c r="S43" s="306" t="s">
        <v>55</v>
      </c>
      <c r="T43" s="307" t="s">
        <v>195</v>
      </c>
      <c r="U43" s="284" t="s">
        <v>54</v>
      </c>
    </row>
    <row r="44" spans="1:22" ht="15.75" outlineLevel="2" x14ac:dyDescent="0.25">
      <c r="A44" s="251"/>
      <c r="B44" s="252"/>
      <c r="C44" s="252"/>
      <c r="D44" s="263" t="s">
        <v>101</v>
      </c>
      <c r="E44" s="262" t="s">
        <v>100</v>
      </c>
      <c r="F44" s="271"/>
      <c r="G44" s="271"/>
      <c r="H44" s="272" t="s">
        <v>227</v>
      </c>
      <c r="I44" s="271"/>
      <c r="J44" s="270"/>
      <c r="K44" s="268">
        <v>0</v>
      </c>
      <c r="L44" s="269">
        <v>0</v>
      </c>
      <c r="M44" s="143">
        <v>0</v>
      </c>
      <c r="N44" s="269">
        <v>0</v>
      </c>
      <c r="O44" s="143">
        <v>0</v>
      </c>
      <c r="P44" s="256"/>
      <c r="Q44" s="256"/>
      <c r="R44" s="275"/>
      <c r="S44" s="275"/>
      <c r="T44" s="275"/>
      <c r="U44" s="274"/>
    </row>
    <row r="45" spans="1:22" s="267" customFormat="1" ht="15.75" outlineLevel="1" x14ac:dyDescent="0.25">
      <c r="A45" s="266"/>
      <c r="B45" s="273"/>
      <c r="C45" s="273"/>
      <c r="D45" s="263" t="s">
        <v>99</v>
      </c>
      <c r="E45" s="262" t="s">
        <v>98</v>
      </c>
      <c r="F45" s="271"/>
      <c r="G45" s="271"/>
      <c r="H45" s="272"/>
      <c r="I45" s="271"/>
      <c r="J45" s="270"/>
      <c r="K45" s="268">
        <v>0</v>
      </c>
      <c r="L45" s="269">
        <v>0</v>
      </c>
      <c r="M45" s="143">
        <v>0</v>
      </c>
      <c r="N45" s="269">
        <v>0</v>
      </c>
      <c r="O45" s="143">
        <v>0</v>
      </c>
      <c r="P45" s="136"/>
      <c r="Q45" s="136"/>
      <c r="R45" s="135"/>
      <c r="S45" s="135"/>
      <c r="T45" s="135"/>
      <c r="U45" s="134"/>
    </row>
    <row r="46" spans="1:22" s="267" customFormat="1" ht="15.75" outlineLevel="1" x14ac:dyDescent="0.25">
      <c r="A46" s="266"/>
      <c r="B46" s="273"/>
      <c r="C46" s="273"/>
      <c r="D46" s="263" t="s">
        <v>97</v>
      </c>
      <c r="E46" s="262" t="s">
        <v>231</v>
      </c>
      <c r="F46" s="271"/>
      <c r="G46" s="271"/>
      <c r="H46" s="272"/>
      <c r="I46" s="271"/>
      <c r="J46" s="270"/>
      <c r="K46" s="268">
        <f>SUM(K47:K47)</f>
        <v>227606.44607999999</v>
      </c>
      <c r="L46" s="269">
        <f>K46/O46</f>
        <v>0.78</v>
      </c>
      <c r="M46" s="143">
        <f>SUM(M47:M47)</f>
        <v>64196.689919999997</v>
      </c>
      <c r="N46" s="269">
        <f>M46/O46</f>
        <v>0.22</v>
      </c>
      <c r="O46" s="143">
        <f>SUM(O47:O47)</f>
        <v>291803.136</v>
      </c>
      <c r="P46" s="136"/>
      <c r="Q46" s="136"/>
      <c r="R46" s="135"/>
      <c r="S46" s="135"/>
      <c r="T46" s="135"/>
      <c r="U46" s="134"/>
    </row>
    <row r="47" spans="1:22" s="267" customFormat="1" ht="25.5" customHeight="1" outlineLevel="1" x14ac:dyDescent="0.25">
      <c r="A47" s="266"/>
      <c r="B47" s="273"/>
      <c r="C47" s="273"/>
      <c r="D47" s="299" t="s">
        <v>48</v>
      </c>
      <c r="E47" s="346" t="s">
        <v>233</v>
      </c>
      <c r="F47" s="347"/>
      <c r="G47" s="300" t="s">
        <v>94</v>
      </c>
      <c r="H47" s="301">
        <f>'PA 2013 US$'!H47*'TAXA DE CÂMBIO'!$C$5</f>
        <v>291803.136</v>
      </c>
      <c r="I47" s="302" t="s">
        <v>57</v>
      </c>
      <c r="J47" s="285">
        <v>1</v>
      </c>
      <c r="K47" s="303">
        <f>L47*O47</f>
        <v>227606.44607999999</v>
      </c>
      <c r="L47" s="304">
        <v>0.78</v>
      </c>
      <c r="M47" s="303">
        <f>N47*O47</f>
        <v>64196.689919999997</v>
      </c>
      <c r="N47" s="304">
        <v>0.22</v>
      </c>
      <c r="O47" s="303">
        <f>H47*J47</f>
        <v>291803.136</v>
      </c>
      <c r="P47" s="305">
        <v>41609</v>
      </c>
      <c r="Q47" s="305">
        <v>42339</v>
      </c>
      <c r="R47" s="306" t="s">
        <v>162</v>
      </c>
      <c r="S47" s="306" t="s">
        <v>55</v>
      </c>
      <c r="T47" s="307" t="s">
        <v>195</v>
      </c>
      <c r="U47" s="284" t="s">
        <v>54</v>
      </c>
    </row>
    <row r="48" spans="1:22" ht="15.75" outlineLevel="1" x14ac:dyDescent="0.25">
      <c r="A48" s="251"/>
      <c r="B48" s="252"/>
      <c r="C48" s="251"/>
      <c r="D48" s="263" t="s">
        <v>96</v>
      </c>
      <c r="E48" s="262" t="s">
        <v>95</v>
      </c>
      <c r="F48" s="271"/>
      <c r="G48" s="271"/>
      <c r="H48" s="272"/>
      <c r="I48" s="271"/>
      <c r="J48" s="270"/>
      <c r="K48" s="268">
        <v>0</v>
      </c>
      <c r="L48" s="269">
        <v>0</v>
      </c>
      <c r="M48" s="268">
        <v>0</v>
      </c>
      <c r="N48" s="269">
        <v>0</v>
      </c>
      <c r="O48" s="268">
        <v>0</v>
      </c>
      <c r="P48" s="136"/>
      <c r="Q48" s="136"/>
      <c r="R48" s="135"/>
      <c r="S48" s="135"/>
      <c r="T48" s="135"/>
      <c r="U48" s="134"/>
      <c r="V48" s="250"/>
    </row>
    <row r="49" spans="1:22" ht="15.75" outlineLevel="1" x14ac:dyDescent="0.25">
      <c r="A49" s="251"/>
      <c r="B49" s="252"/>
      <c r="C49" s="252"/>
      <c r="D49" s="263" t="s">
        <v>93</v>
      </c>
      <c r="E49" s="262" t="s">
        <v>92</v>
      </c>
      <c r="F49" s="271"/>
      <c r="G49" s="271"/>
      <c r="H49" s="272"/>
      <c r="I49" s="271"/>
      <c r="J49" s="270"/>
      <c r="K49" s="268">
        <v>0</v>
      </c>
      <c r="L49" s="269">
        <v>0</v>
      </c>
      <c r="M49" s="268">
        <v>0</v>
      </c>
      <c r="N49" s="269">
        <v>0</v>
      </c>
      <c r="O49" s="268">
        <v>0</v>
      </c>
      <c r="P49" s="136"/>
      <c r="Q49" s="136"/>
      <c r="R49" s="135"/>
      <c r="S49" s="135"/>
      <c r="T49" s="135"/>
      <c r="U49" s="134"/>
      <c r="V49" s="250"/>
    </row>
    <row r="50" spans="1:22" s="267" customFormat="1" ht="15.75" outlineLevel="1" x14ac:dyDescent="0.25">
      <c r="A50" s="276"/>
      <c r="B50" s="273"/>
      <c r="C50" s="276"/>
      <c r="D50" s="263" t="s">
        <v>163</v>
      </c>
      <c r="E50" s="262" t="s">
        <v>165</v>
      </c>
      <c r="F50" s="271"/>
      <c r="G50" s="271"/>
      <c r="H50" s="272"/>
      <c r="I50" s="271"/>
      <c r="J50" s="270"/>
      <c r="K50" s="268">
        <v>0</v>
      </c>
      <c r="L50" s="269">
        <v>0</v>
      </c>
      <c r="M50" s="268">
        <v>0</v>
      </c>
      <c r="N50" s="269">
        <v>0</v>
      </c>
      <c r="O50" s="268">
        <v>0</v>
      </c>
      <c r="P50" s="256"/>
      <c r="Q50" s="256"/>
      <c r="R50" s="275"/>
      <c r="S50" s="275"/>
      <c r="T50" s="275"/>
      <c r="U50" s="232"/>
      <c r="V50" s="250"/>
    </row>
    <row r="51" spans="1:22" s="267" customFormat="1" ht="15.75" outlineLevel="1" x14ac:dyDescent="0.25">
      <c r="A51" s="276"/>
      <c r="B51" s="273"/>
      <c r="C51" s="276"/>
      <c r="D51" s="263" t="s">
        <v>188</v>
      </c>
      <c r="E51" s="262" t="s">
        <v>196</v>
      </c>
      <c r="F51" s="271"/>
      <c r="G51" s="271"/>
      <c r="H51" s="272"/>
      <c r="I51" s="271"/>
      <c r="J51" s="270"/>
      <c r="K51" s="268">
        <f>SUM(K52)</f>
        <v>589680</v>
      </c>
      <c r="L51" s="269">
        <f>K51/O51</f>
        <v>0.78</v>
      </c>
      <c r="M51" s="268">
        <f>SUM(M52)</f>
        <v>166320</v>
      </c>
      <c r="N51" s="269">
        <f>M51/O51</f>
        <v>0.22</v>
      </c>
      <c r="O51" s="268">
        <f>SUM(O52)</f>
        <v>756000</v>
      </c>
      <c r="P51" s="256"/>
      <c r="Q51" s="256"/>
      <c r="R51" s="275"/>
      <c r="S51" s="275"/>
      <c r="T51" s="275"/>
      <c r="U51" s="274"/>
      <c r="V51" s="250"/>
    </row>
    <row r="52" spans="1:22" s="267" customFormat="1" ht="30.75" customHeight="1" outlineLevel="1" x14ac:dyDescent="0.25">
      <c r="A52" s="276"/>
      <c r="B52" s="273"/>
      <c r="C52" s="276"/>
      <c r="D52" s="277" t="s">
        <v>49</v>
      </c>
      <c r="E52" s="338" t="s">
        <v>222</v>
      </c>
      <c r="F52" s="339"/>
      <c r="G52" s="286" t="s">
        <v>47</v>
      </c>
      <c r="H52" s="301">
        <f>'PA 2013 US$'!H52*'TAXA DE CÂMBIO'!$C$5</f>
        <v>756000</v>
      </c>
      <c r="I52" s="302" t="s">
        <v>57</v>
      </c>
      <c r="J52" s="285">
        <v>1</v>
      </c>
      <c r="K52" s="303">
        <f>L52*O52</f>
        <v>589680</v>
      </c>
      <c r="L52" s="304">
        <v>0.78</v>
      </c>
      <c r="M52" s="303">
        <f>N52*O52</f>
        <v>166320</v>
      </c>
      <c r="N52" s="304">
        <v>0.22</v>
      </c>
      <c r="O52" s="303">
        <f>H52*J52</f>
        <v>756000</v>
      </c>
      <c r="P52" s="305">
        <v>41699</v>
      </c>
      <c r="Q52" s="305">
        <v>41883</v>
      </c>
      <c r="R52" s="307" t="s">
        <v>160</v>
      </c>
      <c r="S52" s="306" t="s">
        <v>161</v>
      </c>
      <c r="T52" s="307" t="s">
        <v>195</v>
      </c>
      <c r="U52" s="284" t="s">
        <v>159</v>
      </c>
      <c r="V52" s="250"/>
    </row>
    <row r="53" spans="1:22" s="267" customFormat="1" ht="15.75" customHeight="1" outlineLevel="1" x14ac:dyDescent="0.25">
      <c r="A53" s="276"/>
      <c r="B53" s="273"/>
      <c r="C53" s="276"/>
      <c r="D53" s="263" t="s">
        <v>204</v>
      </c>
      <c r="E53" s="262" t="s">
        <v>205</v>
      </c>
      <c r="F53" s="271"/>
      <c r="G53" s="271"/>
      <c r="H53" s="272"/>
      <c r="I53" s="271"/>
      <c r="J53" s="270"/>
      <c r="K53" s="268">
        <f>SUM(K54:K56)</f>
        <v>396864</v>
      </c>
      <c r="L53" s="269">
        <f>K53/O53</f>
        <v>0.78</v>
      </c>
      <c r="M53" s="268">
        <f>SUM(M54:M56)</f>
        <v>111936</v>
      </c>
      <c r="N53" s="269">
        <f>M53/O53</f>
        <v>0.22</v>
      </c>
      <c r="O53" s="268">
        <f>SUM(O54:O56)</f>
        <v>508800</v>
      </c>
      <c r="P53" s="256"/>
      <c r="Q53" s="256"/>
      <c r="R53" s="275"/>
      <c r="S53" s="275"/>
      <c r="T53" s="275"/>
      <c r="U53" s="274"/>
      <c r="V53" s="250"/>
    </row>
    <row r="54" spans="1:22" s="267" customFormat="1" ht="24" customHeight="1" outlineLevel="1" x14ac:dyDescent="0.25">
      <c r="A54" s="276"/>
      <c r="B54" s="273"/>
      <c r="C54" s="288"/>
      <c r="D54" s="277" t="s">
        <v>49</v>
      </c>
      <c r="E54" s="338" t="s">
        <v>164</v>
      </c>
      <c r="F54" s="339"/>
      <c r="G54" s="286" t="s">
        <v>47</v>
      </c>
      <c r="H54" s="301">
        <f>'PA 2013 US$'!H54*'TAXA DE CÂMBIO'!$C$5</f>
        <v>72000</v>
      </c>
      <c r="I54" s="302" t="s">
        <v>57</v>
      </c>
      <c r="J54" s="285">
        <v>1</v>
      </c>
      <c r="K54" s="303">
        <f>O54*L54</f>
        <v>56160</v>
      </c>
      <c r="L54" s="304">
        <v>0.78</v>
      </c>
      <c r="M54" s="303">
        <f>O54*N54</f>
        <v>15840</v>
      </c>
      <c r="N54" s="304">
        <v>0.22</v>
      </c>
      <c r="O54" s="303">
        <f>H54*J54</f>
        <v>72000</v>
      </c>
      <c r="P54" s="305">
        <v>41640</v>
      </c>
      <c r="Q54" s="305">
        <v>41974</v>
      </c>
      <c r="R54" s="307" t="s">
        <v>160</v>
      </c>
      <c r="S54" s="306" t="s">
        <v>161</v>
      </c>
      <c r="T54" s="307" t="s">
        <v>195</v>
      </c>
      <c r="U54" s="284" t="s">
        <v>54</v>
      </c>
      <c r="V54" s="250"/>
    </row>
    <row r="55" spans="1:22" s="267" customFormat="1" ht="37.5" customHeight="1" outlineLevel="1" x14ac:dyDescent="0.25">
      <c r="A55" s="276"/>
      <c r="B55" s="273"/>
      <c r="C55" s="288"/>
      <c r="D55" s="277" t="s">
        <v>48</v>
      </c>
      <c r="E55" s="338" t="s">
        <v>220</v>
      </c>
      <c r="F55" s="339"/>
      <c r="G55" s="286" t="s">
        <v>47</v>
      </c>
      <c r="H55" s="301">
        <f>'PA 2013 US$'!H55*'TAXA DE CÂMBIO'!$C$5</f>
        <v>187200</v>
      </c>
      <c r="I55" s="302" t="s">
        <v>57</v>
      </c>
      <c r="J55" s="285">
        <v>1</v>
      </c>
      <c r="K55" s="303">
        <f>O55*L55</f>
        <v>146016</v>
      </c>
      <c r="L55" s="304">
        <v>0.78</v>
      </c>
      <c r="M55" s="303">
        <f>O55*N55</f>
        <v>41184</v>
      </c>
      <c r="N55" s="304">
        <v>0.22</v>
      </c>
      <c r="O55" s="303">
        <f>H55*J55</f>
        <v>187200</v>
      </c>
      <c r="P55" s="305">
        <v>41640</v>
      </c>
      <c r="Q55" s="305">
        <v>41974</v>
      </c>
      <c r="R55" s="307" t="s">
        <v>160</v>
      </c>
      <c r="S55" s="306" t="s">
        <v>161</v>
      </c>
      <c r="T55" s="307" t="s">
        <v>195</v>
      </c>
      <c r="U55" s="284" t="s">
        <v>54</v>
      </c>
      <c r="V55" s="250"/>
    </row>
    <row r="56" spans="1:22" s="267" customFormat="1" ht="60" customHeight="1" outlineLevel="1" thickBot="1" x14ac:dyDescent="0.3">
      <c r="A56" s="276"/>
      <c r="B56" s="273"/>
      <c r="C56" s="288"/>
      <c r="D56" s="277" t="s">
        <v>56</v>
      </c>
      <c r="E56" s="338" t="s">
        <v>221</v>
      </c>
      <c r="F56" s="339"/>
      <c r="G56" s="286" t="s">
        <v>47</v>
      </c>
      <c r="H56" s="301">
        <f>'PA 2013 US$'!H56*'TAXA DE CÂMBIO'!$C$5</f>
        <v>249600</v>
      </c>
      <c r="I56" s="302" t="s">
        <v>57</v>
      </c>
      <c r="J56" s="285">
        <v>1</v>
      </c>
      <c r="K56" s="303">
        <f>O56*L56</f>
        <v>194688</v>
      </c>
      <c r="L56" s="304">
        <v>0.78</v>
      </c>
      <c r="M56" s="303">
        <f>O56*N56</f>
        <v>54912</v>
      </c>
      <c r="N56" s="304">
        <v>0.22</v>
      </c>
      <c r="O56" s="303">
        <f>H56*J56</f>
        <v>249600</v>
      </c>
      <c r="P56" s="305">
        <v>41640</v>
      </c>
      <c r="Q56" s="305">
        <v>41974</v>
      </c>
      <c r="R56" s="307" t="s">
        <v>160</v>
      </c>
      <c r="S56" s="306" t="s">
        <v>161</v>
      </c>
      <c r="T56" s="307" t="s">
        <v>195</v>
      </c>
      <c r="U56" s="284" t="s">
        <v>54</v>
      </c>
      <c r="V56" s="250"/>
    </row>
    <row r="57" spans="1:22" ht="15.75" x14ac:dyDescent="0.25">
      <c r="A57" s="251"/>
      <c r="B57" s="117" t="s">
        <v>90</v>
      </c>
      <c r="C57" s="116" t="s">
        <v>89</v>
      </c>
      <c r="D57" s="115"/>
      <c r="E57" s="113"/>
      <c r="F57" s="113"/>
      <c r="G57" s="113"/>
      <c r="H57" s="113"/>
      <c r="I57" s="113"/>
      <c r="J57" s="133"/>
      <c r="K57" s="132">
        <f>K58+K62+K64</f>
        <v>975840</v>
      </c>
      <c r="L57" s="131">
        <f>K57/O57</f>
        <v>0.95</v>
      </c>
      <c r="M57" s="130">
        <f>M58+M62+M64</f>
        <v>51360.000000000044</v>
      </c>
      <c r="N57" s="131">
        <f>M57/O57</f>
        <v>5.0000000000000044E-2</v>
      </c>
      <c r="O57" s="130">
        <f>O58+O62+O64</f>
        <v>1027200</v>
      </c>
      <c r="P57" s="129"/>
      <c r="Q57" s="129"/>
      <c r="R57" s="128"/>
      <c r="S57" s="128"/>
      <c r="T57" s="128"/>
      <c r="U57" s="127"/>
    </row>
    <row r="58" spans="1:22" ht="15.75" customHeight="1" x14ac:dyDescent="0.25">
      <c r="A58" s="251"/>
      <c r="B58" s="126"/>
      <c r="C58" s="75" t="s">
        <v>88</v>
      </c>
      <c r="D58" s="74" t="s">
        <v>87</v>
      </c>
      <c r="E58" s="73"/>
      <c r="F58" s="125"/>
      <c r="G58" s="73"/>
      <c r="H58" s="73"/>
      <c r="I58" s="73"/>
      <c r="J58" s="124"/>
      <c r="K58" s="94">
        <f>K59+K60</f>
        <v>291840</v>
      </c>
      <c r="L58" s="95">
        <v>0</v>
      </c>
      <c r="M58" s="98">
        <f>M59+M60</f>
        <v>15360.000000000015</v>
      </c>
      <c r="N58" s="95">
        <v>0</v>
      </c>
      <c r="O58" s="98">
        <f>O59+O60</f>
        <v>307200</v>
      </c>
      <c r="P58" s="93"/>
      <c r="Q58" s="118"/>
      <c r="R58" s="92"/>
      <c r="S58" s="92"/>
      <c r="T58" s="92"/>
      <c r="U58" s="91"/>
    </row>
    <row r="59" spans="1:22" ht="15.75" customHeight="1" x14ac:dyDescent="0.25">
      <c r="A59" s="251"/>
      <c r="B59" s="252"/>
      <c r="C59" s="122"/>
      <c r="D59" s="224" t="s">
        <v>178</v>
      </c>
      <c r="E59" s="220" t="s">
        <v>169</v>
      </c>
      <c r="F59" s="221"/>
      <c r="G59" s="222"/>
      <c r="H59" s="222"/>
      <c r="I59" s="222"/>
      <c r="J59" s="223"/>
      <c r="K59" s="225">
        <v>0</v>
      </c>
      <c r="L59" s="226">
        <v>0</v>
      </c>
      <c r="M59" s="227">
        <v>0</v>
      </c>
      <c r="N59" s="226">
        <v>0</v>
      </c>
      <c r="O59" s="227">
        <v>0</v>
      </c>
      <c r="P59" s="136"/>
      <c r="Q59" s="136"/>
      <c r="R59" s="135"/>
      <c r="S59" s="135"/>
      <c r="T59" s="135"/>
      <c r="U59" s="228"/>
    </row>
    <row r="60" spans="1:22" ht="15.75" customHeight="1" x14ac:dyDescent="0.25">
      <c r="A60" s="251"/>
      <c r="B60" s="252"/>
      <c r="C60" s="122"/>
      <c r="D60" s="224" t="s">
        <v>230</v>
      </c>
      <c r="E60" s="220" t="s">
        <v>229</v>
      </c>
      <c r="F60" s="221"/>
      <c r="G60" s="222"/>
      <c r="H60" s="222"/>
      <c r="I60" s="222"/>
      <c r="J60" s="223"/>
      <c r="K60" s="225">
        <f>SUM(K61)</f>
        <v>291840</v>
      </c>
      <c r="L60" s="226">
        <f>K60/O60</f>
        <v>0.95</v>
      </c>
      <c r="M60" s="225">
        <f>SUM(M61)</f>
        <v>15360.000000000015</v>
      </c>
      <c r="N60" s="226">
        <f>M60/O60</f>
        <v>5.0000000000000044E-2</v>
      </c>
      <c r="O60" s="225">
        <f>SUM(O61)</f>
        <v>307200</v>
      </c>
      <c r="P60" s="136"/>
      <c r="Q60" s="136"/>
      <c r="R60" s="135"/>
      <c r="S60" s="135"/>
      <c r="T60" s="135"/>
      <c r="U60" s="228"/>
    </row>
    <row r="61" spans="1:22" ht="37.5" customHeight="1" x14ac:dyDescent="0.25">
      <c r="A61" s="251"/>
      <c r="B61" s="252"/>
      <c r="C61" s="122"/>
      <c r="D61" s="277" t="s">
        <v>49</v>
      </c>
      <c r="E61" s="338" t="s">
        <v>237</v>
      </c>
      <c r="F61" s="339"/>
      <c r="G61" s="286" t="s">
        <v>47</v>
      </c>
      <c r="H61" s="301">
        <f>'PA 2013 US$'!H61*'TAXA DE CÂMBIO'!$C$5</f>
        <v>38400</v>
      </c>
      <c r="I61" s="307" t="s">
        <v>57</v>
      </c>
      <c r="J61" s="285">
        <v>8</v>
      </c>
      <c r="K61" s="303">
        <f>O61*L61</f>
        <v>291840</v>
      </c>
      <c r="L61" s="304">
        <v>0.95</v>
      </c>
      <c r="M61" s="303">
        <f>O61*N61</f>
        <v>15360.000000000015</v>
      </c>
      <c r="N61" s="304">
        <f>100%-L61</f>
        <v>5.0000000000000044E-2</v>
      </c>
      <c r="O61" s="303">
        <f>H61*J61</f>
        <v>307200</v>
      </c>
      <c r="P61" s="305">
        <v>41640</v>
      </c>
      <c r="Q61" s="305">
        <v>41974</v>
      </c>
      <c r="R61" s="307" t="s">
        <v>160</v>
      </c>
      <c r="S61" s="306" t="s">
        <v>161</v>
      </c>
      <c r="T61" s="307" t="s">
        <v>195</v>
      </c>
      <c r="U61" s="284" t="s">
        <v>54</v>
      </c>
    </row>
    <row r="62" spans="1:22" ht="15.75" customHeight="1" x14ac:dyDescent="0.25">
      <c r="A62" s="251"/>
      <c r="B62" s="252"/>
      <c r="C62" s="96" t="s">
        <v>86</v>
      </c>
      <c r="D62" s="74" t="s">
        <v>85</v>
      </c>
      <c r="E62" s="73"/>
      <c r="F62" s="125"/>
      <c r="G62" s="71"/>
      <c r="H62" s="71"/>
      <c r="I62" s="71"/>
      <c r="J62" s="124"/>
      <c r="K62" s="94">
        <v>0</v>
      </c>
      <c r="L62" s="95">
        <v>0</v>
      </c>
      <c r="M62" s="98">
        <v>0</v>
      </c>
      <c r="N62" s="95">
        <v>0</v>
      </c>
      <c r="O62" s="98">
        <v>0</v>
      </c>
      <c r="P62" s="123"/>
      <c r="Q62" s="118"/>
      <c r="R62" s="92"/>
      <c r="S62" s="92"/>
      <c r="T62" s="92"/>
      <c r="U62" s="91"/>
    </row>
    <row r="63" spans="1:22" s="253" customFormat="1" ht="15.75" customHeight="1" x14ac:dyDescent="0.25">
      <c r="A63" s="266"/>
      <c r="B63" s="265"/>
      <c r="C63" s="122"/>
      <c r="D63" s="263" t="s">
        <v>84</v>
      </c>
      <c r="E63" s="262" t="s">
        <v>83</v>
      </c>
      <c r="F63" s="261"/>
      <c r="G63" s="260"/>
      <c r="H63" s="260"/>
      <c r="I63" s="260"/>
      <c r="J63" s="259"/>
      <c r="K63" s="257">
        <v>0</v>
      </c>
      <c r="L63" s="258">
        <v>0</v>
      </c>
      <c r="M63" s="99">
        <v>0</v>
      </c>
      <c r="N63" s="258">
        <v>0</v>
      </c>
      <c r="O63" s="99">
        <v>0</v>
      </c>
      <c r="P63" s="256"/>
      <c r="Q63" s="256"/>
      <c r="R63" s="255"/>
      <c r="S63" s="255"/>
      <c r="T63" s="255"/>
      <c r="U63" s="254"/>
    </row>
    <row r="64" spans="1:22" ht="15.75" customHeight="1" x14ac:dyDescent="0.25">
      <c r="A64" s="251"/>
      <c r="B64" s="252"/>
      <c r="C64" s="96" t="s">
        <v>82</v>
      </c>
      <c r="D64" s="74" t="s">
        <v>81</v>
      </c>
      <c r="E64" s="73"/>
      <c r="F64" s="72"/>
      <c r="G64" s="73"/>
      <c r="H64" s="73"/>
      <c r="I64" s="73"/>
      <c r="J64" s="70"/>
      <c r="K64" s="121">
        <f>K65</f>
        <v>684000</v>
      </c>
      <c r="L64" s="120">
        <f>L65</f>
        <v>0.95</v>
      </c>
      <c r="M64" s="98">
        <f>M65</f>
        <v>36000.000000000029</v>
      </c>
      <c r="N64" s="120">
        <f>N65</f>
        <v>5.0000000000000037E-2</v>
      </c>
      <c r="O64" s="119">
        <f>O65</f>
        <v>720000</v>
      </c>
      <c r="P64" s="118"/>
      <c r="Q64" s="118"/>
      <c r="R64" s="92"/>
      <c r="S64" s="92"/>
      <c r="T64" s="92"/>
      <c r="U64" s="91"/>
    </row>
    <row r="65" spans="1:22" s="253" customFormat="1" ht="15.75" customHeight="1" x14ac:dyDescent="0.25">
      <c r="A65" s="266"/>
      <c r="B65" s="265"/>
      <c r="C65" s="264"/>
      <c r="D65" s="263" t="s">
        <v>80</v>
      </c>
      <c r="E65" s="262" t="s">
        <v>167</v>
      </c>
      <c r="F65" s="261"/>
      <c r="G65" s="260"/>
      <c r="H65" s="260"/>
      <c r="I65" s="260"/>
      <c r="J65" s="259"/>
      <c r="K65" s="257">
        <f>SUM(K66:K67)</f>
        <v>684000</v>
      </c>
      <c r="L65" s="258">
        <f>K65/O65</f>
        <v>0.95</v>
      </c>
      <c r="M65" s="257">
        <f>SUM(M66:M67)</f>
        <v>36000.000000000029</v>
      </c>
      <c r="N65" s="258">
        <f>M65/O65</f>
        <v>5.0000000000000037E-2</v>
      </c>
      <c r="O65" s="257">
        <f>SUM(O66:O67)</f>
        <v>720000</v>
      </c>
      <c r="P65" s="256"/>
      <c r="Q65" s="256"/>
      <c r="R65" s="255"/>
      <c r="S65" s="255"/>
      <c r="T65" s="255"/>
      <c r="U65" s="254"/>
    </row>
    <row r="66" spans="1:22" s="267" customFormat="1" ht="38.25" customHeight="1" outlineLevel="2" x14ac:dyDescent="0.25">
      <c r="A66" s="276"/>
      <c r="B66" s="273"/>
      <c r="C66" s="273"/>
      <c r="D66" s="277" t="s">
        <v>64</v>
      </c>
      <c r="E66" s="338" t="s">
        <v>197</v>
      </c>
      <c r="F66" s="339"/>
      <c r="G66" s="286" t="s">
        <v>47</v>
      </c>
      <c r="H66" s="301">
        <f>'PA 2013 US$'!H66*'TAXA DE CÂMBIO'!$C$5</f>
        <v>120000</v>
      </c>
      <c r="I66" s="307" t="s">
        <v>57</v>
      </c>
      <c r="J66" s="285">
        <v>1</v>
      </c>
      <c r="K66" s="303">
        <f>O66*L66</f>
        <v>114000</v>
      </c>
      <c r="L66" s="304">
        <v>0.95</v>
      </c>
      <c r="M66" s="303">
        <f>O66*N66</f>
        <v>6000.0000000000055</v>
      </c>
      <c r="N66" s="304">
        <f>100%-L66</f>
        <v>5.0000000000000044E-2</v>
      </c>
      <c r="O66" s="303">
        <f>J66*H66</f>
        <v>120000</v>
      </c>
      <c r="P66" s="290">
        <v>41730</v>
      </c>
      <c r="Q66" s="290">
        <v>41883</v>
      </c>
      <c r="R66" s="307" t="s">
        <v>162</v>
      </c>
      <c r="S66" s="306" t="s">
        <v>55</v>
      </c>
      <c r="T66" s="307" t="s">
        <v>195</v>
      </c>
      <c r="U66" s="284" t="s">
        <v>159</v>
      </c>
      <c r="V66" s="250"/>
    </row>
    <row r="67" spans="1:22" s="267" customFormat="1" ht="36" customHeight="1" outlineLevel="2" thickBot="1" x14ac:dyDescent="0.3">
      <c r="A67" s="276"/>
      <c r="B67" s="273"/>
      <c r="C67" s="288"/>
      <c r="D67" s="277" t="s">
        <v>91</v>
      </c>
      <c r="E67" s="338" t="s">
        <v>198</v>
      </c>
      <c r="F67" s="339"/>
      <c r="G67" s="286" t="s">
        <v>47</v>
      </c>
      <c r="H67" s="301">
        <f>'PA 2013 US$'!H67*'TAXA DE CÂMBIO'!$C$5</f>
        <v>600000</v>
      </c>
      <c r="I67" s="307" t="s">
        <v>57</v>
      </c>
      <c r="J67" s="285">
        <v>1</v>
      </c>
      <c r="K67" s="303">
        <f>O67*L67</f>
        <v>570000</v>
      </c>
      <c r="L67" s="304">
        <v>0.95</v>
      </c>
      <c r="M67" s="303">
        <f>O67*N67</f>
        <v>30000.000000000025</v>
      </c>
      <c r="N67" s="304">
        <f>100%-L67</f>
        <v>5.0000000000000044E-2</v>
      </c>
      <c r="O67" s="303">
        <f>J67*H67</f>
        <v>600000</v>
      </c>
      <c r="P67" s="290">
        <v>42095</v>
      </c>
      <c r="Q67" s="290">
        <v>42248</v>
      </c>
      <c r="R67" s="307" t="s">
        <v>162</v>
      </c>
      <c r="S67" s="306" t="s">
        <v>55</v>
      </c>
      <c r="T67" s="307" t="s">
        <v>195</v>
      </c>
      <c r="U67" s="284" t="s">
        <v>159</v>
      </c>
      <c r="V67" s="250"/>
    </row>
    <row r="68" spans="1:22" ht="15.75" x14ac:dyDescent="0.25">
      <c r="A68" s="251"/>
      <c r="B68" s="117" t="s">
        <v>79</v>
      </c>
      <c r="C68" s="116" t="s">
        <v>78</v>
      </c>
      <c r="D68" s="115"/>
      <c r="E68" s="113"/>
      <c r="F68" s="114"/>
      <c r="G68" s="113"/>
      <c r="H68" s="113"/>
      <c r="I68" s="113"/>
      <c r="J68" s="112"/>
      <c r="K68" s="111">
        <f>K69+K73+K77+K82+K86+K93</f>
        <v>3275922.4559999998</v>
      </c>
      <c r="L68" s="110">
        <f>K68/O68</f>
        <v>0.84535041791367072</v>
      </c>
      <c r="M68" s="111">
        <f>M69+M73+M77+M82+M86+M93</f>
        <v>599301.81381818186</v>
      </c>
      <c r="N68" s="110">
        <f>M68/O68</f>
        <v>0.15464958208632915</v>
      </c>
      <c r="O68" s="109">
        <f>O69+O73+O77+O82+O86+O93</f>
        <v>3875224.2698181821</v>
      </c>
      <c r="P68" s="108"/>
      <c r="Q68" s="108"/>
      <c r="R68" s="107"/>
      <c r="S68" s="107"/>
      <c r="T68" s="107"/>
      <c r="U68" s="106"/>
      <c r="V68" s="105"/>
    </row>
    <row r="69" spans="1:22" ht="15.75" x14ac:dyDescent="0.25">
      <c r="A69" s="251"/>
      <c r="B69" s="252"/>
      <c r="C69" s="96" t="s">
        <v>77</v>
      </c>
      <c r="D69" s="74" t="s">
        <v>76</v>
      </c>
      <c r="E69" s="73"/>
      <c r="F69" s="72"/>
      <c r="G69" s="71"/>
      <c r="H69" s="71"/>
      <c r="I69" s="71"/>
      <c r="J69" s="70"/>
      <c r="K69" s="94">
        <f>K70+K71</f>
        <v>432000</v>
      </c>
      <c r="L69" s="95">
        <f>K69/O69</f>
        <v>1</v>
      </c>
      <c r="M69" s="94">
        <f>M70+M71</f>
        <v>0</v>
      </c>
      <c r="N69" s="95">
        <f>M69/O69</f>
        <v>0</v>
      </c>
      <c r="O69" s="94">
        <f>O70+O71</f>
        <v>432000</v>
      </c>
      <c r="P69" s="104"/>
      <c r="Q69" s="104"/>
      <c r="R69" s="101"/>
      <c r="S69" s="101"/>
      <c r="T69" s="101"/>
      <c r="U69" s="91"/>
    </row>
    <row r="70" spans="1:22" s="253" customFormat="1" ht="15.75" x14ac:dyDescent="0.25">
      <c r="A70" s="251"/>
      <c r="B70" s="265"/>
      <c r="C70" s="264"/>
      <c r="D70" s="263" t="s">
        <v>75</v>
      </c>
      <c r="E70" s="262" t="s">
        <v>74</v>
      </c>
      <c r="F70" s="261"/>
      <c r="G70" s="260"/>
      <c r="H70" s="260"/>
      <c r="I70" s="260"/>
      <c r="J70" s="259"/>
      <c r="K70" s="257">
        <v>0</v>
      </c>
      <c r="L70" s="258">
        <v>0</v>
      </c>
      <c r="M70" s="257">
        <v>0</v>
      </c>
      <c r="N70" s="258">
        <v>0</v>
      </c>
      <c r="O70" s="257">
        <v>0</v>
      </c>
      <c r="P70" s="256"/>
      <c r="Q70" s="256"/>
      <c r="R70" s="255"/>
      <c r="S70" s="255"/>
      <c r="T70" s="255"/>
      <c r="U70" s="254"/>
    </row>
    <row r="71" spans="1:22" s="253" customFormat="1" ht="15.75" x14ac:dyDescent="0.25">
      <c r="A71" s="251"/>
      <c r="B71" s="265"/>
      <c r="C71" s="264"/>
      <c r="D71" s="263" t="s">
        <v>179</v>
      </c>
      <c r="E71" s="262" t="s">
        <v>170</v>
      </c>
      <c r="F71" s="261"/>
      <c r="G71" s="260"/>
      <c r="H71" s="260"/>
      <c r="I71" s="260"/>
      <c r="J71" s="259"/>
      <c r="K71" s="257">
        <f>K72</f>
        <v>432000</v>
      </c>
      <c r="L71" s="258">
        <f>K71/O71</f>
        <v>1</v>
      </c>
      <c r="M71" s="257">
        <f>M72</f>
        <v>0</v>
      </c>
      <c r="N71" s="258">
        <f>M71/O71</f>
        <v>0</v>
      </c>
      <c r="O71" s="257">
        <f>O72</f>
        <v>432000</v>
      </c>
      <c r="P71" s="256"/>
      <c r="Q71" s="256"/>
      <c r="R71" s="255"/>
      <c r="S71" s="255"/>
      <c r="T71" s="255"/>
      <c r="U71" s="254"/>
    </row>
    <row r="72" spans="1:22" s="253" customFormat="1" ht="24" x14ac:dyDescent="0.25">
      <c r="A72" s="251"/>
      <c r="B72" s="265"/>
      <c r="C72" s="264"/>
      <c r="D72" s="277" t="s">
        <v>49</v>
      </c>
      <c r="E72" s="314" t="s">
        <v>171</v>
      </c>
      <c r="F72" s="315"/>
      <c r="G72" s="286" t="s">
        <v>47</v>
      </c>
      <c r="H72" s="301">
        <f>'PA 2013 US$'!H72*'TAXA DE CÂMBIO'!$C$5</f>
        <v>432000</v>
      </c>
      <c r="I72" s="302" t="s">
        <v>57</v>
      </c>
      <c r="J72" s="285">
        <v>1</v>
      </c>
      <c r="K72" s="303">
        <f>O72*L72</f>
        <v>432000</v>
      </c>
      <c r="L72" s="291">
        <v>1</v>
      </c>
      <c r="M72" s="303">
        <f>O72*N72</f>
        <v>0</v>
      </c>
      <c r="N72" s="304">
        <f>(100%-L72)</f>
        <v>0</v>
      </c>
      <c r="O72" s="303">
        <f>J72*H72</f>
        <v>432000</v>
      </c>
      <c r="P72" s="290">
        <v>41640</v>
      </c>
      <c r="Q72" s="290">
        <v>41974</v>
      </c>
      <c r="R72" s="306" t="s">
        <v>200</v>
      </c>
      <c r="S72" s="306" t="s">
        <v>55</v>
      </c>
      <c r="T72" s="307" t="s">
        <v>195</v>
      </c>
      <c r="U72" s="284" t="s">
        <v>54</v>
      </c>
    </row>
    <row r="73" spans="1:22" ht="15.75" x14ac:dyDescent="0.25">
      <c r="A73" s="251"/>
      <c r="B73" s="252"/>
      <c r="C73" s="96" t="s">
        <v>73</v>
      </c>
      <c r="D73" s="74" t="s">
        <v>72</v>
      </c>
      <c r="E73" s="73"/>
      <c r="F73" s="72"/>
      <c r="G73" s="103"/>
      <c r="H73" s="71"/>
      <c r="I73" s="71"/>
      <c r="J73" s="70"/>
      <c r="K73" s="94">
        <f>K74+K75+K76</f>
        <v>0</v>
      </c>
      <c r="L73" s="95">
        <v>0</v>
      </c>
      <c r="M73" s="98">
        <f>M74+M75+M76</f>
        <v>0</v>
      </c>
      <c r="N73" s="95">
        <v>0</v>
      </c>
      <c r="O73" s="102">
        <f>O74+O75+O76</f>
        <v>0</v>
      </c>
      <c r="P73" s="93"/>
      <c r="Q73" s="93"/>
      <c r="R73" s="101"/>
      <c r="S73" s="101"/>
      <c r="T73" s="101"/>
      <c r="U73" s="100"/>
    </row>
    <row r="74" spans="1:22" s="253" customFormat="1" ht="15.75" x14ac:dyDescent="0.25">
      <c r="A74" s="266"/>
      <c r="B74" s="265"/>
      <c r="C74" s="264"/>
      <c r="D74" s="263" t="s">
        <v>71</v>
      </c>
      <c r="E74" s="262" t="s">
        <v>70</v>
      </c>
      <c r="F74" s="261"/>
      <c r="G74" s="260"/>
      <c r="H74" s="260"/>
      <c r="I74" s="260"/>
      <c r="J74" s="259"/>
      <c r="K74" s="257">
        <v>0</v>
      </c>
      <c r="L74" s="258">
        <v>0</v>
      </c>
      <c r="M74" s="257">
        <v>0</v>
      </c>
      <c r="N74" s="258">
        <v>0</v>
      </c>
      <c r="O74" s="257">
        <v>0</v>
      </c>
      <c r="P74" s="256"/>
      <c r="Q74" s="256"/>
      <c r="R74" s="255"/>
      <c r="S74" s="255"/>
      <c r="T74" s="255"/>
      <c r="U74" s="254"/>
    </row>
    <row r="75" spans="1:22" s="253" customFormat="1" ht="15.75" x14ac:dyDescent="0.25">
      <c r="A75" s="266"/>
      <c r="B75" s="265"/>
      <c r="C75" s="264"/>
      <c r="D75" s="263" t="s">
        <v>172</v>
      </c>
      <c r="E75" s="262" t="s">
        <v>186</v>
      </c>
      <c r="F75" s="261"/>
      <c r="G75" s="260"/>
      <c r="H75" s="260"/>
      <c r="I75" s="260"/>
      <c r="J75" s="259"/>
      <c r="K75" s="257">
        <v>0</v>
      </c>
      <c r="L75" s="258">
        <v>0</v>
      </c>
      <c r="M75" s="257">
        <v>0</v>
      </c>
      <c r="N75" s="258">
        <v>0</v>
      </c>
      <c r="O75" s="257">
        <v>0</v>
      </c>
      <c r="P75" s="256"/>
      <c r="Q75" s="256"/>
      <c r="R75" s="255"/>
      <c r="S75" s="255"/>
      <c r="T75" s="255"/>
      <c r="U75" s="254"/>
    </row>
    <row r="76" spans="1:22" s="267" customFormat="1" ht="15.75" x14ac:dyDescent="0.25">
      <c r="A76" s="276"/>
      <c r="B76" s="273"/>
      <c r="C76" s="287"/>
      <c r="D76" s="263" t="s">
        <v>194</v>
      </c>
      <c r="E76" s="262" t="s">
        <v>201</v>
      </c>
      <c r="F76" s="261"/>
      <c r="G76" s="260"/>
      <c r="H76" s="260"/>
      <c r="I76" s="260"/>
      <c r="J76" s="259"/>
      <c r="K76" s="257">
        <v>0</v>
      </c>
      <c r="L76" s="258">
        <v>0</v>
      </c>
      <c r="M76" s="257">
        <v>0</v>
      </c>
      <c r="N76" s="258">
        <v>0</v>
      </c>
      <c r="O76" s="257">
        <v>0</v>
      </c>
      <c r="P76" s="256"/>
      <c r="Q76" s="256"/>
      <c r="R76" s="255"/>
      <c r="S76" s="255"/>
      <c r="T76" s="255"/>
      <c r="U76" s="254"/>
    </row>
    <row r="77" spans="1:22" ht="15.75" x14ac:dyDescent="0.25">
      <c r="A77" s="251"/>
      <c r="B77" s="252"/>
      <c r="C77" s="96" t="s">
        <v>69</v>
      </c>
      <c r="D77" s="74" t="s">
        <v>68</v>
      </c>
      <c r="E77" s="73"/>
      <c r="F77" s="72"/>
      <c r="G77" s="71"/>
      <c r="H77" s="71"/>
      <c r="I77" s="71"/>
      <c r="J77" s="70"/>
      <c r="K77" s="94">
        <f>K78+K79</f>
        <v>360000</v>
      </c>
      <c r="L77" s="95">
        <f>K77/O77</f>
        <v>1</v>
      </c>
      <c r="M77" s="98">
        <f>M78+M79</f>
        <v>0</v>
      </c>
      <c r="N77" s="95">
        <f>M77/O77</f>
        <v>0</v>
      </c>
      <c r="O77" s="98">
        <f>O78+O79</f>
        <v>360000</v>
      </c>
      <c r="P77" s="93"/>
      <c r="Q77" s="93"/>
      <c r="R77" s="92"/>
      <c r="S77" s="92"/>
      <c r="T77" s="92"/>
      <c r="U77" s="91"/>
    </row>
    <row r="78" spans="1:22" s="253" customFormat="1" ht="15.75" x14ac:dyDescent="0.25">
      <c r="A78" s="266"/>
      <c r="B78" s="265"/>
      <c r="C78" s="264"/>
      <c r="D78" s="263" t="s">
        <v>67</v>
      </c>
      <c r="E78" s="262" t="s">
        <v>66</v>
      </c>
      <c r="F78" s="261"/>
      <c r="G78" s="260"/>
      <c r="H78" s="260"/>
      <c r="I78" s="260"/>
      <c r="J78" s="259"/>
      <c r="K78" s="257">
        <v>0</v>
      </c>
      <c r="L78" s="258">
        <v>0</v>
      </c>
      <c r="M78" s="99">
        <v>0</v>
      </c>
      <c r="N78" s="258">
        <v>0</v>
      </c>
      <c r="O78" s="99">
        <v>0</v>
      </c>
      <c r="P78" s="256"/>
      <c r="Q78" s="256"/>
      <c r="R78" s="255"/>
      <c r="S78" s="255"/>
      <c r="T78" s="255"/>
      <c r="U78" s="254"/>
    </row>
    <row r="79" spans="1:22" s="253" customFormat="1" ht="15.75" x14ac:dyDescent="0.25">
      <c r="A79" s="266"/>
      <c r="B79" s="265"/>
      <c r="C79" s="287"/>
      <c r="D79" s="263" t="s">
        <v>182</v>
      </c>
      <c r="E79" s="262" t="s">
        <v>173</v>
      </c>
      <c r="F79" s="261"/>
      <c r="G79" s="260"/>
      <c r="H79" s="260"/>
      <c r="I79" s="260"/>
      <c r="J79" s="259"/>
      <c r="K79" s="257">
        <f>SUM(K80:K81)</f>
        <v>360000</v>
      </c>
      <c r="L79" s="258">
        <f>K79/O79</f>
        <v>1</v>
      </c>
      <c r="M79" s="257">
        <f>SUM(M80:M81)</f>
        <v>0</v>
      </c>
      <c r="N79" s="258">
        <f>M79/O79</f>
        <v>0</v>
      </c>
      <c r="O79" s="257">
        <f>SUM(O80:O81)</f>
        <v>360000</v>
      </c>
      <c r="P79" s="256"/>
      <c r="Q79" s="256"/>
      <c r="R79" s="255"/>
      <c r="S79" s="255"/>
      <c r="T79" s="255"/>
      <c r="U79" s="254"/>
    </row>
    <row r="80" spans="1:22" s="253" customFormat="1" ht="53.25" customHeight="1" x14ac:dyDescent="0.25">
      <c r="A80" s="266"/>
      <c r="B80" s="265"/>
      <c r="C80" s="287"/>
      <c r="D80" s="277" t="s">
        <v>49</v>
      </c>
      <c r="E80" s="314" t="s">
        <v>219</v>
      </c>
      <c r="F80" s="315"/>
      <c r="G80" s="286" t="s">
        <v>47</v>
      </c>
      <c r="H80" s="301">
        <f>'PA 2013 US$'!H80*'TAXA DE CÂMBIO'!$C$5</f>
        <v>240000</v>
      </c>
      <c r="I80" s="286" t="s">
        <v>57</v>
      </c>
      <c r="J80" s="285">
        <v>1</v>
      </c>
      <c r="K80" s="303">
        <f>L80*O80</f>
        <v>240000</v>
      </c>
      <c r="L80" s="291">
        <v>1</v>
      </c>
      <c r="M80" s="303">
        <f>N80*O80</f>
        <v>0</v>
      </c>
      <c r="N80" s="304">
        <f>(100%-L80)</f>
        <v>0</v>
      </c>
      <c r="O80" s="303">
        <f>H80*J80</f>
        <v>240000</v>
      </c>
      <c r="P80" s="290">
        <v>41640</v>
      </c>
      <c r="Q80" s="290">
        <v>41974</v>
      </c>
      <c r="R80" s="289" t="s">
        <v>160</v>
      </c>
      <c r="S80" s="306" t="s">
        <v>161</v>
      </c>
      <c r="T80" s="307" t="s">
        <v>195</v>
      </c>
      <c r="U80" s="284" t="s">
        <v>54</v>
      </c>
    </row>
    <row r="81" spans="1:21" s="253" customFormat="1" ht="51.75" customHeight="1" x14ac:dyDescent="0.25">
      <c r="A81" s="266"/>
      <c r="B81" s="265"/>
      <c r="C81" s="287"/>
      <c r="D81" s="277" t="s">
        <v>48</v>
      </c>
      <c r="E81" s="314" t="s">
        <v>218</v>
      </c>
      <c r="F81" s="315"/>
      <c r="G81" s="286" t="s">
        <v>47</v>
      </c>
      <c r="H81" s="301">
        <f>'PA 2013 US$'!H81*'TAXA DE CÂMBIO'!$C$5</f>
        <v>120000</v>
      </c>
      <c r="I81" s="286" t="s">
        <v>57</v>
      </c>
      <c r="J81" s="285">
        <v>1</v>
      </c>
      <c r="K81" s="303">
        <f>L81*O81</f>
        <v>120000</v>
      </c>
      <c r="L81" s="291">
        <v>1</v>
      </c>
      <c r="M81" s="303">
        <f>N81*O81</f>
        <v>0</v>
      </c>
      <c r="N81" s="304">
        <f>(100%-L81)</f>
        <v>0</v>
      </c>
      <c r="O81" s="303">
        <f>H81*J81</f>
        <v>120000</v>
      </c>
      <c r="P81" s="290">
        <v>41640</v>
      </c>
      <c r="Q81" s="290">
        <v>41974</v>
      </c>
      <c r="R81" s="289" t="s">
        <v>160</v>
      </c>
      <c r="S81" s="306" t="s">
        <v>161</v>
      </c>
      <c r="T81" s="307" t="s">
        <v>195</v>
      </c>
      <c r="U81" s="284" t="s">
        <v>54</v>
      </c>
    </row>
    <row r="82" spans="1:21" ht="15.75" x14ac:dyDescent="0.25">
      <c r="A82" s="251"/>
      <c r="B82" s="252"/>
      <c r="C82" s="96" t="s">
        <v>63</v>
      </c>
      <c r="D82" s="74" t="s">
        <v>62</v>
      </c>
      <c r="E82" s="73"/>
      <c r="F82" s="72"/>
      <c r="G82" s="71"/>
      <c r="H82" s="71"/>
      <c r="I82" s="71"/>
      <c r="J82" s="70"/>
      <c r="K82" s="94">
        <f>K83+K84</f>
        <v>0</v>
      </c>
      <c r="L82" s="95">
        <v>0</v>
      </c>
      <c r="M82" s="94">
        <f>M83+M84</f>
        <v>0</v>
      </c>
      <c r="N82" s="95">
        <v>0</v>
      </c>
      <c r="O82" s="94">
        <f>O83+O84</f>
        <v>0</v>
      </c>
      <c r="P82" s="93"/>
      <c r="Q82" s="93"/>
      <c r="R82" s="92"/>
      <c r="S82" s="92"/>
      <c r="T82" s="92"/>
      <c r="U82" s="91"/>
    </row>
    <row r="83" spans="1:21" s="253" customFormat="1" ht="15.75" x14ac:dyDescent="0.25">
      <c r="A83" s="266"/>
      <c r="B83" s="265"/>
      <c r="C83" s="264"/>
      <c r="D83" s="263" t="s">
        <v>61</v>
      </c>
      <c r="E83" s="262" t="s">
        <v>60</v>
      </c>
      <c r="F83" s="261"/>
      <c r="G83" s="260"/>
      <c r="H83" s="260"/>
      <c r="I83" s="260"/>
      <c r="J83" s="259"/>
      <c r="K83" s="257">
        <v>0</v>
      </c>
      <c r="L83" s="258">
        <v>0</v>
      </c>
      <c r="M83" s="99">
        <v>0</v>
      </c>
      <c r="N83" s="258">
        <v>0</v>
      </c>
      <c r="O83" s="99">
        <v>0</v>
      </c>
      <c r="P83" s="256"/>
      <c r="Q83" s="256"/>
      <c r="R83" s="255"/>
      <c r="S83" s="255"/>
      <c r="T83" s="255"/>
      <c r="U83" s="254"/>
    </row>
    <row r="84" spans="1:21" s="253" customFormat="1" ht="15.75" x14ac:dyDescent="0.25">
      <c r="A84" s="266"/>
      <c r="B84" s="265"/>
      <c r="C84" s="264"/>
      <c r="D84" s="263" t="s">
        <v>59</v>
      </c>
      <c r="E84" s="262" t="s">
        <v>58</v>
      </c>
      <c r="F84" s="261"/>
      <c r="G84" s="260"/>
      <c r="H84" s="260"/>
      <c r="I84" s="260"/>
      <c r="J84" s="259"/>
      <c r="K84" s="257">
        <v>0</v>
      </c>
      <c r="L84" s="258">
        <v>0</v>
      </c>
      <c r="M84" s="257">
        <v>0</v>
      </c>
      <c r="N84" s="258">
        <v>0</v>
      </c>
      <c r="O84" s="257">
        <v>0</v>
      </c>
      <c r="P84" s="256"/>
      <c r="Q84" s="256"/>
      <c r="R84" s="255"/>
      <c r="S84" s="255"/>
      <c r="T84" s="255"/>
      <c r="U84" s="254"/>
    </row>
    <row r="85" spans="1:21" s="253" customFormat="1" ht="15.75" x14ac:dyDescent="0.25">
      <c r="A85" s="266"/>
      <c r="B85" s="265"/>
      <c r="C85" s="264"/>
      <c r="D85" s="263" t="s">
        <v>206</v>
      </c>
      <c r="E85" s="262" t="s">
        <v>187</v>
      </c>
      <c r="F85" s="261"/>
      <c r="G85" s="260"/>
      <c r="H85" s="260"/>
      <c r="I85" s="260"/>
      <c r="J85" s="259"/>
      <c r="K85" s="257">
        <v>0</v>
      </c>
      <c r="L85" s="258">
        <v>0</v>
      </c>
      <c r="M85" s="257">
        <v>0</v>
      </c>
      <c r="N85" s="258">
        <v>0</v>
      </c>
      <c r="O85" s="257">
        <v>0</v>
      </c>
      <c r="P85" s="256"/>
      <c r="Q85" s="256"/>
      <c r="R85" s="255"/>
      <c r="S85" s="255"/>
      <c r="T85" s="255"/>
      <c r="U85" s="254"/>
    </row>
    <row r="86" spans="1:21" ht="15.75" x14ac:dyDescent="0.25">
      <c r="A86" s="251"/>
      <c r="B86" s="252"/>
      <c r="C86" s="96" t="s">
        <v>53</v>
      </c>
      <c r="D86" s="74" t="s">
        <v>52</v>
      </c>
      <c r="E86" s="73"/>
      <c r="F86" s="72"/>
      <c r="G86" s="71"/>
      <c r="H86" s="71"/>
      <c r="I86" s="71"/>
      <c r="J86" s="70"/>
      <c r="K86" s="94">
        <f>K87+K88+K90</f>
        <v>561151.53599999996</v>
      </c>
      <c r="L86" s="95">
        <f>K86/O86</f>
        <v>1</v>
      </c>
      <c r="M86" s="98">
        <f>M87+M88+M90</f>
        <v>0</v>
      </c>
      <c r="N86" s="95">
        <f>M86/O86</f>
        <v>0</v>
      </c>
      <c r="O86" s="98">
        <f>O87+O88+O90</f>
        <v>561151.53599999996</v>
      </c>
      <c r="P86" s="93"/>
      <c r="Q86" s="93"/>
      <c r="R86" s="92"/>
      <c r="S86" s="92"/>
      <c r="T86" s="92"/>
      <c r="U86" s="91"/>
    </row>
    <row r="87" spans="1:21" s="253" customFormat="1" ht="15.75" x14ac:dyDescent="0.25">
      <c r="A87" s="266"/>
      <c r="B87" s="265"/>
      <c r="C87" s="264"/>
      <c r="D87" s="263" t="s">
        <v>51</v>
      </c>
      <c r="E87" s="262" t="s">
        <v>50</v>
      </c>
      <c r="F87" s="261"/>
      <c r="G87" s="260"/>
      <c r="H87" s="260"/>
      <c r="I87" s="260"/>
      <c r="J87" s="259"/>
      <c r="K87" s="257">
        <v>0</v>
      </c>
      <c r="L87" s="258">
        <v>0</v>
      </c>
      <c r="M87" s="99">
        <v>0</v>
      </c>
      <c r="N87" s="258">
        <v>0</v>
      </c>
      <c r="O87" s="99">
        <v>0</v>
      </c>
      <c r="P87" s="256"/>
      <c r="Q87" s="256"/>
      <c r="R87" s="255"/>
      <c r="S87" s="255"/>
      <c r="T87" s="255"/>
      <c r="U87" s="254"/>
    </row>
    <row r="88" spans="1:21" s="253" customFormat="1" ht="15.75" x14ac:dyDescent="0.25">
      <c r="A88" s="266"/>
      <c r="B88" s="265"/>
      <c r="C88" s="264"/>
      <c r="D88" s="263" t="s">
        <v>176</v>
      </c>
      <c r="E88" s="262" t="s">
        <v>177</v>
      </c>
      <c r="F88" s="261"/>
      <c r="G88" s="260"/>
      <c r="H88" s="260"/>
      <c r="I88" s="260"/>
      <c r="J88" s="259"/>
      <c r="K88" s="257">
        <f>K89</f>
        <v>81151.535999999993</v>
      </c>
      <c r="L88" s="258">
        <f>K88/O88</f>
        <v>1</v>
      </c>
      <c r="M88" s="99">
        <f>M89</f>
        <v>0</v>
      </c>
      <c r="N88" s="258">
        <f>M88/O88</f>
        <v>0</v>
      </c>
      <c r="O88" s="99">
        <f>O89</f>
        <v>81151.535999999993</v>
      </c>
      <c r="P88" s="256"/>
      <c r="Q88" s="256"/>
      <c r="R88" s="255"/>
      <c r="S88" s="255"/>
      <c r="T88" s="255"/>
      <c r="U88" s="254"/>
    </row>
    <row r="89" spans="1:21" s="253" customFormat="1" ht="26.25" customHeight="1" x14ac:dyDescent="0.25">
      <c r="A89" s="266"/>
      <c r="B89" s="265"/>
      <c r="C89" s="264"/>
      <c r="D89" s="277" t="s">
        <v>49</v>
      </c>
      <c r="E89" s="314" t="s">
        <v>184</v>
      </c>
      <c r="F89" s="315"/>
      <c r="G89" s="286" t="s">
        <v>47</v>
      </c>
      <c r="H89" s="301">
        <f>'PA 2013 US$'!H89*'TAXA DE CÂMBIO'!$C$5</f>
        <v>81151.535999999993</v>
      </c>
      <c r="I89" s="286" t="s">
        <v>47</v>
      </c>
      <c r="J89" s="285">
        <v>1</v>
      </c>
      <c r="K89" s="303">
        <f>L89*O89</f>
        <v>81151.535999999993</v>
      </c>
      <c r="L89" s="291">
        <v>1</v>
      </c>
      <c r="M89" s="303">
        <f>N89*O89</f>
        <v>0</v>
      </c>
      <c r="N89" s="304">
        <f>(100%-L89)</f>
        <v>0</v>
      </c>
      <c r="O89" s="303">
        <f>H89*J89</f>
        <v>81151.535999999993</v>
      </c>
      <c r="P89" s="290">
        <v>41640</v>
      </c>
      <c r="Q89" s="290">
        <v>41974</v>
      </c>
      <c r="R89" s="306" t="s">
        <v>200</v>
      </c>
      <c r="S89" s="306" t="s">
        <v>55</v>
      </c>
      <c r="T89" s="307" t="s">
        <v>195</v>
      </c>
      <c r="U89" s="284" t="s">
        <v>159</v>
      </c>
    </row>
    <row r="90" spans="1:21" s="253" customFormat="1" ht="16.5" customHeight="1" x14ac:dyDescent="0.25">
      <c r="A90" s="266"/>
      <c r="B90" s="265"/>
      <c r="C90" s="264"/>
      <c r="D90" s="263" t="s">
        <v>183</v>
      </c>
      <c r="E90" s="262" t="s">
        <v>174</v>
      </c>
      <c r="F90" s="261"/>
      <c r="G90" s="260"/>
      <c r="H90" s="260"/>
      <c r="I90" s="260"/>
      <c r="J90" s="259"/>
      <c r="K90" s="257">
        <f>SUM(K91:K92)</f>
        <v>480000</v>
      </c>
      <c r="L90" s="258">
        <f>K90/O90</f>
        <v>1</v>
      </c>
      <c r="M90" s="257">
        <f>SUM(M91:M92)</f>
        <v>0</v>
      </c>
      <c r="N90" s="258">
        <f>M90/O90</f>
        <v>0</v>
      </c>
      <c r="O90" s="257">
        <f>SUM(O91:O92)</f>
        <v>480000</v>
      </c>
      <c r="P90" s="256"/>
      <c r="Q90" s="256"/>
      <c r="R90" s="255"/>
      <c r="S90" s="255"/>
      <c r="T90" s="255"/>
      <c r="U90" s="254"/>
    </row>
    <row r="91" spans="1:21" s="253" customFormat="1" ht="26.25" customHeight="1" x14ac:dyDescent="0.25">
      <c r="A91" s="266"/>
      <c r="B91" s="265"/>
      <c r="C91" s="264"/>
      <c r="D91" s="277" t="s">
        <v>49</v>
      </c>
      <c r="E91" s="314" t="s">
        <v>216</v>
      </c>
      <c r="F91" s="315"/>
      <c r="G91" s="309" t="s">
        <v>94</v>
      </c>
      <c r="H91" s="301">
        <f>'PA 2013 US$'!H91*'TAXA DE CÂMBIO'!$C$5</f>
        <v>24000</v>
      </c>
      <c r="I91" s="286" t="s">
        <v>189</v>
      </c>
      <c r="J91" s="285">
        <v>1</v>
      </c>
      <c r="K91" s="303">
        <f>L91*O91</f>
        <v>24000</v>
      </c>
      <c r="L91" s="291">
        <v>1</v>
      </c>
      <c r="M91" s="303">
        <f>N91*O91</f>
        <v>0</v>
      </c>
      <c r="N91" s="304">
        <f>(100%-L91)</f>
        <v>0</v>
      </c>
      <c r="O91" s="303">
        <f>H91*J91</f>
        <v>24000</v>
      </c>
      <c r="P91" s="290">
        <v>41640</v>
      </c>
      <c r="Q91" s="290">
        <v>41974</v>
      </c>
      <c r="R91" s="306" t="s">
        <v>158</v>
      </c>
      <c r="S91" s="306" t="s">
        <v>161</v>
      </c>
      <c r="T91" s="307" t="s">
        <v>195</v>
      </c>
      <c r="U91" s="284" t="s">
        <v>54</v>
      </c>
    </row>
    <row r="92" spans="1:21" s="253" customFormat="1" ht="42" customHeight="1" x14ac:dyDescent="0.25">
      <c r="A92" s="266"/>
      <c r="B92" s="265"/>
      <c r="C92" s="264"/>
      <c r="D92" s="277" t="s">
        <v>48</v>
      </c>
      <c r="E92" s="314" t="s">
        <v>217</v>
      </c>
      <c r="F92" s="315"/>
      <c r="G92" s="313" t="s">
        <v>189</v>
      </c>
      <c r="H92" s="301">
        <f>'PA 2013 US$'!H92*'TAXA DE CÂMBIO'!$C$5</f>
        <v>456000</v>
      </c>
      <c r="I92" s="313" t="s">
        <v>189</v>
      </c>
      <c r="J92" s="285">
        <v>1</v>
      </c>
      <c r="K92" s="303">
        <f>L92*O92</f>
        <v>456000</v>
      </c>
      <c r="L92" s="291">
        <v>1</v>
      </c>
      <c r="M92" s="303">
        <f>N92*O92</f>
        <v>0</v>
      </c>
      <c r="N92" s="304">
        <f>(100%-L92)</f>
        <v>0</v>
      </c>
      <c r="O92" s="303">
        <f>H92*J92</f>
        <v>456000</v>
      </c>
      <c r="P92" s="290">
        <v>41640</v>
      </c>
      <c r="Q92" s="290">
        <v>41974</v>
      </c>
      <c r="R92" s="289" t="s">
        <v>158</v>
      </c>
      <c r="S92" s="306" t="s">
        <v>161</v>
      </c>
      <c r="T92" s="307" t="s">
        <v>195</v>
      </c>
      <c r="U92" s="284" t="s">
        <v>54</v>
      </c>
    </row>
    <row r="93" spans="1:21" ht="15.75" x14ac:dyDescent="0.25">
      <c r="A93" s="251"/>
      <c r="B93" s="252"/>
      <c r="C93" s="75" t="s">
        <v>46</v>
      </c>
      <c r="D93" s="74" t="s">
        <v>45</v>
      </c>
      <c r="E93" s="73"/>
      <c r="F93" s="72"/>
      <c r="G93" s="71"/>
      <c r="H93" s="71"/>
      <c r="I93" s="71"/>
      <c r="J93" s="70"/>
      <c r="K93" s="69">
        <f>K94+K99</f>
        <v>1922770.92</v>
      </c>
      <c r="L93" s="68">
        <f>K93/O93</f>
        <v>0.76237726779953108</v>
      </c>
      <c r="M93" s="67">
        <f>M94+M99</f>
        <v>599301.81381818186</v>
      </c>
      <c r="N93" s="68">
        <f>M93/O93</f>
        <v>0.23762273220046867</v>
      </c>
      <c r="O93" s="67">
        <f>O94+O99</f>
        <v>2522072.7338181823</v>
      </c>
      <c r="P93" s="66"/>
      <c r="Q93" s="66"/>
      <c r="R93" s="65"/>
      <c r="S93" s="65"/>
      <c r="T93" s="65"/>
      <c r="U93" s="64"/>
    </row>
    <row r="94" spans="1:21" ht="15.75" x14ac:dyDescent="0.25">
      <c r="A94" s="251"/>
      <c r="B94" s="252"/>
      <c r="C94" s="287"/>
      <c r="D94" s="263" t="s">
        <v>180</v>
      </c>
      <c r="E94" s="262" t="s">
        <v>185</v>
      </c>
      <c r="F94" s="261"/>
      <c r="G94" s="260"/>
      <c r="H94" s="260"/>
      <c r="I94" s="260"/>
      <c r="J94" s="259"/>
      <c r="K94" s="257">
        <f>SUM(K95:K98)</f>
        <v>157090.92000000001</v>
      </c>
      <c r="L94" s="258">
        <f>K94/O94</f>
        <v>0.64314428825875058</v>
      </c>
      <c r="M94" s="257">
        <f>SUM(M95:M98)</f>
        <v>87163.631999999998</v>
      </c>
      <c r="N94" s="258">
        <f>M94/O94</f>
        <v>0.3568557117412493</v>
      </c>
      <c r="O94" s="257">
        <f>SUM(O95:O98)</f>
        <v>244254.55200000003</v>
      </c>
      <c r="P94" s="256"/>
      <c r="Q94" s="256"/>
      <c r="R94" s="255"/>
      <c r="S94" s="255"/>
      <c r="T94" s="255"/>
      <c r="U94" s="254"/>
    </row>
    <row r="95" spans="1:21" ht="24" x14ac:dyDescent="0.25">
      <c r="A95" s="251"/>
      <c r="B95" s="252"/>
      <c r="C95" s="287"/>
      <c r="D95" s="277" t="s">
        <v>49</v>
      </c>
      <c r="E95" s="314" t="s">
        <v>234</v>
      </c>
      <c r="F95" s="315"/>
      <c r="G95" s="286" t="s">
        <v>189</v>
      </c>
      <c r="H95" s="301">
        <f>'PA 2013 US$'!H95*'TAXA DE CÂMBIO'!$C$5</f>
        <v>8618.1839999999993</v>
      </c>
      <c r="I95" s="286" t="s">
        <v>202</v>
      </c>
      <c r="J95" s="285">
        <v>1</v>
      </c>
      <c r="K95" s="303">
        <f>L95*O95</f>
        <v>0</v>
      </c>
      <c r="L95" s="291">
        <v>0</v>
      </c>
      <c r="M95" s="303">
        <f>N95*O95</f>
        <v>8618.1839999999993</v>
      </c>
      <c r="N95" s="304">
        <f>(100%-L95)</f>
        <v>1</v>
      </c>
      <c r="O95" s="303">
        <f>H95*J95</f>
        <v>8618.1839999999993</v>
      </c>
      <c r="P95" s="290">
        <v>41640</v>
      </c>
      <c r="Q95" s="290">
        <v>41974</v>
      </c>
      <c r="R95" s="289" t="s">
        <v>238</v>
      </c>
      <c r="S95" s="306" t="s">
        <v>161</v>
      </c>
      <c r="T95" s="307" t="s">
        <v>195</v>
      </c>
      <c r="U95" s="284" t="s">
        <v>54</v>
      </c>
    </row>
    <row r="96" spans="1:21" ht="24" x14ac:dyDescent="0.25">
      <c r="A96" s="251"/>
      <c r="B96" s="252"/>
      <c r="C96" s="287"/>
      <c r="D96" s="277" t="s">
        <v>48</v>
      </c>
      <c r="E96" s="314" t="s">
        <v>214</v>
      </c>
      <c r="F96" s="315"/>
      <c r="G96" s="286" t="s">
        <v>189</v>
      </c>
      <c r="H96" s="301">
        <f>'PA 2013 US$'!H96*'TAXA DE CÂMBIO'!$C$5</f>
        <v>54000</v>
      </c>
      <c r="I96" s="286" t="s">
        <v>202</v>
      </c>
      <c r="J96" s="285">
        <v>1</v>
      </c>
      <c r="K96" s="303">
        <f>L96*O96</f>
        <v>0</v>
      </c>
      <c r="L96" s="291">
        <v>0</v>
      </c>
      <c r="M96" s="303">
        <f>N96*O96</f>
        <v>54000</v>
      </c>
      <c r="N96" s="304">
        <f>(100%-L96)</f>
        <v>1</v>
      </c>
      <c r="O96" s="303">
        <f>H96*J96</f>
        <v>54000</v>
      </c>
      <c r="P96" s="290">
        <v>41640</v>
      </c>
      <c r="Q96" s="290">
        <v>41974</v>
      </c>
      <c r="R96" s="306" t="s">
        <v>158</v>
      </c>
      <c r="S96" s="306" t="s">
        <v>161</v>
      </c>
      <c r="T96" s="307" t="s">
        <v>195</v>
      </c>
      <c r="U96" s="284" t="s">
        <v>54</v>
      </c>
    </row>
    <row r="97" spans="1:21" ht="24" x14ac:dyDescent="0.25">
      <c r="A97" s="251"/>
      <c r="B97" s="252"/>
      <c r="C97" s="287"/>
      <c r="D97" s="277" t="s">
        <v>56</v>
      </c>
      <c r="E97" s="314" t="s">
        <v>215</v>
      </c>
      <c r="F97" s="315"/>
      <c r="G97" s="286" t="s">
        <v>189</v>
      </c>
      <c r="H97" s="301">
        <f>'PA 2013 US$'!H97*'TAXA DE CÂMBIO'!$C$5</f>
        <v>24545.448</v>
      </c>
      <c r="I97" s="286" t="s">
        <v>202</v>
      </c>
      <c r="J97" s="285">
        <v>1</v>
      </c>
      <c r="K97" s="303">
        <f>L97*O97</f>
        <v>0</v>
      </c>
      <c r="L97" s="291">
        <v>0</v>
      </c>
      <c r="M97" s="303">
        <f>N97*O97</f>
        <v>24545.448</v>
      </c>
      <c r="N97" s="304">
        <f>(100%-L97)</f>
        <v>1</v>
      </c>
      <c r="O97" s="303">
        <f>H97*J97</f>
        <v>24545.448</v>
      </c>
      <c r="P97" s="290">
        <v>41640</v>
      </c>
      <c r="Q97" s="290">
        <v>41974</v>
      </c>
      <c r="R97" s="306" t="s">
        <v>158</v>
      </c>
      <c r="S97" s="306" t="s">
        <v>161</v>
      </c>
      <c r="T97" s="307" t="s">
        <v>195</v>
      </c>
      <c r="U97" s="284" t="s">
        <v>54</v>
      </c>
    </row>
    <row r="98" spans="1:21" ht="38.25" customHeight="1" x14ac:dyDescent="0.25">
      <c r="A98" s="251"/>
      <c r="B98" s="252"/>
      <c r="C98" s="287"/>
      <c r="D98" s="277" t="s">
        <v>65</v>
      </c>
      <c r="E98" s="338" t="s">
        <v>164</v>
      </c>
      <c r="F98" s="339"/>
      <c r="G98" s="286" t="s">
        <v>47</v>
      </c>
      <c r="H98" s="301">
        <f>'PA 2013 US$'!H98*'TAXA DE CÂMBIO'!$C$5</f>
        <v>157090.92000000001</v>
      </c>
      <c r="I98" s="286" t="s">
        <v>47</v>
      </c>
      <c r="J98" s="285">
        <v>1</v>
      </c>
      <c r="K98" s="303">
        <f>L98*O98</f>
        <v>157090.92000000001</v>
      </c>
      <c r="L98" s="291">
        <v>1</v>
      </c>
      <c r="M98" s="303">
        <f>N98*O98</f>
        <v>0</v>
      </c>
      <c r="N98" s="304">
        <f>(100%-L98)</f>
        <v>0</v>
      </c>
      <c r="O98" s="303">
        <f>H98*J98</f>
        <v>157090.92000000001</v>
      </c>
      <c r="P98" s="290">
        <v>41640</v>
      </c>
      <c r="Q98" s="290">
        <v>41974</v>
      </c>
      <c r="R98" s="289" t="s">
        <v>160</v>
      </c>
      <c r="S98" s="306" t="s">
        <v>161</v>
      </c>
      <c r="T98" s="307" t="s">
        <v>195</v>
      </c>
      <c r="U98" s="284" t="s">
        <v>54</v>
      </c>
    </row>
    <row r="99" spans="1:21" ht="15.75" x14ac:dyDescent="0.25">
      <c r="A99" s="251"/>
      <c r="B99" s="252"/>
      <c r="C99" s="287"/>
      <c r="D99" s="263" t="s">
        <v>181</v>
      </c>
      <c r="E99" s="262" t="s">
        <v>175</v>
      </c>
      <c r="F99" s="261"/>
      <c r="G99" s="260"/>
      <c r="H99" s="260"/>
      <c r="I99" s="260"/>
      <c r="J99" s="259"/>
      <c r="K99" s="257">
        <f>SUM(K100:K109)</f>
        <v>1765680</v>
      </c>
      <c r="L99" s="258">
        <f>K99/O99</f>
        <v>0.77516283524904206</v>
      </c>
      <c r="M99" s="257">
        <f>SUM(M100:M109)</f>
        <v>512138.18181818182</v>
      </c>
      <c r="N99" s="258">
        <f>M99/O99</f>
        <v>0.22483716475095783</v>
      </c>
      <c r="O99" s="257">
        <f>SUM(O100:O109)</f>
        <v>2277818.1818181821</v>
      </c>
      <c r="P99" s="256"/>
      <c r="Q99" s="256"/>
      <c r="R99" s="255"/>
      <c r="S99" s="255"/>
      <c r="T99" s="255"/>
      <c r="U99" s="254"/>
    </row>
    <row r="100" spans="1:21" ht="28.5" customHeight="1" x14ac:dyDescent="0.25">
      <c r="A100" s="251"/>
      <c r="B100" s="252"/>
      <c r="C100" s="287"/>
      <c r="D100" s="277" t="s">
        <v>49</v>
      </c>
      <c r="E100" s="314" t="s">
        <v>213</v>
      </c>
      <c r="F100" s="315"/>
      <c r="G100" s="286" t="s">
        <v>189</v>
      </c>
      <c r="H100" s="301">
        <f>'PA 2013 US$'!H100*'TAXA DE CÂMBIO'!$C$5</f>
        <v>600000</v>
      </c>
      <c r="I100" s="286" t="s">
        <v>189</v>
      </c>
      <c r="J100" s="285">
        <v>1</v>
      </c>
      <c r="K100" s="303">
        <f>L100*O100</f>
        <v>600000</v>
      </c>
      <c r="L100" s="291">
        <v>1</v>
      </c>
      <c r="M100" s="303">
        <f>N100*O100</f>
        <v>0</v>
      </c>
      <c r="N100" s="304">
        <f>(100%-L100)</f>
        <v>0</v>
      </c>
      <c r="O100" s="303">
        <f>H100*J100</f>
        <v>600000</v>
      </c>
      <c r="P100" s="290">
        <v>41609</v>
      </c>
      <c r="Q100" s="290">
        <v>41883</v>
      </c>
      <c r="R100" s="289" t="s">
        <v>224</v>
      </c>
      <c r="S100" s="306" t="s">
        <v>161</v>
      </c>
      <c r="T100" s="307" t="s">
        <v>195</v>
      </c>
      <c r="U100" s="284" t="s">
        <v>223</v>
      </c>
    </row>
    <row r="101" spans="1:21" ht="25.5" customHeight="1" x14ac:dyDescent="0.25">
      <c r="A101" s="251"/>
      <c r="B101" s="252"/>
      <c r="C101" s="287"/>
      <c r="D101" s="277" t="s">
        <v>48</v>
      </c>
      <c r="E101" s="314" t="s">
        <v>212</v>
      </c>
      <c r="F101" s="315"/>
      <c r="G101" s="286" t="s">
        <v>211</v>
      </c>
      <c r="H101" s="301">
        <f>'PA 2013 US$'!H101*'TAXA DE CÂMBIO'!$C$5</f>
        <v>480000</v>
      </c>
      <c r="I101" s="286" t="s">
        <v>209</v>
      </c>
      <c r="J101" s="285">
        <v>1</v>
      </c>
      <c r="K101" s="303">
        <f>L101*O101</f>
        <v>0</v>
      </c>
      <c r="L101" s="291">
        <v>0</v>
      </c>
      <c r="M101" s="303">
        <f>N101*O101</f>
        <v>480000</v>
      </c>
      <c r="N101" s="304">
        <f>(100%-L101)</f>
        <v>1</v>
      </c>
      <c r="O101" s="303">
        <f>H101*J101</f>
        <v>480000</v>
      </c>
      <c r="P101" s="290">
        <v>41609</v>
      </c>
      <c r="Q101" s="290">
        <v>41852</v>
      </c>
      <c r="R101" s="306" t="s">
        <v>158</v>
      </c>
      <c r="S101" s="306" t="s">
        <v>161</v>
      </c>
      <c r="T101" s="307" t="s">
        <v>195</v>
      </c>
      <c r="U101" s="284" t="s">
        <v>223</v>
      </c>
    </row>
    <row r="102" spans="1:21" ht="35.25" customHeight="1" x14ac:dyDescent="0.25">
      <c r="A102" s="251"/>
      <c r="B102" s="252"/>
      <c r="C102" s="287"/>
      <c r="D102" s="277" t="s">
        <v>56</v>
      </c>
      <c r="E102" s="314" t="s">
        <v>236</v>
      </c>
      <c r="F102" s="315"/>
      <c r="G102" s="286" t="s">
        <v>47</v>
      </c>
      <c r="H102" s="301">
        <f>'PA 2013 US$'!H102*'TAXA DE CÂMBIO'!$C$5</f>
        <v>120000</v>
      </c>
      <c r="I102" s="286" t="s">
        <v>57</v>
      </c>
      <c r="J102" s="285">
        <v>1</v>
      </c>
      <c r="K102" s="303">
        <f>L102*O102</f>
        <v>120000</v>
      </c>
      <c r="L102" s="291">
        <v>1</v>
      </c>
      <c r="M102" s="303">
        <f>N102*O102</f>
        <v>0</v>
      </c>
      <c r="N102" s="304">
        <f>(100%-L102)</f>
        <v>0</v>
      </c>
      <c r="O102" s="303">
        <f>H102*J102</f>
        <v>120000</v>
      </c>
      <c r="P102" s="290">
        <v>41609</v>
      </c>
      <c r="Q102" s="290">
        <v>41852</v>
      </c>
      <c r="R102" s="306" t="s">
        <v>200</v>
      </c>
      <c r="S102" s="306" t="s">
        <v>55</v>
      </c>
      <c r="T102" s="307" t="s">
        <v>195</v>
      </c>
      <c r="U102" s="284" t="s">
        <v>54</v>
      </c>
    </row>
    <row r="103" spans="1:21" ht="28.5" customHeight="1" x14ac:dyDescent="0.25">
      <c r="A103" s="251"/>
      <c r="B103" s="252"/>
      <c r="C103" s="287"/>
      <c r="D103" s="277" t="s">
        <v>65</v>
      </c>
      <c r="E103" s="314" t="s">
        <v>190</v>
      </c>
      <c r="F103" s="315"/>
      <c r="G103" s="286" t="s">
        <v>47</v>
      </c>
      <c r="H103" s="301">
        <f>'PA 2013 US$'!H103*'TAXA DE CÂMBIO'!$C$5</f>
        <v>109090.90909090907</v>
      </c>
      <c r="I103" s="286" t="s">
        <v>47</v>
      </c>
      <c r="J103" s="285">
        <v>1</v>
      </c>
      <c r="K103" s="303">
        <f t="shared" ref="K103:K104" si="10">L103*O103</f>
        <v>109090.90909090907</v>
      </c>
      <c r="L103" s="291">
        <v>1</v>
      </c>
      <c r="M103" s="303">
        <f t="shared" ref="M103:M104" si="11">N103*O103</f>
        <v>0</v>
      </c>
      <c r="N103" s="304">
        <f t="shared" ref="N103:N104" si="12">(100%-L103)</f>
        <v>0</v>
      </c>
      <c r="O103" s="303">
        <f t="shared" ref="O103:O109" si="13">H103*J103</f>
        <v>109090.90909090907</v>
      </c>
      <c r="P103" s="290">
        <v>41640</v>
      </c>
      <c r="Q103" s="290">
        <v>41974</v>
      </c>
      <c r="R103" s="289" t="s">
        <v>160</v>
      </c>
      <c r="S103" s="306" t="s">
        <v>161</v>
      </c>
      <c r="T103" s="307" t="s">
        <v>195</v>
      </c>
      <c r="U103" s="284" t="s">
        <v>54</v>
      </c>
    </row>
    <row r="104" spans="1:21" ht="33" customHeight="1" x14ac:dyDescent="0.25">
      <c r="A104" s="251"/>
      <c r="B104" s="252"/>
      <c r="C104" s="287"/>
      <c r="D104" s="277" t="s">
        <v>64</v>
      </c>
      <c r="E104" s="314" t="s">
        <v>191</v>
      </c>
      <c r="F104" s="315"/>
      <c r="G104" s="286" t="s">
        <v>47</v>
      </c>
      <c r="H104" s="301">
        <f>'PA 2013 US$'!H104*'TAXA DE CÂMBIO'!$C$5</f>
        <v>109090.90909090907</v>
      </c>
      <c r="I104" s="286" t="s">
        <v>47</v>
      </c>
      <c r="J104" s="285">
        <v>1</v>
      </c>
      <c r="K104" s="303">
        <f t="shared" si="10"/>
        <v>109090.90909090907</v>
      </c>
      <c r="L104" s="291">
        <v>1</v>
      </c>
      <c r="M104" s="303">
        <f t="shared" si="11"/>
        <v>0</v>
      </c>
      <c r="N104" s="304">
        <f t="shared" si="12"/>
        <v>0</v>
      </c>
      <c r="O104" s="303">
        <f t="shared" si="13"/>
        <v>109090.90909090907</v>
      </c>
      <c r="P104" s="290">
        <v>41640</v>
      </c>
      <c r="Q104" s="290">
        <v>41974</v>
      </c>
      <c r="R104" s="289" t="s">
        <v>160</v>
      </c>
      <c r="S104" s="306" t="s">
        <v>161</v>
      </c>
      <c r="T104" s="307" t="s">
        <v>195</v>
      </c>
      <c r="U104" s="284" t="s">
        <v>54</v>
      </c>
    </row>
    <row r="105" spans="1:21" ht="33.75" customHeight="1" x14ac:dyDescent="0.25">
      <c r="A105" s="251"/>
      <c r="B105" s="252"/>
      <c r="C105" s="287"/>
      <c r="D105" s="277" t="s">
        <v>91</v>
      </c>
      <c r="E105" s="314" t="s">
        <v>192</v>
      </c>
      <c r="F105" s="315"/>
      <c r="G105" s="286" t="s">
        <v>47</v>
      </c>
      <c r="H105" s="301">
        <f>'PA 2013 US$'!H105*'TAXA DE CÂMBIO'!$C$5</f>
        <v>109090.90909090907</v>
      </c>
      <c r="I105" s="286" t="s">
        <v>47</v>
      </c>
      <c r="J105" s="285">
        <v>1</v>
      </c>
      <c r="K105" s="303">
        <f>L105*O105</f>
        <v>109090.90909090907</v>
      </c>
      <c r="L105" s="291">
        <v>1</v>
      </c>
      <c r="M105" s="303">
        <f>N105*O105</f>
        <v>0</v>
      </c>
      <c r="N105" s="304">
        <f>(100%-L105)</f>
        <v>0</v>
      </c>
      <c r="O105" s="303">
        <f t="shared" si="13"/>
        <v>109090.90909090907</v>
      </c>
      <c r="P105" s="290">
        <v>41640</v>
      </c>
      <c r="Q105" s="290">
        <v>41974</v>
      </c>
      <c r="R105" s="289" t="s">
        <v>160</v>
      </c>
      <c r="S105" s="306" t="s">
        <v>161</v>
      </c>
      <c r="T105" s="307" t="s">
        <v>195</v>
      </c>
      <c r="U105" s="284" t="s">
        <v>54</v>
      </c>
    </row>
    <row r="106" spans="1:21" ht="30" customHeight="1" x14ac:dyDescent="0.25">
      <c r="A106" s="251"/>
      <c r="B106" s="252"/>
      <c r="C106" s="287"/>
      <c r="D106" s="277" t="s">
        <v>199</v>
      </c>
      <c r="E106" s="314" t="s">
        <v>193</v>
      </c>
      <c r="F106" s="315"/>
      <c r="G106" s="286" t="s">
        <v>189</v>
      </c>
      <c r="H106" s="301">
        <f>'PA 2013 US$'!H106*'TAXA DE CÂMBIO'!$C$5</f>
        <v>54545.454545454537</v>
      </c>
      <c r="I106" s="286" t="s">
        <v>189</v>
      </c>
      <c r="J106" s="285">
        <v>1</v>
      </c>
      <c r="K106" s="303">
        <f>L106*O106</f>
        <v>46407.272727272721</v>
      </c>
      <c r="L106" s="291">
        <v>0.8508</v>
      </c>
      <c r="M106" s="303">
        <f>N106*O106</f>
        <v>8138.1818181818171</v>
      </c>
      <c r="N106" s="304">
        <f>(100%-L106)</f>
        <v>0.1492</v>
      </c>
      <c r="O106" s="303">
        <f t="shared" si="13"/>
        <v>54545.454545454537</v>
      </c>
      <c r="P106" s="290">
        <v>41640</v>
      </c>
      <c r="Q106" s="290">
        <v>41974</v>
      </c>
      <c r="R106" s="306" t="s">
        <v>158</v>
      </c>
      <c r="S106" s="306" t="s">
        <v>161</v>
      </c>
      <c r="T106" s="307" t="s">
        <v>195</v>
      </c>
      <c r="U106" s="284" t="s">
        <v>54</v>
      </c>
    </row>
    <row r="107" spans="1:21" ht="33" customHeight="1" x14ac:dyDescent="0.25">
      <c r="A107" s="251"/>
      <c r="B107" s="252"/>
      <c r="C107" s="287"/>
      <c r="D107" s="277" t="s">
        <v>32</v>
      </c>
      <c r="E107" s="314" t="s">
        <v>207</v>
      </c>
      <c r="F107" s="315"/>
      <c r="G107" s="286" t="s">
        <v>189</v>
      </c>
      <c r="H107" s="301">
        <f>'PA 2013 US$'!H107*'TAXA DE CÂMBIO'!$C$5</f>
        <v>600000</v>
      </c>
      <c r="I107" s="286" t="s">
        <v>189</v>
      </c>
      <c r="J107" s="285">
        <v>1</v>
      </c>
      <c r="K107" s="303">
        <f t="shared" ref="K107:K109" si="14">L107*O107</f>
        <v>600000</v>
      </c>
      <c r="L107" s="291">
        <v>1</v>
      </c>
      <c r="M107" s="303">
        <f t="shared" ref="M107:M109" si="15">N107*O107</f>
        <v>0</v>
      </c>
      <c r="N107" s="304">
        <f t="shared" ref="N107:N109" si="16">(100%-L107)</f>
        <v>0</v>
      </c>
      <c r="O107" s="303">
        <f t="shared" si="13"/>
        <v>600000</v>
      </c>
      <c r="P107" s="290">
        <v>41640</v>
      </c>
      <c r="Q107" s="290">
        <v>41974</v>
      </c>
      <c r="R107" s="306" t="s">
        <v>158</v>
      </c>
      <c r="S107" s="306" t="s">
        <v>161</v>
      </c>
      <c r="T107" s="307" t="s">
        <v>195</v>
      </c>
      <c r="U107" s="284" t="s">
        <v>54</v>
      </c>
    </row>
    <row r="108" spans="1:21" ht="40.5" customHeight="1" x14ac:dyDescent="0.25">
      <c r="A108" s="251"/>
      <c r="B108" s="252"/>
      <c r="C108" s="287"/>
      <c r="D108" s="277" t="s">
        <v>208</v>
      </c>
      <c r="E108" s="314" t="s">
        <v>210</v>
      </c>
      <c r="F108" s="315"/>
      <c r="G108" s="286" t="s">
        <v>209</v>
      </c>
      <c r="H108" s="301">
        <f>'PA 2013 US$'!H108*'TAXA DE CÂMBIO'!$C$5</f>
        <v>72000</v>
      </c>
      <c r="I108" s="286" t="s">
        <v>209</v>
      </c>
      <c r="J108" s="285">
        <v>1</v>
      </c>
      <c r="K108" s="303">
        <f>L108*O108</f>
        <v>72000</v>
      </c>
      <c r="L108" s="291">
        <v>1</v>
      </c>
      <c r="M108" s="303">
        <f>N108*O108</f>
        <v>0</v>
      </c>
      <c r="N108" s="304">
        <f>(100%-L108)</f>
        <v>0</v>
      </c>
      <c r="O108" s="303">
        <f>H108*J108</f>
        <v>72000</v>
      </c>
      <c r="P108" s="290">
        <v>41579</v>
      </c>
      <c r="Q108" s="290">
        <v>41671</v>
      </c>
      <c r="R108" s="306" t="s">
        <v>158</v>
      </c>
      <c r="S108" s="306" t="s">
        <v>161</v>
      </c>
      <c r="T108" s="307" t="s">
        <v>195</v>
      </c>
      <c r="U108" s="284" t="s">
        <v>223</v>
      </c>
    </row>
    <row r="109" spans="1:21" ht="25.5" customHeight="1" x14ac:dyDescent="0.25">
      <c r="A109" s="251"/>
      <c r="B109" s="252"/>
      <c r="C109" s="287"/>
      <c r="D109" s="277" t="s">
        <v>235</v>
      </c>
      <c r="E109" s="314" t="s">
        <v>225</v>
      </c>
      <c r="F109" s="315"/>
      <c r="G109" s="286" t="s">
        <v>189</v>
      </c>
      <c r="H109" s="301">
        <f>'PA 2013 US$'!H109*'TAXA DE CÂMBIO'!$C$5</f>
        <v>24000</v>
      </c>
      <c r="I109" s="286" t="s">
        <v>189</v>
      </c>
      <c r="J109" s="285">
        <v>1</v>
      </c>
      <c r="K109" s="303">
        <f t="shared" si="14"/>
        <v>0</v>
      </c>
      <c r="L109" s="291">
        <v>0</v>
      </c>
      <c r="M109" s="303">
        <f t="shared" si="15"/>
        <v>24000</v>
      </c>
      <c r="N109" s="304">
        <f t="shared" si="16"/>
        <v>1</v>
      </c>
      <c r="O109" s="303">
        <f t="shared" si="13"/>
        <v>24000</v>
      </c>
      <c r="P109" s="290">
        <v>41730</v>
      </c>
      <c r="Q109" s="290">
        <v>41883</v>
      </c>
      <c r="R109" s="306" t="s">
        <v>158</v>
      </c>
      <c r="S109" s="306" t="s">
        <v>161</v>
      </c>
      <c r="T109" s="307" t="s">
        <v>195</v>
      </c>
      <c r="U109" s="284" t="s">
        <v>54</v>
      </c>
    </row>
    <row r="110" spans="1:21" ht="15.75" x14ac:dyDescent="0.2">
      <c r="A110" s="62">
        <v>3</v>
      </c>
      <c r="B110" s="61" t="s">
        <v>44</v>
      </c>
      <c r="C110" s="60"/>
      <c r="D110" s="59"/>
      <c r="E110" s="59"/>
      <c r="F110" s="58"/>
      <c r="G110" s="57"/>
      <c r="H110" s="53"/>
      <c r="I110" s="53"/>
      <c r="J110" s="53"/>
      <c r="K110" s="56"/>
      <c r="L110" s="55"/>
      <c r="M110" s="56"/>
      <c r="N110" s="55"/>
      <c r="O110" s="54"/>
      <c r="P110" s="53"/>
      <c r="Q110" s="53"/>
      <c r="R110" s="53"/>
      <c r="S110" s="53"/>
      <c r="T110" s="53"/>
      <c r="U110" s="52"/>
    </row>
    <row r="111" spans="1:21" ht="15.75" x14ac:dyDescent="0.25">
      <c r="A111" s="251"/>
      <c r="B111" s="50" t="s">
        <v>43</v>
      </c>
      <c r="C111" s="50" t="s">
        <v>42</v>
      </c>
      <c r="D111" s="49"/>
      <c r="E111" s="47"/>
      <c r="F111" s="48"/>
      <c r="G111" s="47"/>
      <c r="H111" s="47"/>
      <c r="I111" s="47"/>
      <c r="J111" s="63"/>
      <c r="K111" s="44">
        <v>0</v>
      </c>
      <c r="L111" s="45" t="s">
        <v>39</v>
      </c>
      <c r="M111" s="44">
        <v>0</v>
      </c>
      <c r="N111" s="45" t="s">
        <v>39</v>
      </c>
      <c r="O111" s="44">
        <f>K111+M111</f>
        <v>0</v>
      </c>
      <c r="P111" s="44"/>
      <c r="Q111" s="44"/>
      <c r="R111" s="44"/>
      <c r="S111" s="44"/>
      <c r="T111" s="44"/>
      <c r="U111" s="43"/>
    </row>
    <row r="112" spans="1:21" ht="15.75" x14ac:dyDescent="0.2">
      <c r="A112" s="62">
        <v>4</v>
      </c>
      <c r="B112" s="61" t="s">
        <v>40</v>
      </c>
      <c r="C112" s="60"/>
      <c r="D112" s="59"/>
      <c r="E112" s="59"/>
      <c r="F112" s="58"/>
      <c r="G112" s="57"/>
      <c r="H112" s="53"/>
      <c r="I112" s="53"/>
      <c r="J112" s="53"/>
      <c r="K112" s="56"/>
      <c r="L112" s="55"/>
      <c r="M112" s="56"/>
      <c r="N112" s="55"/>
      <c r="O112" s="54"/>
      <c r="P112" s="53"/>
      <c r="Q112" s="53"/>
      <c r="R112" s="53"/>
      <c r="S112" s="53"/>
      <c r="T112" s="53"/>
      <c r="U112" s="52"/>
    </row>
    <row r="113" spans="1:21" ht="15.75" x14ac:dyDescent="0.25">
      <c r="A113" s="251"/>
      <c r="B113" s="50" t="s">
        <v>41</v>
      </c>
      <c r="C113" s="50" t="s">
        <v>40</v>
      </c>
      <c r="D113" s="49"/>
      <c r="E113" s="47"/>
      <c r="F113" s="48"/>
      <c r="G113" s="47"/>
      <c r="H113" s="47"/>
      <c r="I113" s="47"/>
      <c r="J113" s="46"/>
      <c r="K113" s="44">
        <v>0</v>
      </c>
      <c r="L113" s="45" t="s">
        <v>39</v>
      </c>
      <c r="M113" s="44">
        <v>0</v>
      </c>
      <c r="N113" s="45" t="s">
        <v>39</v>
      </c>
      <c r="O113" s="44">
        <v>0</v>
      </c>
      <c r="P113" s="44"/>
      <c r="Q113" s="44"/>
      <c r="R113" s="44"/>
      <c r="S113" s="44"/>
      <c r="T113" s="44"/>
      <c r="U113" s="43"/>
    </row>
    <row r="114" spans="1:21" ht="15.75" x14ac:dyDescent="0.25">
      <c r="A114" s="42" t="s">
        <v>38</v>
      </c>
      <c r="B114" s="41"/>
      <c r="C114" s="41"/>
      <c r="D114" s="41"/>
      <c r="E114" s="40"/>
      <c r="F114" s="40"/>
      <c r="G114" s="40"/>
      <c r="H114" s="40"/>
      <c r="I114" s="40"/>
      <c r="J114" s="40"/>
      <c r="K114" s="39">
        <f>K8+K11+K57+K68+K111+K113</f>
        <v>7490322.4560000002</v>
      </c>
      <c r="L114" s="38"/>
      <c r="M114" s="39">
        <f>M8+M11+M57+M68+M111+M113</f>
        <v>1564101.8138181819</v>
      </c>
      <c r="N114" s="38"/>
      <c r="O114" s="39">
        <f>O8+O11+O57+O68+O111+O113</f>
        <v>9054424.269818183</v>
      </c>
      <c r="P114" s="38"/>
      <c r="Q114" s="38"/>
      <c r="R114" s="38"/>
      <c r="S114" s="38"/>
      <c r="T114" s="38"/>
      <c r="U114" s="37"/>
    </row>
    <row r="115" spans="1:21" x14ac:dyDescent="0.2">
      <c r="B115" s="4"/>
      <c r="C115" s="4"/>
      <c r="D115" s="4"/>
      <c r="E115" s="4"/>
      <c r="F115" s="4"/>
      <c r="G115" s="4"/>
      <c r="H115" s="4"/>
      <c r="I115" s="4"/>
      <c r="J115" s="4"/>
      <c r="K115" s="35"/>
      <c r="L115" s="36"/>
      <c r="M115" s="35"/>
      <c r="N115" s="36"/>
      <c r="O115" s="35"/>
      <c r="P115" s="4"/>
      <c r="Q115" s="4"/>
      <c r="R115" s="4"/>
      <c r="S115" s="4"/>
      <c r="T115" s="4"/>
      <c r="U115" s="4"/>
    </row>
    <row r="117" spans="1:21" ht="15" x14ac:dyDescent="0.25">
      <c r="O117" s="34"/>
    </row>
    <row r="125" spans="1:21" ht="18.75" x14ac:dyDescent="0.3">
      <c r="E125" s="340" t="s">
        <v>37</v>
      </c>
      <c r="F125" s="340"/>
      <c r="G125" s="340"/>
      <c r="H125" s="340"/>
      <c r="I125" s="340"/>
      <c r="J125" s="340"/>
      <c r="K125" s="340"/>
      <c r="L125" s="340"/>
      <c r="M125" s="340"/>
      <c r="N125" s="340"/>
      <c r="O125" s="340"/>
      <c r="P125" s="340"/>
      <c r="Q125" s="340"/>
      <c r="R125" s="340"/>
      <c r="S125" s="340"/>
      <c r="T125" s="340"/>
      <c r="U125" s="340"/>
    </row>
    <row r="126" spans="1:21" ht="18.75" x14ac:dyDescent="0.3">
      <c r="E126" s="340" t="s">
        <v>36</v>
      </c>
      <c r="F126" s="340"/>
      <c r="G126" s="340"/>
      <c r="H126" s="340"/>
      <c r="I126" s="340"/>
      <c r="J126" s="340"/>
      <c r="K126" s="340"/>
      <c r="L126" s="340"/>
      <c r="M126" s="340"/>
      <c r="N126" s="340"/>
      <c r="O126" s="340"/>
      <c r="P126" s="340"/>
      <c r="Q126" s="340"/>
      <c r="R126" s="340"/>
      <c r="S126" s="340"/>
      <c r="T126" s="340"/>
      <c r="U126" s="340"/>
    </row>
    <row r="127" spans="1:21" ht="19.5" thickBot="1" x14ac:dyDescent="0.35">
      <c r="E127" s="316" t="s">
        <v>35</v>
      </c>
      <c r="F127" s="316"/>
      <c r="G127" s="316"/>
      <c r="H127" s="316"/>
      <c r="I127" s="316"/>
      <c r="J127" s="316"/>
      <c r="K127" s="316"/>
      <c r="L127" s="316"/>
      <c r="M127" s="316"/>
      <c r="N127" s="316"/>
      <c r="O127" s="316"/>
      <c r="P127" s="316"/>
      <c r="Q127" s="316"/>
      <c r="R127" s="316"/>
      <c r="S127" s="316"/>
      <c r="T127" s="316"/>
      <c r="U127" s="316"/>
    </row>
    <row r="128" spans="1:21" ht="13.5" thickBot="1" x14ac:dyDescent="0.25">
      <c r="E128" s="324" t="s">
        <v>21</v>
      </c>
      <c r="F128" s="325"/>
      <c r="G128" s="328" t="s">
        <v>20</v>
      </c>
      <c r="H128" s="330" t="s">
        <v>19</v>
      </c>
      <c r="I128" s="331"/>
      <c r="J128" s="332"/>
      <c r="K128" s="330" t="s">
        <v>18</v>
      </c>
      <c r="L128" s="331"/>
      <c r="M128" s="331"/>
      <c r="N128" s="332"/>
      <c r="O128" s="333" t="s">
        <v>17</v>
      </c>
      <c r="P128" s="320" t="s">
        <v>16</v>
      </c>
      <c r="Q128" s="321"/>
      <c r="R128" s="23"/>
      <c r="S128" s="23"/>
      <c r="T128" s="23"/>
      <c r="U128" s="317" t="s">
        <v>15</v>
      </c>
    </row>
    <row r="129" spans="5:21" ht="24.75" thickBot="1" x14ac:dyDescent="0.25">
      <c r="E129" s="326"/>
      <c r="F129" s="327"/>
      <c r="G129" s="329"/>
      <c r="H129" s="22" t="s">
        <v>14</v>
      </c>
      <c r="I129" s="22" t="s">
        <v>13</v>
      </c>
      <c r="J129" s="22" t="s">
        <v>12</v>
      </c>
      <c r="K129" s="21" t="s">
        <v>34</v>
      </c>
      <c r="L129" s="20" t="s">
        <v>10</v>
      </c>
      <c r="M129" s="21" t="s">
        <v>33</v>
      </c>
      <c r="N129" s="20" t="s">
        <v>8</v>
      </c>
      <c r="O129" s="334"/>
      <c r="P129" s="19" t="s">
        <v>7</v>
      </c>
      <c r="Q129" s="19" t="s">
        <v>6</v>
      </c>
      <c r="R129" s="18"/>
      <c r="S129" s="18"/>
      <c r="T129" s="18"/>
      <c r="U129" s="318"/>
    </row>
    <row r="130" spans="5:21" ht="13.5" thickBot="1" x14ac:dyDescent="0.25">
      <c r="E130" s="27" t="s">
        <v>32</v>
      </c>
      <c r="F130" s="322" t="s">
        <v>31</v>
      </c>
      <c r="G130" s="322"/>
      <c r="H130" s="322"/>
      <c r="I130" s="322"/>
      <c r="J130" s="322"/>
      <c r="K130" s="16">
        <f>K11</f>
        <v>3238560</v>
      </c>
      <c r="L130" s="15">
        <f>K130/O130</f>
        <v>0.78</v>
      </c>
      <c r="M130" s="14">
        <f>M11</f>
        <v>913440</v>
      </c>
      <c r="N130" s="15">
        <f>M130/O130</f>
        <v>0.22</v>
      </c>
      <c r="O130" s="14">
        <f>O11</f>
        <v>4152000</v>
      </c>
      <c r="P130" s="26">
        <f>P11</f>
        <v>0</v>
      </c>
      <c r="Q130" s="26">
        <f>Q11</f>
        <v>0</v>
      </c>
      <c r="R130" s="26"/>
      <c r="S130" s="26"/>
      <c r="T130" s="26"/>
      <c r="U130" s="26">
        <f>U11</f>
        <v>0</v>
      </c>
    </row>
    <row r="131" spans="5:21" ht="13.5" thickBot="1" x14ac:dyDescent="0.25">
      <c r="E131" s="17" t="s">
        <v>30</v>
      </c>
      <c r="F131" s="319" t="s">
        <v>29</v>
      </c>
      <c r="G131" s="319"/>
      <c r="H131" s="319"/>
      <c r="I131" s="319"/>
      <c r="J131" s="319"/>
      <c r="K131" s="16">
        <f>K57</f>
        <v>975840</v>
      </c>
      <c r="L131" s="15">
        <f>K131/O131</f>
        <v>0.95</v>
      </c>
      <c r="M131" s="16">
        <f>M57</f>
        <v>51360.000000000044</v>
      </c>
      <c r="N131" s="15">
        <f>M131/O131</f>
        <v>5.0000000000000044E-2</v>
      </c>
      <c r="O131" s="14">
        <f>O57</f>
        <v>1027200</v>
      </c>
      <c r="P131" s="13">
        <f>P57</f>
        <v>0</v>
      </c>
      <c r="Q131" s="13">
        <f>Q57</f>
        <v>0</v>
      </c>
      <c r="R131" s="13"/>
      <c r="S131" s="13"/>
      <c r="T131" s="13"/>
      <c r="U131" s="13">
        <f>U57</f>
        <v>0</v>
      </c>
    </row>
    <row r="132" spans="5:21" ht="13.5" thickBot="1" x14ac:dyDescent="0.25">
      <c r="E132" s="17" t="s">
        <v>5</v>
      </c>
      <c r="F132" s="335" t="s">
        <v>28</v>
      </c>
      <c r="G132" s="335"/>
      <c r="H132" s="335"/>
      <c r="I132" s="335"/>
      <c r="J132" s="335"/>
      <c r="K132" s="33">
        <f>K68</f>
        <v>3275922.4559999998</v>
      </c>
      <c r="L132" s="15">
        <f>K132/O132</f>
        <v>0.84535041791367072</v>
      </c>
      <c r="M132" s="33">
        <f>M68</f>
        <v>599301.81381818186</v>
      </c>
      <c r="N132" s="15">
        <f>M132/O132</f>
        <v>0.15464958208632915</v>
      </c>
      <c r="O132" s="33">
        <f>O68</f>
        <v>3875224.2698181821</v>
      </c>
      <c r="P132" s="32">
        <f>P68</f>
        <v>0</v>
      </c>
      <c r="Q132" s="32">
        <f>Q68</f>
        <v>0</v>
      </c>
      <c r="R132" s="32"/>
      <c r="S132" s="32"/>
      <c r="T132" s="32"/>
      <c r="U132" s="32">
        <f>U68</f>
        <v>0</v>
      </c>
    </row>
    <row r="133" spans="5:21" x14ac:dyDescent="0.2">
      <c r="E133" s="28"/>
      <c r="F133" s="31" t="s">
        <v>27</v>
      </c>
      <c r="G133" s="31"/>
      <c r="H133" s="31"/>
      <c r="I133" s="31"/>
      <c r="J133" s="31"/>
      <c r="K133" s="30">
        <f>SUM(K130:K132)</f>
        <v>7490322.4560000002</v>
      </c>
      <c r="L133" s="15">
        <f>K133/O133</f>
        <v>0.82725551982008116</v>
      </c>
      <c r="M133" s="30">
        <f>SUM(M130:M132)</f>
        <v>1564101.8138181819</v>
      </c>
      <c r="N133" s="15">
        <f>M133/O133</f>
        <v>0.1727444801799187</v>
      </c>
      <c r="O133" s="30">
        <f>SUM(O130:O132)</f>
        <v>9054424.269818183</v>
      </c>
      <c r="P133" s="29"/>
      <c r="Q133" s="29"/>
      <c r="R133" s="29"/>
      <c r="S133" s="29"/>
      <c r="T133" s="29"/>
      <c r="U133" s="29"/>
    </row>
    <row r="134" spans="5:21" ht="13.5" thickBot="1" x14ac:dyDescent="0.25">
      <c r="E134" s="24"/>
      <c r="F134" s="24"/>
      <c r="G134" s="24"/>
      <c r="H134" s="24"/>
      <c r="I134" s="24"/>
      <c r="J134" s="24"/>
      <c r="K134" s="25"/>
      <c r="L134" s="24"/>
      <c r="M134" s="25"/>
      <c r="N134" s="24"/>
      <c r="O134" s="25"/>
      <c r="P134" s="24"/>
      <c r="Q134" s="24"/>
      <c r="R134" s="24"/>
      <c r="S134" s="24"/>
      <c r="T134" s="24"/>
      <c r="U134" s="24"/>
    </row>
    <row r="135" spans="5:21" x14ac:dyDescent="0.2">
      <c r="E135" s="28" t="s">
        <v>3</v>
      </c>
      <c r="F135" s="319" t="s">
        <v>26</v>
      </c>
      <c r="G135" s="319"/>
      <c r="H135" s="319"/>
      <c r="I135" s="319"/>
      <c r="J135" s="319"/>
      <c r="K135" s="16">
        <f>K130+K131</f>
        <v>4214400</v>
      </c>
      <c r="L135" s="15">
        <f>K135/O135</f>
        <v>0.81371640407784984</v>
      </c>
      <c r="M135" s="16">
        <f>M130+M131</f>
        <v>964800</v>
      </c>
      <c r="N135" s="15">
        <f>M135/O135</f>
        <v>0.18628359592215013</v>
      </c>
      <c r="O135" s="14">
        <f>O130+O131</f>
        <v>5179200</v>
      </c>
      <c r="P135" s="24"/>
      <c r="Q135" s="24"/>
      <c r="R135" s="24"/>
      <c r="S135" s="24"/>
      <c r="T135" s="24"/>
      <c r="U135" s="24"/>
    </row>
    <row r="136" spans="5:21" x14ac:dyDescent="0.2">
      <c r="E136" s="24"/>
      <c r="F136" s="24"/>
      <c r="G136" s="24"/>
      <c r="H136" s="24"/>
      <c r="I136" s="24"/>
      <c r="J136" s="24"/>
      <c r="K136" s="25"/>
      <c r="L136" s="24"/>
      <c r="M136" s="25"/>
      <c r="N136" s="24"/>
      <c r="O136" s="25"/>
      <c r="P136" s="24"/>
      <c r="Q136" s="24"/>
      <c r="R136" s="24"/>
      <c r="S136" s="24"/>
      <c r="T136" s="24"/>
      <c r="U136" s="24"/>
    </row>
    <row r="137" spans="5:21" x14ac:dyDescent="0.2">
      <c r="E137" s="24"/>
      <c r="F137" s="24"/>
      <c r="G137" s="24"/>
      <c r="H137" s="24"/>
      <c r="I137" s="24"/>
      <c r="J137" s="24"/>
      <c r="K137" s="25"/>
      <c r="L137" s="24"/>
      <c r="M137" s="25"/>
      <c r="N137" s="24"/>
      <c r="O137" s="25"/>
      <c r="P137" s="24"/>
      <c r="Q137" s="24"/>
      <c r="R137" s="24"/>
      <c r="S137" s="24"/>
      <c r="T137" s="24"/>
      <c r="U137" s="24"/>
    </row>
    <row r="138" spans="5:21" x14ac:dyDescent="0.2">
      <c r="E138" s="24"/>
      <c r="F138" s="24"/>
      <c r="G138" s="24"/>
      <c r="H138" s="24"/>
      <c r="I138" s="24"/>
      <c r="J138" s="24"/>
      <c r="K138" s="25"/>
      <c r="L138" s="24"/>
      <c r="M138" s="25"/>
      <c r="N138" s="24"/>
      <c r="O138" s="25"/>
      <c r="P138" s="24"/>
      <c r="Q138" s="24"/>
      <c r="R138" s="24"/>
      <c r="S138" s="24"/>
      <c r="T138" s="24"/>
      <c r="U138" s="24"/>
    </row>
    <row r="139" spans="5:21" x14ac:dyDescent="0.2">
      <c r="E139" s="24"/>
      <c r="F139" s="24"/>
      <c r="G139" s="24"/>
      <c r="H139" s="24"/>
      <c r="I139" s="24"/>
      <c r="J139" s="24"/>
      <c r="K139" s="25"/>
      <c r="L139" s="24"/>
      <c r="M139" s="25"/>
      <c r="N139" s="24"/>
      <c r="O139" s="25"/>
      <c r="P139" s="24"/>
      <c r="Q139" s="24"/>
      <c r="R139" s="24"/>
      <c r="S139" s="24"/>
      <c r="T139" s="24"/>
      <c r="U139" s="24"/>
    </row>
    <row r="140" spans="5:21" ht="19.5" thickBot="1" x14ac:dyDescent="0.35">
      <c r="E140" s="316" t="s">
        <v>25</v>
      </c>
      <c r="F140" s="316"/>
      <c r="G140" s="316"/>
      <c r="H140" s="316"/>
      <c r="I140" s="316"/>
      <c r="J140" s="316"/>
      <c r="K140" s="316"/>
      <c r="L140" s="316"/>
      <c r="M140" s="316"/>
      <c r="N140" s="316"/>
      <c r="O140" s="316"/>
      <c r="P140" s="316"/>
      <c r="Q140" s="316"/>
      <c r="R140" s="316"/>
      <c r="S140" s="316"/>
      <c r="T140" s="316"/>
      <c r="U140" s="316"/>
    </row>
    <row r="141" spans="5:21" ht="13.5" thickBot="1" x14ac:dyDescent="0.25">
      <c r="E141" s="324" t="s">
        <v>21</v>
      </c>
      <c r="F141" s="325"/>
      <c r="G141" s="328" t="s">
        <v>20</v>
      </c>
      <c r="H141" s="330" t="s">
        <v>19</v>
      </c>
      <c r="I141" s="331"/>
      <c r="J141" s="332"/>
      <c r="K141" s="330" t="s">
        <v>18</v>
      </c>
      <c r="L141" s="331"/>
      <c r="M141" s="331"/>
      <c r="N141" s="332"/>
      <c r="O141" s="333" t="s">
        <v>17</v>
      </c>
      <c r="P141" s="320" t="s">
        <v>16</v>
      </c>
      <c r="Q141" s="321"/>
      <c r="R141" s="23"/>
      <c r="S141" s="23"/>
      <c r="T141" s="23"/>
      <c r="U141" s="317" t="s">
        <v>15</v>
      </c>
    </row>
    <row r="142" spans="5:21" ht="32.25" thickBot="1" x14ac:dyDescent="0.25">
      <c r="E142" s="326"/>
      <c r="F142" s="327"/>
      <c r="G142" s="329"/>
      <c r="H142" s="22" t="s">
        <v>14</v>
      </c>
      <c r="I142" s="22" t="s">
        <v>13</v>
      </c>
      <c r="J142" s="22" t="s">
        <v>12</v>
      </c>
      <c r="K142" s="21" t="s">
        <v>11</v>
      </c>
      <c r="L142" s="20" t="s">
        <v>10</v>
      </c>
      <c r="M142" s="21" t="s">
        <v>9</v>
      </c>
      <c r="N142" s="20" t="s">
        <v>8</v>
      </c>
      <c r="O142" s="334"/>
      <c r="P142" s="19" t="s">
        <v>7</v>
      </c>
      <c r="Q142" s="19" t="s">
        <v>6</v>
      </c>
      <c r="R142" s="18"/>
      <c r="S142" s="18"/>
      <c r="T142" s="18"/>
      <c r="U142" s="318"/>
    </row>
    <row r="143" spans="5:21" ht="13.5" thickBot="1" x14ac:dyDescent="0.25">
      <c r="E143" s="27" t="s">
        <v>5</v>
      </c>
      <c r="F143" s="322" t="s">
        <v>4</v>
      </c>
      <c r="G143" s="322"/>
      <c r="H143" s="322"/>
      <c r="I143" s="322"/>
      <c r="J143" s="322"/>
      <c r="K143" s="16">
        <f>3302329-530000</f>
        <v>2772329</v>
      </c>
      <c r="L143" s="15">
        <f>K143/O143</f>
        <v>0.94809877798004372</v>
      </c>
      <c r="M143" s="14">
        <v>151764</v>
      </c>
      <c r="N143" s="15">
        <f>M143/O143</f>
        <v>5.1901222019956277E-2</v>
      </c>
      <c r="O143" s="14">
        <f>K143+M143</f>
        <v>2924093</v>
      </c>
      <c r="P143" s="26">
        <v>0</v>
      </c>
      <c r="Q143" s="26" t="s">
        <v>1</v>
      </c>
      <c r="R143" s="26"/>
      <c r="S143" s="26"/>
      <c r="T143" s="26"/>
      <c r="U143" s="26">
        <f>U17</f>
        <v>0</v>
      </c>
    </row>
    <row r="144" spans="5:21" ht="13.5" thickBot="1" x14ac:dyDescent="0.25">
      <c r="E144" s="17" t="s">
        <v>3</v>
      </c>
      <c r="F144" s="319" t="s">
        <v>2</v>
      </c>
      <c r="G144" s="319"/>
      <c r="H144" s="319"/>
      <c r="I144" s="319"/>
      <c r="J144" s="319"/>
      <c r="K144" s="16">
        <f>719875+530000</f>
        <v>1249875</v>
      </c>
      <c r="L144" s="15">
        <f>K144/O144</f>
        <v>0.89103733534656615</v>
      </c>
      <c r="M144" s="16">
        <v>152844</v>
      </c>
      <c r="N144" s="15">
        <f>M144/O144</f>
        <v>0.10896266465343379</v>
      </c>
      <c r="O144" s="14">
        <f>K144+M144</f>
        <v>1402719</v>
      </c>
      <c r="P144" s="13" t="s">
        <v>1</v>
      </c>
      <c r="Q144" s="13" t="s">
        <v>1</v>
      </c>
      <c r="R144" s="13"/>
      <c r="S144" s="13"/>
      <c r="T144" s="13"/>
      <c r="U144" s="13">
        <f>U64</f>
        <v>0</v>
      </c>
    </row>
    <row r="145" spans="5:21" x14ac:dyDescent="0.2">
      <c r="E145" s="17"/>
      <c r="F145" s="319" t="s">
        <v>0</v>
      </c>
      <c r="G145" s="319"/>
      <c r="H145" s="319"/>
      <c r="I145" s="319"/>
      <c r="J145" s="319"/>
      <c r="K145" s="16">
        <f>SUM(K143:K144)</f>
        <v>4022204</v>
      </c>
      <c r="L145" s="15">
        <f>K145/O145</f>
        <v>0.92959989941786236</v>
      </c>
      <c r="M145" s="16">
        <f>SUM(M143:M144)</f>
        <v>304608</v>
      </c>
      <c r="N145" s="15">
        <f>M145/O145</f>
        <v>7.0400100582137609E-2</v>
      </c>
      <c r="O145" s="14">
        <f>SUM(O143:O144)</f>
        <v>4326812</v>
      </c>
      <c r="P145" s="13"/>
      <c r="Q145" s="13"/>
      <c r="R145" s="13"/>
      <c r="S145" s="13"/>
      <c r="T145" s="13"/>
      <c r="U145" s="13"/>
    </row>
    <row r="146" spans="5:21" x14ac:dyDescent="0.2">
      <c r="P146" s="24"/>
      <c r="Q146" s="24"/>
      <c r="R146" s="24"/>
      <c r="S146" s="24"/>
      <c r="T146" s="24"/>
      <c r="U146" s="24"/>
    </row>
    <row r="147" spans="5:21" x14ac:dyDescent="0.2">
      <c r="P147" s="24"/>
      <c r="Q147" s="24"/>
      <c r="R147" s="24"/>
      <c r="S147" s="24"/>
      <c r="T147" s="24"/>
      <c r="U147" s="24"/>
    </row>
    <row r="149" spans="5:21" ht="19.5" thickBot="1" x14ac:dyDescent="0.35">
      <c r="E149" s="323" t="s">
        <v>24</v>
      </c>
      <c r="F149" s="316"/>
      <c r="G149" s="316"/>
      <c r="H149" s="316"/>
      <c r="I149" s="316"/>
      <c r="J149" s="316"/>
      <c r="K149" s="316"/>
      <c r="L149" s="316"/>
      <c r="M149" s="316"/>
      <c r="N149" s="316"/>
      <c r="O149" s="316"/>
      <c r="P149" s="316"/>
      <c r="Q149" s="316"/>
      <c r="R149" s="316"/>
      <c r="S149" s="316"/>
      <c r="T149" s="316"/>
      <c r="U149" s="316"/>
    </row>
    <row r="150" spans="5:21" ht="13.5" thickBot="1" x14ac:dyDescent="0.25">
      <c r="E150" s="324" t="s">
        <v>21</v>
      </c>
      <c r="F150" s="325"/>
      <c r="G150" s="328" t="s">
        <v>20</v>
      </c>
      <c r="H150" s="330" t="s">
        <v>19</v>
      </c>
      <c r="I150" s="331"/>
      <c r="J150" s="332"/>
      <c r="K150" s="330" t="s">
        <v>18</v>
      </c>
      <c r="L150" s="331"/>
      <c r="M150" s="331"/>
      <c r="N150" s="332"/>
      <c r="O150" s="333" t="s">
        <v>17</v>
      </c>
      <c r="P150" s="320" t="s">
        <v>16</v>
      </c>
      <c r="Q150" s="321"/>
      <c r="R150" s="23"/>
      <c r="S150" s="23"/>
      <c r="T150" s="23"/>
      <c r="U150" s="317" t="s">
        <v>15</v>
      </c>
    </row>
    <row r="151" spans="5:21" ht="32.25" thickBot="1" x14ac:dyDescent="0.25">
      <c r="E151" s="326"/>
      <c r="F151" s="327"/>
      <c r="G151" s="329"/>
      <c r="H151" s="22" t="s">
        <v>14</v>
      </c>
      <c r="I151" s="22" t="s">
        <v>13</v>
      </c>
      <c r="J151" s="22" t="s">
        <v>12</v>
      </c>
      <c r="K151" s="21" t="s">
        <v>11</v>
      </c>
      <c r="L151" s="20" t="s">
        <v>10</v>
      </c>
      <c r="M151" s="21" t="s">
        <v>9</v>
      </c>
      <c r="N151" s="20" t="s">
        <v>8</v>
      </c>
      <c r="O151" s="334"/>
      <c r="P151" s="19" t="s">
        <v>7</v>
      </c>
      <c r="Q151" s="19" t="s">
        <v>6</v>
      </c>
      <c r="R151" s="18"/>
      <c r="S151" s="18"/>
      <c r="T151" s="18"/>
      <c r="U151" s="318"/>
    </row>
    <row r="152" spans="5:21" ht="13.5" thickBot="1" x14ac:dyDescent="0.25">
      <c r="E152" s="27" t="s">
        <v>5</v>
      </c>
      <c r="F152" s="322" t="s">
        <v>4</v>
      </c>
      <c r="G152" s="322"/>
      <c r="H152" s="322"/>
      <c r="I152" s="322"/>
      <c r="J152" s="322"/>
      <c r="K152" s="16">
        <f>3302329-530000</f>
        <v>2772329</v>
      </c>
      <c r="L152" s="15">
        <f>K152/O152</f>
        <v>0.94809877798004372</v>
      </c>
      <c r="M152" s="14">
        <v>151764</v>
      </c>
      <c r="N152" s="15">
        <f>M152/O152</f>
        <v>5.1901222019956277E-2</v>
      </c>
      <c r="O152" s="14">
        <f>K152+M152</f>
        <v>2924093</v>
      </c>
      <c r="P152" s="26">
        <v>0</v>
      </c>
      <c r="Q152" s="26" t="s">
        <v>1</v>
      </c>
      <c r="R152" s="26"/>
      <c r="S152" s="26"/>
      <c r="T152" s="26"/>
      <c r="U152" s="26"/>
    </row>
    <row r="153" spans="5:21" ht="13.5" thickBot="1" x14ac:dyDescent="0.25">
      <c r="E153" s="17" t="s">
        <v>3</v>
      </c>
      <c r="F153" s="319" t="s">
        <v>2</v>
      </c>
      <c r="G153" s="319"/>
      <c r="H153" s="319"/>
      <c r="I153" s="319"/>
      <c r="J153" s="319"/>
      <c r="K153" s="16">
        <f>719875+530000</f>
        <v>1249875</v>
      </c>
      <c r="L153" s="15">
        <f>K153/O153</f>
        <v>0.89103733534656615</v>
      </c>
      <c r="M153" s="16">
        <v>152844</v>
      </c>
      <c r="N153" s="15">
        <f>M153/O153</f>
        <v>0.10896266465343379</v>
      </c>
      <c r="O153" s="14">
        <f>K153+M153</f>
        <v>1402719</v>
      </c>
      <c r="P153" s="13" t="s">
        <v>1</v>
      </c>
      <c r="Q153" s="13" t="s">
        <v>1</v>
      </c>
      <c r="R153" s="13"/>
      <c r="S153" s="13"/>
      <c r="T153" s="13"/>
      <c r="U153" s="13">
        <f>U74</f>
        <v>0</v>
      </c>
    </row>
    <row r="154" spans="5:21" x14ac:dyDescent="0.2">
      <c r="E154" s="17"/>
      <c r="F154" s="319" t="s">
        <v>0</v>
      </c>
      <c r="G154" s="319"/>
      <c r="H154" s="319"/>
      <c r="I154" s="319"/>
      <c r="J154" s="319"/>
      <c r="K154" s="16">
        <f>SUM(K152:K153)</f>
        <v>4022204</v>
      </c>
      <c r="L154" s="15">
        <f>K154/O154</f>
        <v>0.92959989941786236</v>
      </c>
      <c r="M154" s="16">
        <f>SUM(M152:M153)</f>
        <v>304608</v>
      </c>
      <c r="N154" s="15">
        <f>M154/O154</f>
        <v>7.0400100582137609E-2</v>
      </c>
      <c r="O154" s="14">
        <f>SUM(O152:O153)</f>
        <v>4326812</v>
      </c>
      <c r="P154" s="13"/>
      <c r="Q154" s="13"/>
      <c r="R154" s="13"/>
      <c r="S154" s="13"/>
      <c r="T154" s="13"/>
      <c r="U154" s="13"/>
    </row>
    <row r="155" spans="5:21" x14ac:dyDescent="0.2">
      <c r="E155" s="24"/>
      <c r="F155" s="24"/>
      <c r="G155" s="24"/>
      <c r="H155" s="24"/>
      <c r="I155" s="24"/>
      <c r="J155" s="24"/>
      <c r="K155" s="25"/>
      <c r="L155" s="24"/>
      <c r="M155" s="25"/>
      <c r="N155" s="24"/>
      <c r="O155" s="25"/>
      <c r="P155" s="24"/>
      <c r="Q155" s="24"/>
      <c r="R155" s="24"/>
      <c r="S155" s="24"/>
      <c r="T155" s="24"/>
      <c r="U155" s="24"/>
    </row>
    <row r="156" spans="5:21" x14ac:dyDescent="0.2">
      <c r="E156" s="24"/>
      <c r="F156" s="24"/>
      <c r="G156" s="24"/>
      <c r="H156" s="24"/>
      <c r="I156" s="24"/>
      <c r="J156" s="24"/>
      <c r="K156" s="25"/>
      <c r="L156" s="24"/>
      <c r="M156" s="25"/>
      <c r="N156" s="24"/>
      <c r="O156" s="25"/>
      <c r="P156" s="24"/>
      <c r="Q156" s="24"/>
      <c r="R156" s="24"/>
      <c r="S156" s="24"/>
      <c r="T156" s="24"/>
      <c r="U156" s="24"/>
    </row>
    <row r="157" spans="5:21" x14ac:dyDescent="0.2">
      <c r="E157" s="24"/>
      <c r="F157" s="24"/>
      <c r="G157" s="24"/>
      <c r="H157" s="24"/>
      <c r="I157" s="24"/>
      <c r="J157" s="24"/>
      <c r="K157" s="25"/>
      <c r="L157" s="24"/>
      <c r="M157" s="25"/>
      <c r="N157" s="24"/>
      <c r="O157" s="25"/>
      <c r="P157" s="24"/>
      <c r="Q157" s="24"/>
      <c r="R157" s="24"/>
      <c r="S157" s="24"/>
      <c r="T157" s="24"/>
      <c r="U157" s="24"/>
    </row>
    <row r="158" spans="5:21" x14ac:dyDescent="0.2">
      <c r="E158" s="24"/>
      <c r="F158" s="24"/>
      <c r="G158" s="24"/>
      <c r="H158" s="24"/>
      <c r="I158" s="24"/>
      <c r="J158" s="24"/>
      <c r="K158" s="25"/>
      <c r="L158" s="24"/>
      <c r="M158" s="25"/>
      <c r="N158" s="24"/>
      <c r="O158" s="25"/>
      <c r="P158" s="24"/>
      <c r="Q158" s="24"/>
      <c r="R158" s="24"/>
      <c r="S158" s="24"/>
      <c r="T158" s="24"/>
      <c r="U158" s="24"/>
    </row>
    <row r="159" spans="5:21" ht="19.5" thickBot="1" x14ac:dyDescent="0.35">
      <c r="E159" s="316" t="s">
        <v>23</v>
      </c>
      <c r="F159" s="316"/>
      <c r="G159" s="316"/>
      <c r="H159" s="316"/>
      <c r="I159" s="316"/>
      <c r="J159" s="316"/>
      <c r="K159" s="316"/>
      <c r="L159" s="316"/>
      <c r="M159" s="316"/>
      <c r="N159" s="316"/>
      <c r="O159" s="316"/>
      <c r="P159" s="316"/>
      <c r="Q159" s="316"/>
      <c r="R159" s="316"/>
      <c r="S159" s="316"/>
      <c r="T159" s="316"/>
      <c r="U159" s="316"/>
    </row>
    <row r="160" spans="5:21" ht="13.5" thickBot="1" x14ac:dyDescent="0.25">
      <c r="E160" s="324" t="s">
        <v>21</v>
      </c>
      <c r="F160" s="325"/>
      <c r="G160" s="328" t="s">
        <v>20</v>
      </c>
      <c r="H160" s="330" t="s">
        <v>19</v>
      </c>
      <c r="I160" s="331"/>
      <c r="J160" s="332"/>
      <c r="K160" s="330" t="s">
        <v>18</v>
      </c>
      <c r="L160" s="331"/>
      <c r="M160" s="331"/>
      <c r="N160" s="332"/>
      <c r="O160" s="333" t="s">
        <v>17</v>
      </c>
      <c r="P160" s="320" t="s">
        <v>16</v>
      </c>
      <c r="Q160" s="321"/>
      <c r="R160" s="23"/>
      <c r="S160" s="23"/>
      <c r="T160" s="23"/>
      <c r="U160" s="317" t="s">
        <v>15</v>
      </c>
    </row>
    <row r="161" spans="5:21" ht="32.25" thickBot="1" x14ac:dyDescent="0.25">
      <c r="E161" s="326"/>
      <c r="F161" s="327"/>
      <c r="G161" s="329"/>
      <c r="H161" s="22" t="s">
        <v>14</v>
      </c>
      <c r="I161" s="22" t="s">
        <v>13</v>
      </c>
      <c r="J161" s="22" t="s">
        <v>12</v>
      </c>
      <c r="K161" s="21" t="s">
        <v>11</v>
      </c>
      <c r="L161" s="20" t="s">
        <v>10</v>
      </c>
      <c r="M161" s="21" t="s">
        <v>9</v>
      </c>
      <c r="N161" s="20" t="s">
        <v>8</v>
      </c>
      <c r="O161" s="334"/>
      <c r="P161" s="19" t="s">
        <v>7</v>
      </c>
      <c r="Q161" s="19" t="s">
        <v>6</v>
      </c>
      <c r="R161" s="18"/>
      <c r="S161" s="18"/>
      <c r="T161" s="18"/>
      <c r="U161" s="318"/>
    </row>
    <row r="162" spans="5:21" ht="13.5" thickBot="1" x14ac:dyDescent="0.25">
      <c r="E162" s="17" t="s">
        <v>5</v>
      </c>
      <c r="F162" s="319" t="s">
        <v>4</v>
      </c>
      <c r="G162" s="319"/>
      <c r="H162" s="319"/>
      <c r="I162" s="319"/>
      <c r="J162" s="319"/>
      <c r="K162" s="16">
        <f>K143-K132</f>
        <v>-503593.45599999977</v>
      </c>
      <c r="L162" s="15">
        <f>K162/O162</f>
        <v>0.52946787891461788</v>
      </c>
      <c r="M162" s="16">
        <f>M143-M132</f>
        <v>-447537.81381818186</v>
      </c>
      <c r="N162" s="15">
        <f>M162/O162</f>
        <v>0.47053212108538212</v>
      </c>
      <c r="O162" s="14">
        <f>K162+M162</f>
        <v>-951131.26981818164</v>
      </c>
      <c r="P162" s="13">
        <v>0</v>
      </c>
      <c r="Q162" s="13" t="s">
        <v>1</v>
      </c>
      <c r="R162" s="13"/>
      <c r="S162" s="13"/>
      <c r="T162" s="13"/>
      <c r="U162" s="13" t="e">
        <f>#REF!</f>
        <v>#REF!</v>
      </c>
    </row>
    <row r="163" spans="5:21" ht="13.5" thickBot="1" x14ac:dyDescent="0.25">
      <c r="E163" s="17" t="s">
        <v>3</v>
      </c>
      <c r="F163" s="319" t="s">
        <v>2</v>
      </c>
      <c r="G163" s="319"/>
      <c r="H163" s="319"/>
      <c r="I163" s="319"/>
      <c r="J163" s="319"/>
      <c r="K163" s="16">
        <f>K144-K135</f>
        <v>-2964525</v>
      </c>
      <c r="L163" s="15">
        <f>K163/O163</f>
        <v>0.78499666753255215</v>
      </c>
      <c r="M163" s="16">
        <f>M144-M135</f>
        <v>-811956</v>
      </c>
      <c r="N163" s="15">
        <f>M163/O163</f>
        <v>0.21500333246744788</v>
      </c>
      <c r="O163" s="14">
        <f>K163+M163</f>
        <v>-3776481</v>
      </c>
      <c r="P163" s="13" t="s">
        <v>1</v>
      </c>
      <c r="Q163" s="13" t="s">
        <v>1</v>
      </c>
      <c r="R163" s="13"/>
      <c r="S163" s="13"/>
      <c r="T163" s="13"/>
      <c r="U163" s="13" t="e">
        <f>#REF!</f>
        <v>#REF!</v>
      </c>
    </row>
    <row r="164" spans="5:21" x14ac:dyDescent="0.2">
      <c r="E164" s="17"/>
      <c r="F164" s="319" t="s">
        <v>0</v>
      </c>
      <c r="G164" s="319"/>
      <c r="H164" s="319"/>
      <c r="I164" s="319"/>
      <c r="J164" s="319"/>
      <c r="K164" s="16">
        <f>K145-K133</f>
        <v>-3468118.4560000002</v>
      </c>
      <c r="L164" s="15">
        <f>K164/O164</f>
        <v>0.73358775171581059</v>
      </c>
      <c r="M164" s="16">
        <f>M145-M133</f>
        <v>-1259493.8138181819</v>
      </c>
      <c r="N164" s="15">
        <f>M164/O164</f>
        <v>0.26641224828418941</v>
      </c>
      <c r="O164" s="14">
        <f>K164+M164</f>
        <v>-4727612.2698181821</v>
      </c>
      <c r="P164" s="13"/>
      <c r="Q164" s="13"/>
      <c r="R164" s="13"/>
      <c r="S164" s="13"/>
      <c r="T164" s="13"/>
      <c r="U164" s="13"/>
    </row>
    <row r="165" spans="5:21" x14ac:dyDescent="0.2">
      <c r="E165" s="24"/>
      <c r="F165" s="24"/>
      <c r="G165" s="24"/>
      <c r="H165" s="24"/>
      <c r="I165" s="24"/>
      <c r="J165" s="24"/>
      <c r="K165" s="25"/>
      <c r="L165" s="24"/>
      <c r="M165" s="25"/>
      <c r="N165" s="24"/>
      <c r="O165" s="25"/>
      <c r="P165" s="24"/>
      <c r="Q165" s="24"/>
      <c r="R165" s="24"/>
      <c r="S165" s="24"/>
      <c r="T165" s="24"/>
      <c r="U165" s="24"/>
    </row>
    <row r="166" spans="5:21" x14ac:dyDescent="0.2">
      <c r="E166" s="24"/>
      <c r="F166" s="24"/>
      <c r="G166" s="24"/>
      <c r="H166" s="24"/>
      <c r="I166" s="24"/>
      <c r="J166" s="24"/>
      <c r="K166" s="25"/>
      <c r="L166" s="24"/>
      <c r="M166" s="25"/>
      <c r="N166" s="24"/>
      <c r="O166" s="25"/>
      <c r="P166" s="24"/>
      <c r="Q166" s="24"/>
      <c r="R166" s="24"/>
      <c r="S166" s="24"/>
      <c r="T166" s="24"/>
      <c r="U166" s="24"/>
    </row>
    <row r="167" spans="5:21" x14ac:dyDescent="0.2">
      <c r="E167" s="24"/>
      <c r="F167" s="24"/>
      <c r="G167" s="24"/>
      <c r="H167" s="24"/>
      <c r="I167" s="24"/>
      <c r="J167" s="24"/>
      <c r="K167" s="25"/>
      <c r="L167" s="24"/>
      <c r="M167" s="25"/>
      <c r="N167" s="24"/>
      <c r="O167" s="25"/>
      <c r="P167" s="24"/>
      <c r="Q167" s="24"/>
      <c r="R167" s="24"/>
      <c r="S167" s="24"/>
      <c r="T167" s="24"/>
      <c r="U167" s="24"/>
    </row>
    <row r="168" spans="5:21" x14ac:dyDescent="0.2">
      <c r="E168" s="24"/>
      <c r="F168" s="24"/>
      <c r="G168" s="24"/>
      <c r="H168" s="24"/>
      <c r="I168" s="24"/>
      <c r="J168" s="24"/>
      <c r="K168" s="25"/>
      <c r="L168" s="24"/>
      <c r="M168" s="25"/>
      <c r="N168" s="24"/>
      <c r="O168" s="25"/>
      <c r="P168" s="24"/>
      <c r="Q168" s="24"/>
      <c r="R168" s="24"/>
      <c r="S168" s="24"/>
      <c r="T168" s="24"/>
      <c r="U168" s="24"/>
    </row>
    <row r="169" spans="5:21" ht="19.5" thickBot="1" x14ac:dyDescent="0.35">
      <c r="E169" s="316" t="s">
        <v>22</v>
      </c>
      <c r="F169" s="316"/>
      <c r="G169" s="316"/>
      <c r="H169" s="316"/>
      <c r="I169" s="316"/>
      <c r="J169" s="316"/>
      <c r="K169" s="316"/>
      <c r="L169" s="316"/>
      <c r="M169" s="316"/>
      <c r="N169" s="316"/>
      <c r="O169" s="316"/>
      <c r="P169" s="316"/>
      <c r="Q169" s="316"/>
      <c r="R169" s="316"/>
      <c r="S169" s="316"/>
      <c r="T169" s="316"/>
      <c r="U169" s="316"/>
    </row>
    <row r="170" spans="5:21" ht="13.5" thickBot="1" x14ac:dyDescent="0.25">
      <c r="E170" s="324" t="s">
        <v>21</v>
      </c>
      <c r="F170" s="325"/>
      <c r="G170" s="328" t="s">
        <v>20</v>
      </c>
      <c r="H170" s="330" t="s">
        <v>19</v>
      </c>
      <c r="I170" s="331"/>
      <c r="J170" s="332"/>
      <c r="K170" s="330" t="s">
        <v>18</v>
      </c>
      <c r="L170" s="331"/>
      <c r="M170" s="331"/>
      <c r="N170" s="332"/>
      <c r="O170" s="333" t="s">
        <v>17</v>
      </c>
      <c r="P170" s="320" t="s">
        <v>16</v>
      </c>
      <c r="Q170" s="321"/>
      <c r="R170" s="23"/>
      <c r="S170" s="23"/>
      <c r="T170" s="23"/>
      <c r="U170" s="317" t="s">
        <v>15</v>
      </c>
    </row>
    <row r="171" spans="5:21" ht="32.25" thickBot="1" x14ac:dyDescent="0.25">
      <c r="E171" s="326"/>
      <c r="F171" s="327"/>
      <c r="G171" s="329"/>
      <c r="H171" s="22" t="s">
        <v>14</v>
      </c>
      <c r="I171" s="22" t="s">
        <v>13</v>
      </c>
      <c r="J171" s="22" t="s">
        <v>12</v>
      </c>
      <c r="K171" s="21" t="s">
        <v>11</v>
      </c>
      <c r="L171" s="20" t="s">
        <v>10</v>
      </c>
      <c r="M171" s="21" t="s">
        <v>9</v>
      </c>
      <c r="N171" s="20" t="s">
        <v>8</v>
      </c>
      <c r="O171" s="334"/>
      <c r="P171" s="19" t="s">
        <v>7</v>
      </c>
      <c r="Q171" s="19" t="s">
        <v>6</v>
      </c>
      <c r="R171" s="18"/>
      <c r="S171" s="18"/>
      <c r="T171" s="18"/>
      <c r="U171" s="318"/>
    </row>
    <row r="172" spans="5:21" ht="13.5" thickBot="1" x14ac:dyDescent="0.25">
      <c r="E172" s="17" t="s">
        <v>5</v>
      </c>
      <c r="F172" s="319" t="s">
        <v>4</v>
      </c>
      <c r="G172" s="319"/>
      <c r="H172" s="319"/>
      <c r="I172" s="319"/>
      <c r="J172" s="319"/>
      <c r="K172" s="16">
        <f>K152-K132</f>
        <v>-503593.45599999977</v>
      </c>
      <c r="L172" s="15">
        <f>K172/O172</f>
        <v>0.52946787891461788</v>
      </c>
      <c r="M172" s="16">
        <f>M152-M132</f>
        <v>-447537.81381818186</v>
      </c>
      <c r="N172" s="15">
        <f>M172/O172</f>
        <v>0.47053212108538212</v>
      </c>
      <c r="O172" s="14">
        <f>K172+M172</f>
        <v>-951131.26981818164</v>
      </c>
      <c r="P172" s="13">
        <v>0</v>
      </c>
      <c r="Q172" s="13" t="s">
        <v>1</v>
      </c>
      <c r="R172" s="13"/>
      <c r="S172" s="13"/>
      <c r="T172" s="13"/>
      <c r="U172" s="13">
        <f>U24</f>
        <v>0</v>
      </c>
    </row>
    <row r="173" spans="5:21" ht="13.5" thickBot="1" x14ac:dyDescent="0.25">
      <c r="E173" s="17" t="s">
        <v>3</v>
      </c>
      <c r="F173" s="319" t="s">
        <v>2</v>
      </c>
      <c r="G173" s="319"/>
      <c r="H173" s="319"/>
      <c r="I173" s="319"/>
      <c r="J173" s="319"/>
      <c r="K173" s="16">
        <f>K153-K135</f>
        <v>-2964525</v>
      </c>
      <c r="L173" s="15">
        <f>K173/O173</f>
        <v>0.78499666753255215</v>
      </c>
      <c r="M173" s="16">
        <f>M153-M135</f>
        <v>-811956</v>
      </c>
      <c r="N173" s="15">
        <f>M173/O173</f>
        <v>0.21500333246744788</v>
      </c>
      <c r="O173" s="14">
        <f>K173+M173</f>
        <v>-3776481</v>
      </c>
      <c r="P173" s="13" t="s">
        <v>1</v>
      </c>
      <c r="Q173" s="13" t="s">
        <v>1</v>
      </c>
      <c r="R173" s="13"/>
      <c r="S173" s="13"/>
      <c r="T173" s="13"/>
      <c r="U173" s="13">
        <f>U113</f>
        <v>0</v>
      </c>
    </row>
    <row r="174" spans="5:21" x14ac:dyDescent="0.2">
      <c r="E174" s="17"/>
      <c r="F174" s="319" t="s">
        <v>0</v>
      </c>
      <c r="G174" s="319"/>
      <c r="H174" s="319"/>
      <c r="I174" s="319"/>
      <c r="J174" s="319"/>
      <c r="K174" s="16">
        <f>SUM(K172:K173)</f>
        <v>-3468118.4559999998</v>
      </c>
      <c r="L174" s="15">
        <f>K174/O174</f>
        <v>0.73358775171581059</v>
      </c>
      <c r="M174" s="16">
        <f>SUM(M172:M173)</f>
        <v>-1259493.8138181819</v>
      </c>
      <c r="N174" s="15">
        <f>M174/O174</f>
        <v>0.26641224828418947</v>
      </c>
      <c r="O174" s="14">
        <f>K174+M174</f>
        <v>-4727612.2698181812</v>
      </c>
      <c r="P174" s="13"/>
      <c r="Q174" s="13"/>
      <c r="R174" s="13"/>
      <c r="S174" s="13"/>
      <c r="T174" s="13"/>
      <c r="U174" s="13"/>
    </row>
    <row r="178" spans="5:15" x14ac:dyDescent="0.2">
      <c r="E178" s="4"/>
      <c r="F178" s="4"/>
      <c r="G178" s="4"/>
      <c r="H178" s="4"/>
      <c r="I178" s="4"/>
      <c r="J178" s="4"/>
      <c r="K178" s="3"/>
      <c r="L178" s="4"/>
      <c r="M178" s="3"/>
      <c r="N178" s="4"/>
      <c r="O178" s="3"/>
    </row>
    <row r="179" spans="5:15" x14ac:dyDescent="0.2">
      <c r="E179" s="4"/>
      <c r="F179" s="4"/>
      <c r="G179" s="4"/>
      <c r="H179" s="4"/>
      <c r="I179" s="4"/>
      <c r="J179" s="4"/>
      <c r="K179" s="3"/>
      <c r="L179" s="4"/>
      <c r="M179" s="3"/>
      <c r="N179" s="4"/>
      <c r="O179" s="3"/>
    </row>
    <row r="180" spans="5:15" x14ac:dyDescent="0.2">
      <c r="E180" s="4"/>
      <c r="F180" s="4"/>
      <c r="G180" s="4"/>
      <c r="H180" s="4"/>
      <c r="I180" s="4"/>
      <c r="J180" s="4"/>
      <c r="K180" s="3"/>
      <c r="L180" s="4"/>
      <c r="M180" s="3"/>
      <c r="N180" s="4"/>
      <c r="O180" s="3"/>
    </row>
    <row r="181" spans="5:15" x14ac:dyDescent="0.2">
      <c r="E181" s="4"/>
      <c r="F181" s="4"/>
      <c r="G181" s="4"/>
      <c r="H181" s="4"/>
      <c r="I181" s="4"/>
      <c r="J181" s="4"/>
      <c r="K181" s="3"/>
      <c r="L181" s="4"/>
      <c r="M181" s="3"/>
      <c r="N181" s="4"/>
      <c r="O181" s="3"/>
    </row>
    <row r="182" spans="5:15" x14ac:dyDescent="0.2">
      <c r="E182" s="4"/>
      <c r="F182" s="4"/>
      <c r="G182" s="4"/>
      <c r="H182" s="4"/>
      <c r="I182" s="4"/>
      <c r="J182" s="4"/>
      <c r="K182" s="3"/>
      <c r="L182" s="4"/>
      <c r="M182" s="3"/>
      <c r="N182" s="4"/>
      <c r="O182" s="3"/>
    </row>
    <row r="183" spans="5:15" x14ac:dyDescent="0.2">
      <c r="E183" s="4"/>
      <c r="F183" s="4"/>
      <c r="G183" s="4"/>
      <c r="H183" s="4"/>
      <c r="I183" s="4"/>
      <c r="J183" s="4"/>
      <c r="K183" s="3"/>
      <c r="L183" s="4"/>
      <c r="M183" s="3"/>
      <c r="N183" s="4"/>
      <c r="O183" s="3"/>
    </row>
    <row r="184" spans="5:15" x14ac:dyDescent="0.2">
      <c r="E184" s="4"/>
      <c r="F184" s="4"/>
      <c r="G184" s="4"/>
      <c r="H184" s="4"/>
      <c r="I184" s="4"/>
      <c r="J184" s="4"/>
      <c r="K184" s="3"/>
      <c r="L184" s="4"/>
      <c r="M184" s="3"/>
      <c r="N184" s="4"/>
      <c r="O184" s="3"/>
    </row>
    <row r="185" spans="5:15" x14ac:dyDescent="0.2">
      <c r="E185" s="4"/>
      <c r="F185" s="12"/>
      <c r="G185" s="250"/>
      <c r="H185" s="8"/>
      <c r="I185" s="7"/>
      <c r="J185" s="7"/>
      <c r="K185" s="5"/>
      <c r="L185" s="6"/>
      <c r="M185" s="5"/>
      <c r="N185" s="6"/>
      <c r="O185" s="5"/>
    </row>
    <row r="186" spans="5:15" x14ac:dyDescent="0.2">
      <c r="E186" s="4"/>
      <c r="F186" s="11"/>
      <c r="G186" s="250"/>
      <c r="H186" s="8"/>
      <c r="I186" s="7"/>
      <c r="J186" s="7"/>
      <c r="K186" s="5"/>
      <c r="L186" s="6"/>
      <c r="M186" s="5"/>
      <c r="N186" s="6"/>
      <c r="O186" s="5"/>
    </row>
    <row r="187" spans="5:15" x14ac:dyDescent="0.2">
      <c r="E187" s="4"/>
      <c r="F187" s="10"/>
      <c r="G187" s="250"/>
      <c r="H187" s="8"/>
      <c r="I187" s="7"/>
      <c r="J187" s="7"/>
      <c r="K187" s="5"/>
      <c r="L187" s="6"/>
      <c r="M187" s="5"/>
      <c r="N187" s="6"/>
      <c r="O187" s="5"/>
    </row>
    <row r="188" spans="5:15" x14ac:dyDescent="0.2">
      <c r="E188" s="4"/>
      <c r="F188" s="4"/>
      <c r="G188" s="4"/>
      <c r="H188" s="4"/>
      <c r="I188" s="4"/>
      <c r="J188" s="4"/>
      <c r="K188" s="3"/>
      <c r="L188" s="4"/>
      <c r="M188" s="3"/>
      <c r="N188" s="4"/>
      <c r="O188" s="3"/>
    </row>
    <row r="189" spans="5:15" x14ac:dyDescent="0.2">
      <c r="E189" s="4"/>
      <c r="F189" s="4"/>
      <c r="G189" s="4"/>
      <c r="H189" s="4"/>
      <c r="I189" s="4"/>
      <c r="J189" s="4"/>
      <c r="K189" s="3"/>
      <c r="L189" s="4"/>
      <c r="M189" s="3"/>
      <c r="N189" s="4"/>
      <c r="O189" s="3"/>
    </row>
    <row r="190" spans="5:15" x14ac:dyDescent="0.2">
      <c r="E190" s="4"/>
      <c r="F190" s="4"/>
      <c r="G190" s="4"/>
      <c r="H190" s="4"/>
      <c r="I190" s="4"/>
      <c r="J190" s="4"/>
      <c r="K190" s="3"/>
      <c r="L190" s="4"/>
      <c r="M190" s="3"/>
      <c r="N190" s="4"/>
      <c r="O190" s="3"/>
    </row>
    <row r="191" spans="5:15" x14ac:dyDescent="0.2">
      <c r="E191" s="4"/>
      <c r="F191" s="4"/>
      <c r="G191" s="4"/>
      <c r="H191" s="4"/>
      <c r="I191" s="4"/>
      <c r="J191" s="4"/>
      <c r="K191" s="3"/>
      <c r="L191" s="4"/>
      <c r="M191" s="3"/>
      <c r="N191" s="4"/>
      <c r="O191" s="3"/>
    </row>
    <row r="192" spans="5:15" x14ac:dyDescent="0.2">
      <c r="E192" s="4"/>
      <c r="F192" s="4"/>
      <c r="G192" s="4"/>
      <c r="H192" s="4"/>
      <c r="I192" s="4"/>
      <c r="J192" s="4"/>
      <c r="K192" s="3"/>
      <c r="L192" s="4"/>
      <c r="M192" s="3"/>
      <c r="N192" s="4"/>
      <c r="O192" s="5"/>
    </row>
    <row r="193" spans="5:15" x14ac:dyDescent="0.2">
      <c r="E193" s="4"/>
      <c r="F193" s="4"/>
      <c r="G193" s="4"/>
      <c r="H193" s="4"/>
      <c r="I193" s="4"/>
      <c r="J193" s="4"/>
      <c r="K193" s="3"/>
      <c r="L193" s="4"/>
      <c r="M193" s="3"/>
      <c r="N193" s="4"/>
      <c r="O193" s="5"/>
    </row>
    <row r="194" spans="5:15" x14ac:dyDescent="0.2">
      <c r="E194" s="4"/>
      <c r="F194" s="4"/>
      <c r="G194" s="4"/>
      <c r="H194" s="4"/>
      <c r="I194" s="4"/>
      <c r="J194" s="4"/>
      <c r="K194" s="3"/>
      <c r="L194" s="4"/>
      <c r="M194" s="3"/>
      <c r="N194" s="4"/>
      <c r="O194" s="5"/>
    </row>
    <row r="195" spans="5:15" x14ac:dyDescent="0.2">
      <c r="E195" s="4"/>
      <c r="F195" s="4"/>
      <c r="G195" s="4"/>
      <c r="H195" s="4"/>
      <c r="I195" s="4"/>
      <c r="J195" s="4"/>
      <c r="K195" s="3"/>
      <c r="L195" s="4"/>
      <c r="M195" s="3"/>
      <c r="N195" s="4"/>
      <c r="O195" s="5"/>
    </row>
    <row r="196" spans="5:15" x14ac:dyDescent="0.2">
      <c r="E196" s="4"/>
      <c r="F196" s="4"/>
      <c r="G196" s="4"/>
      <c r="H196" s="4"/>
      <c r="I196" s="4"/>
      <c r="J196" s="4"/>
      <c r="K196" s="3"/>
      <c r="L196" s="4"/>
      <c r="M196" s="3"/>
      <c r="N196" s="4"/>
      <c r="O196" s="5"/>
    </row>
    <row r="197" spans="5:15" x14ac:dyDescent="0.2">
      <c r="E197" s="4"/>
      <c r="F197" s="4"/>
      <c r="G197" s="4"/>
      <c r="H197" s="4"/>
      <c r="I197" s="4"/>
      <c r="J197" s="4"/>
      <c r="K197" s="3"/>
      <c r="L197" s="4"/>
      <c r="M197" s="3"/>
      <c r="N197" s="4"/>
      <c r="O197" s="5"/>
    </row>
    <row r="198" spans="5:15" x14ac:dyDescent="0.2">
      <c r="E198" s="4"/>
      <c r="F198" s="4"/>
      <c r="G198" s="4"/>
      <c r="H198" s="4"/>
      <c r="I198" s="4"/>
      <c r="J198" s="4"/>
      <c r="K198" s="3"/>
      <c r="L198" s="4"/>
      <c r="M198" s="3"/>
      <c r="N198" s="4"/>
      <c r="O198" s="5"/>
    </row>
    <row r="199" spans="5:15" x14ac:dyDescent="0.2">
      <c r="E199" s="4"/>
      <c r="F199" s="4"/>
      <c r="G199" s="4"/>
      <c r="H199" s="4"/>
      <c r="I199" s="4"/>
      <c r="J199" s="4"/>
      <c r="K199" s="3"/>
      <c r="L199" s="4"/>
      <c r="M199" s="3"/>
      <c r="N199" s="4"/>
      <c r="O199" s="5"/>
    </row>
    <row r="200" spans="5:15" x14ac:dyDescent="0.2">
      <c r="E200" s="4"/>
      <c r="F200" s="4"/>
      <c r="G200" s="4"/>
      <c r="H200" s="4"/>
      <c r="I200" s="4"/>
      <c r="J200" s="4"/>
      <c r="K200" s="3"/>
      <c r="L200" s="4"/>
      <c r="M200" s="3"/>
      <c r="N200" s="4"/>
      <c r="O200" s="5"/>
    </row>
    <row r="201" spans="5:15" x14ac:dyDescent="0.2">
      <c r="E201" s="4"/>
      <c r="F201" s="4"/>
      <c r="G201" s="4"/>
      <c r="H201" s="4"/>
      <c r="I201" s="4"/>
      <c r="J201" s="4"/>
      <c r="K201" s="3"/>
      <c r="L201" s="4"/>
      <c r="M201" s="3"/>
      <c r="N201" s="4"/>
      <c r="O201" s="5"/>
    </row>
    <row r="202" spans="5:15" x14ac:dyDescent="0.2">
      <c r="E202" s="4"/>
      <c r="F202" s="4"/>
      <c r="G202" s="4"/>
      <c r="H202" s="4"/>
      <c r="I202" s="4"/>
      <c r="J202" s="4"/>
      <c r="K202" s="3"/>
      <c r="L202" s="4"/>
      <c r="M202" s="3"/>
      <c r="N202" s="4"/>
      <c r="O202" s="5"/>
    </row>
    <row r="203" spans="5:15" x14ac:dyDescent="0.2">
      <c r="E203" s="4"/>
      <c r="F203" s="4"/>
      <c r="G203" s="4"/>
      <c r="H203" s="4"/>
      <c r="I203" s="4"/>
      <c r="J203" s="4"/>
      <c r="K203" s="3"/>
      <c r="L203" s="4"/>
      <c r="M203" s="3"/>
      <c r="N203" s="4"/>
      <c r="O203" s="5"/>
    </row>
    <row r="204" spans="5:15" x14ac:dyDescent="0.2">
      <c r="E204" s="4"/>
      <c r="F204" s="4"/>
      <c r="G204" s="4"/>
      <c r="H204" s="4"/>
      <c r="I204" s="4"/>
      <c r="J204" s="4"/>
      <c r="K204" s="3"/>
      <c r="L204" s="4"/>
      <c r="M204" s="3"/>
      <c r="N204" s="4"/>
      <c r="O204" s="5"/>
    </row>
    <row r="205" spans="5:15" x14ac:dyDescent="0.2">
      <c r="E205" s="4"/>
      <c r="F205" s="4"/>
      <c r="G205" s="4"/>
      <c r="H205" s="4"/>
      <c r="I205" s="4"/>
      <c r="J205" s="4"/>
      <c r="K205" s="3"/>
      <c r="L205" s="4"/>
      <c r="M205" s="3"/>
      <c r="N205" s="4"/>
      <c r="O205" s="5"/>
    </row>
    <row r="206" spans="5:15" x14ac:dyDescent="0.2">
      <c r="E206" s="4"/>
      <c r="F206" s="4"/>
      <c r="G206" s="4"/>
      <c r="H206" s="4"/>
      <c r="I206" s="4"/>
      <c r="J206" s="4"/>
      <c r="K206" s="3"/>
      <c r="L206" s="4"/>
      <c r="M206" s="3"/>
      <c r="N206" s="4"/>
      <c r="O206" s="5"/>
    </row>
    <row r="207" spans="5:15" x14ac:dyDescent="0.2">
      <c r="E207" s="4"/>
      <c r="F207" s="4"/>
      <c r="G207" s="4"/>
      <c r="H207" s="4"/>
      <c r="I207" s="4"/>
      <c r="J207" s="4"/>
      <c r="K207" s="3"/>
      <c r="L207" s="4"/>
      <c r="M207" s="3"/>
      <c r="N207" s="4"/>
      <c r="O207" s="5"/>
    </row>
    <row r="208" spans="5:15" x14ac:dyDescent="0.2">
      <c r="E208" s="4"/>
      <c r="F208" s="4"/>
      <c r="G208" s="4"/>
      <c r="H208" s="4"/>
      <c r="I208" s="4"/>
      <c r="J208" s="4"/>
      <c r="K208" s="3"/>
      <c r="L208" s="4"/>
      <c r="M208" s="3"/>
      <c r="N208" s="4"/>
      <c r="O208" s="5"/>
    </row>
    <row r="209" spans="5:15" x14ac:dyDescent="0.2">
      <c r="E209" s="4"/>
      <c r="F209" s="4"/>
      <c r="G209" s="4"/>
      <c r="H209" s="4"/>
      <c r="I209" s="4"/>
      <c r="J209" s="4"/>
      <c r="K209" s="3"/>
      <c r="L209" s="4"/>
      <c r="M209" s="3"/>
      <c r="N209" s="4"/>
      <c r="O209" s="5"/>
    </row>
    <row r="210" spans="5:15" x14ac:dyDescent="0.2">
      <c r="E210" s="4"/>
      <c r="F210" s="4"/>
      <c r="G210" s="4"/>
      <c r="H210" s="4"/>
      <c r="I210" s="4"/>
      <c r="J210" s="4"/>
      <c r="K210" s="3"/>
      <c r="L210" s="4"/>
      <c r="M210" s="3"/>
      <c r="N210" s="4"/>
      <c r="O210" s="5"/>
    </row>
    <row r="211" spans="5:15" x14ac:dyDescent="0.2">
      <c r="E211" s="4"/>
      <c r="F211" s="4"/>
      <c r="G211" s="4"/>
      <c r="H211" s="4"/>
      <c r="I211" s="4"/>
      <c r="J211" s="4"/>
      <c r="K211" s="3"/>
      <c r="L211" s="4"/>
      <c r="M211" s="3"/>
      <c r="N211" s="4"/>
      <c r="O211" s="5"/>
    </row>
    <row r="212" spans="5:15" x14ac:dyDescent="0.2">
      <c r="E212" s="4"/>
      <c r="F212" s="4"/>
      <c r="G212" s="4"/>
      <c r="H212" s="4"/>
      <c r="I212" s="4"/>
      <c r="J212" s="4"/>
      <c r="K212" s="3"/>
      <c r="L212" s="4"/>
      <c r="M212" s="3"/>
      <c r="N212" s="4"/>
      <c r="O212" s="5"/>
    </row>
    <row r="213" spans="5:15" x14ac:dyDescent="0.2">
      <c r="E213" s="4"/>
      <c r="F213" s="4"/>
      <c r="G213" s="4"/>
      <c r="H213" s="4"/>
      <c r="I213" s="4"/>
      <c r="J213" s="4"/>
      <c r="K213" s="3"/>
      <c r="L213" s="4"/>
      <c r="M213" s="3"/>
      <c r="N213" s="4"/>
      <c r="O213" s="5"/>
    </row>
    <row r="214" spans="5:15" x14ac:dyDescent="0.2">
      <c r="E214" s="4"/>
      <c r="F214" s="4"/>
      <c r="G214" s="4"/>
      <c r="H214" s="4"/>
      <c r="I214" s="4"/>
      <c r="J214" s="4"/>
      <c r="K214" s="3"/>
      <c r="L214" s="4"/>
      <c r="M214" s="3"/>
      <c r="N214" s="4"/>
      <c r="O214" s="5"/>
    </row>
    <row r="215" spans="5:15" x14ac:dyDescent="0.2">
      <c r="E215" s="4"/>
      <c r="F215" s="4"/>
      <c r="G215" s="4"/>
      <c r="H215" s="4"/>
      <c r="I215" s="4"/>
      <c r="J215" s="4"/>
      <c r="K215" s="3"/>
      <c r="L215" s="4"/>
      <c r="M215" s="3"/>
      <c r="N215" s="4"/>
      <c r="O215" s="5"/>
    </row>
    <row r="216" spans="5:15" x14ac:dyDescent="0.2">
      <c r="E216" s="4"/>
      <c r="F216" s="4"/>
      <c r="G216" s="4"/>
      <c r="H216" s="4"/>
      <c r="I216" s="4"/>
      <c r="J216" s="4"/>
      <c r="K216" s="3"/>
      <c r="L216" s="4"/>
      <c r="M216" s="3"/>
      <c r="N216" s="4"/>
      <c r="O216" s="5"/>
    </row>
    <row r="217" spans="5:15" x14ac:dyDescent="0.2">
      <c r="E217" s="4"/>
      <c r="F217" s="4"/>
      <c r="G217" s="4"/>
      <c r="H217" s="4"/>
      <c r="I217" s="4"/>
      <c r="J217" s="4"/>
      <c r="K217" s="3"/>
      <c r="L217" s="4"/>
      <c r="M217" s="3"/>
      <c r="N217" s="4"/>
      <c r="O217" s="5"/>
    </row>
    <row r="218" spans="5:15" x14ac:dyDescent="0.2">
      <c r="E218" s="4"/>
      <c r="F218" s="4"/>
      <c r="G218" s="4"/>
      <c r="H218" s="4"/>
      <c r="I218" s="4"/>
      <c r="J218" s="4"/>
      <c r="K218" s="3"/>
      <c r="L218" s="4"/>
      <c r="M218" s="3"/>
      <c r="N218" s="4"/>
      <c r="O218" s="5"/>
    </row>
    <row r="219" spans="5:15" x14ac:dyDescent="0.2">
      <c r="E219" s="4"/>
      <c r="F219" s="4"/>
      <c r="G219" s="4"/>
      <c r="H219" s="4"/>
      <c r="I219" s="4"/>
      <c r="J219" s="4"/>
      <c r="K219" s="3"/>
      <c r="L219" s="4"/>
      <c r="M219" s="3"/>
      <c r="N219" s="4"/>
      <c r="O219" s="5"/>
    </row>
    <row r="220" spans="5:15" x14ac:dyDescent="0.2">
      <c r="E220" s="4"/>
      <c r="F220" s="4"/>
      <c r="G220" s="4"/>
      <c r="H220" s="4"/>
      <c r="I220" s="4"/>
      <c r="J220" s="4"/>
      <c r="K220" s="3"/>
      <c r="L220" s="4"/>
      <c r="M220" s="3"/>
      <c r="N220" s="4"/>
      <c r="O220" s="5"/>
    </row>
    <row r="221" spans="5:15" x14ac:dyDescent="0.2">
      <c r="E221" s="4"/>
      <c r="F221" s="4"/>
      <c r="G221" s="4"/>
      <c r="H221" s="4"/>
      <c r="I221" s="4"/>
      <c r="J221" s="4"/>
      <c r="K221" s="3"/>
      <c r="L221" s="4"/>
      <c r="M221" s="3"/>
      <c r="N221" s="4"/>
      <c r="O221" s="5"/>
    </row>
    <row r="222" spans="5:15" x14ac:dyDescent="0.2">
      <c r="E222" s="4"/>
      <c r="F222" s="4"/>
      <c r="G222" s="4"/>
      <c r="H222" s="4"/>
      <c r="I222" s="4"/>
      <c r="J222" s="4"/>
      <c r="K222" s="3"/>
      <c r="L222" s="4"/>
      <c r="M222" s="3"/>
      <c r="N222" s="4"/>
      <c r="O222" s="5"/>
    </row>
    <row r="223" spans="5:15" x14ac:dyDescent="0.2">
      <c r="E223" s="4"/>
      <c r="F223" s="4"/>
      <c r="G223" s="4"/>
      <c r="H223" s="4"/>
      <c r="I223" s="4"/>
      <c r="J223" s="4"/>
      <c r="K223" s="3"/>
      <c r="L223" s="4"/>
      <c r="M223" s="3"/>
      <c r="N223" s="4"/>
      <c r="O223" s="5"/>
    </row>
    <row r="224" spans="5:15" x14ac:dyDescent="0.2">
      <c r="E224" s="4"/>
      <c r="F224" s="4"/>
      <c r="G224" s="4"/>
      <c r="H224" s="4"/>
      <c r="I224" s="4"/>
      <c r="J224" s="4"/>
      <c r="K224" s="3"/>
      <c r="L224" s="4"/>
      <c r="M224" s="3"/>
      <c r="N224" s="4"/>
      <c r="O224" s="5"/>
    </row>
    <row r="225" spans="5:15" x14ac:dyDescent="0.2">
      <c r="E225" s="4"/>
      <c r="F225" s="4"/>
      <c r="G225" s="4"/>
      <c r="H225" s="4"/>
      <c r="I225" s="4"/>
      <c r="J225" s="4"/>
      <c r="K225" s="3"/>
      <c r="L225" s="4"/>
      <c r="M225" s="3"/>
      <c r="N225" s="4"/>
      <c r="O225" s="5"/>
    </row>
    <row r="226" spans="5:15" x14ac:dyDescent="0.2">
      <c r="E226" s="4"/>
      <c r="F226" s="4"/>
      <c r="G226" s="4"/>
      <c r="H226" s="4"/>
      <c r="I226" s="4"/>
      <c r="J226" s="4"/>
      <c r="K226" s="3"/>
      <c r="L226" s="4"/>
      <c r="M226" s="3"/>
      <c r="N226" s="4"/>
      <c r="O226" s="5"/>
    </row>
    <row r="227" spans="5:15" x14ac:dyDescent="0.2">
      <c r="E227" s="4"/>
      <c r="F227" s="4"/>
      <c r="G227" s="4"/>
      <c r="H227" s="4"/>
      <c r="I227" s="4"/>
      <c r="J227" s="4"/>
      <c r="K227" s="3"/>
      <c r="L227" s="4"/>
      <c r="M227" s="3"/>
      <c r="N227" s="4"/>
      <c r="O227" s="5"/>
    </row>
    <row r="228" spans="5:15" x14ac:dyDescent="0.2">
      <c r="E228" s="4"/>
      <c r="F228" s="4"/>
      <c r="G228" s="4"/>
      <c r="H228" s="4"/>
      <c r="I228" s="4"/>
      <c r="J228" s="4"/>
      <c r="K228" s="3"/>
      <c r="L228" s="4"/>
      <c r="M228" s="3"/>
      <c r="N228" s="4"/>
      <c r="O228" s="5"/>
    </row>
    <row r="229" spans="5:15" x14ac:dyDescent="0.2">
      <c r="E229" s="4"/>
      <c r="F229" s="4"/>
      <c r="G229" s="4"/>
      <c r="H229" s="4"/>
      <c r="I229" s="4"/>
      <c r="J229" s="4"/>
      <c r="K229" s="3"/>
      <c r="L229" s="4"/>
      <c r="M229" s="3"/>
      <c r="N229" s="4"/>
      <c r="O229" s="5"/>
    </row>
    <row r="230" spans="5:15" x14ac:dyDescent="0.2">
      <c r="E230" s="4"/>
      <c r="F230" s="4"/>
      <c r="G230" s="4"/>
      <c r="H230" s="4"/>
      <c r="I230" s="4"/>
      <c r="J230" s="4"/>
      <c r="K230" s="3"/>
      <c r="L230" s="4"/>
      <c r="M230" s="3"/>
      <c r="N230" s="4"/>
      <c r="O230" s="5"/>
    </row>
    <row r="231" spans="5:15" x14ac:dyDescent="0.2">
      <c r="E231" s="4"/>
      <c r="F231" s="4"/>
      <c r="G231" s="4"/>
      <c r="H231" s="4"/>
      <c r="I231" s="4"/>
      <c r="J231" s="4"/>
      <c r="K231" s="3"/>
      <c r="L231" s="4"/>
      <c r="M231" s="3"/>
      <c r="N231" s="4"/>
      <c r="O231" s="5"/>
    </row>
    <row r="232" spans="5:15" x14ac:dyDescent="0.2">
      <c r="E232" s="4"/>
      <c r="F232" s="4"/>
      <c r="G232" s="4"/>
      <c r="H232" s="4"/>
      <c r="I232" s="4"/>
      <c r="J232" s="4"/>
      <c r="K232" s="3"/>
      <c r="L232" s="4"/>
      <c r="M232" s="3"/>
      <c r="N232" s="4"/>
      <c r="O232" s="5"/>
    </row>
    <row r="233" spans="5:15" x14ac:dyDescent="0.2">
      <c r="E233" s="4"/>
      <c r="F233" s="4"/>
      <c r="G233" s="4"/>
      <c r="H233" s="4"/>
      <c r="I233" s="4"/>
      <c r="J233" s="4"/>
      <c r="K233" s="3"/>
      <c r="L233" s="4"/>
      <c r="M233" s="3"/>
      <c r="N233" s="4"/>
      <c r="O233" s="5"/>
    </row>
    <row r="234" spans="5:15" x14ac:dyDescent="0.2">
      <c r="E234" s="4"/>
      <c r="F234" s="4"/>
      <c r="G234" s="4"/>
      <c r="H234" s="4"/>
      <c r="I234" s="4"/>
      <c r="J234" s="4"/>
      <c r="K234" s="3"/>
      <c r="L234" s="4"/>
      <c r="M234" s="3"/>
      <c r="N234" s="4"/>
      <c r="O234" s="5"/>
    </row>
    <row r="235" spans="5:15" x14ac:dyDescent="0.2">
      <c r="E235" s="4"/>
      <c r="F235" s="4"/>
      <c r="G235" s="4"/>
      <c r="H235" s="4"/>
      <c r="I235" s="4"/>
      <c r="J235" s="4"/>
      <c r="K235" s="3"/>
      <c r="L235" s="4"/>
      <c r="M235" s="3"/>
      <c r="N235" s="4"/>
      <c r="O235" s="5"/>
    </row>
    <row r="236" spans="5:15" x14ac:dyDescent="0.2">
      <c r="E236" s="4"/>
      <c r="F236" s="4"/>
      <c r="G236" s="4"/>
      <c r="H236" s="4"/>
      <c r="I236" s="4"/>
      <c r="J236" s="4"/>
      <c r="K236" s="3"/>
      <c r="L236" s="4"/>
      <c r="M236" s="3"/>
      <c r="N236" s="4"/>
      <c r="O236" s="5"/>
    </row>
    <row r="237" spans="5:15" x14ac:dyDescent="0.2">
      <c r="E237" s="4"/>
      <c r="F237" s="4"/>
      <c r="G237" s="4"/>
      <c r="H237" s="4"/>
      <c r="I237" s="4"/>
      <c r="J237" s="4"/>
      <c r="K237" s="3"/>
      <c r="L237" s="4"/>
      <c r="M237" s="3"/>
      <c r="N237" s="4"/>
      <c r="O237" s="5"/>
    </row>
    <row r="238" spans="5:15" x14ac:dyDescent="0.2">
      <c r="E238" s="4"/>
      <c r="F238" s="4"/>
      <c r="G238" s="4"/>
      <c r="H238" s="4"/>
      <c r="I238" s="4"/>
      <c r="J238" s="4"/>
      <c r="K238" s="3"/>
      <c r="L238" s="4"/>
      <c r="M238" s="3"/>
      <c r="N238" s="4"/>
      <c r="O238" s="5"/>
    </row>
    <row r="239" spans="5:15" x14ac:dyDescent="0.2">
      <c r="E239" s="4"/>
      <c r="F239" s="4"/>
      <c r="G239" s="4"/>
      <c r="H239" s="4"/>
      <c r="I239" s="4"/>
      <c r="J239" s="4"/>
      <c r="K239" s="3"/>
      <c r="L239" s="4"/>
      <c r="M239" s="3"/>
      <c r="N239" s="4"/>
      <c r="O239" s="5"/>
    </row>
    <row r="240" spans="5:15" x14ac:dyDescent="0.2">
      <c r="E240" s="4"/>
      <c r="F240" s="4"/>
      <c r="G240" s="4"/>
      <c r="H240" s="4"/>
      <c r="I240" s="4"/>
      <c r="J240" s="4"/>
      <c r="K240" s="3"/>
      <c r="L240" s="4"/>
      <c r="M240" s="3"/>
      <c r="N240" s="4"/>
      <c r="O240" s="5"/>
    </row>
    <row r="241" spans="5:15" x14ac:dyDescent="0.2">
      <c r="E241" s="4"/>
      <c r="F241" s="4"/>
      <c r="G241" s="4"/>
      <c r="H241" s="4"/>
      <c r="I241" s="4"/>
      <c r="J241" s="4"/>
      <c r="K241" s="3"/>
      <c r="L241" s="4"/>
      <c r="M241" s="3"/>
      <c r="N241" s="4"/>
      <c r="O241" s="5"/>
    </row>
    <row r="242" spans="5:15" x14ac:dyDescent="0.2">
      <c r="E242" s="4"/>
      <c r="F242" s="4"/>
      <c r="G242" s="4"/>
      <c r="H242" s="4"/>
      <c r="I242" s="4"/>
      <c r="J242" s="4"/>
      <c r="K242" s="3"/>
      <c r="L242" s="4"/>
      <c r="M242" s="3"/>
      <c r="N242" s="4"/>
      <c r="O242" s="5"/>
    </row>
    <row r="243" spans="5:15" x14ac:dyDescent="0.2">
      <c r="E243" s="4"/>
      <c r="F243" s="4"/>
      <c r="G243" s="4"/>
      <c r="H243" s="4"/>
      <c r="I243" s="4"/>
      <c r="J243" s="4"/>
      <c r="K243" s="3"/>
      <c r="L243" s="4"/>
      <c r="M243" s="3"/>
      <c r="N243" s="4"/>
      <c r="O243" s="5"/>
    </row>
    <row r="244" spans="5:15" x14ac:dyDescent="0.2">
      <c r="E244" s="4"/>
      <c r="F244" s="4"/>
      <c r="G244" s="4"/>
      <c r="H244" s="4"/>
      <c r="I244" s="4"/>
      <c r="J244" s="4"/>
      <c r="K244" s="3"/>
      <c r="L244" s="4"/>
      <c r="M244" s="3"/>
      <c r="N244" s="4"/>
      <c r="O244" s="5"/>
    </row>
    <row r="245" spans="5:15" x14ac:dyDescent="0.2">
      <c r="E245" s="4"/>
      <c r="F245" s="4"/>
      <c r="G245" s="4"/>
      <c r="H245" s="4"/>
      <c r="I245" s="4"/>
      <c r="J245" s="4"/>
      <c r="K245" s="3"/>
      <c r="L245" s="4"/>
      <c r="M245" s="3"/>
      <c r="N245" s="4"/>
      <c r="O245" s="5"/>
    </row>
    <row r="246" spans="5:15" x14ac:dyDescent="0.2">
      <c r="E246" s="4"/>
      <c r="F246" s="4"/>
      <c r="G246" s="4"/>
      <c r="H246" s="4"/>
      <c r="I246" s="4"/>
      <c r="J246" s="4"/>
      <c r="K246" s="3"/>
      <c r="L246" s="4"/>
      <c r="M246" s="3"/>
      <c r="N246" s="4"/>
      <c r="O246" s="5"/>
    </row>
    <row r="247" spans="5:15" x14ac:dyDescent="0.2">
      <c r="E247" s="4"/>
      <c r="F247" s="4"/>
      <c r="G247" s="4"/>
      <c r="H247" s="4"/>
      <c r="I247" s="4"/>
      <c r="J247" s="4"/>
      <c r="K247" s="3"/>
      <c r="L247" s="4"/>
      <c r="M247" s="3"/>
      <c r="N247" s="4"/>
      <c r="O247" s="5"/>
    </row>
    <row r="248" spans="5:15" x14ac:dyDescent="0.2">
      <c r="E248" s="4"/>
      <c r="F248" s="4"/>
      <c r="G248" s="4"/>
      <c r="H248" s="4"/>
      <c r="I248" s="4"/>
      <c r="J248" s="4"/>
      <c r="K248" s="3"/>
      <c r="L248" s="4"/>
      <c r="M248" s="3"/>
      <c r="N248" s="4"/>
      <c r="O248" s="5"/>
    </row>
    <row r="249" spans="5:15" x14ac:dyDescent="0.2">
      <c r="E249" s="4"/>
      <c r="F249" s="4"/>
      <c r="G249" s="4"/>
      <c r="H249" s="4"/>
      <c r="I249" s="4"/>
      <c r="J249" s="4"/>
      <c r="K249" s="3"/>
      <c r="L249" s="4"/>
      <c r="M249" s="3"/>
      <c r="N249" s="4"/>
      <c r="O249" s="5"/>
    </row>
    <row r="250" spans="5:15" x14ac:dyDescent="0.2">
      <c r="E250" s="4"/>
      <c r="F250" s="4"/>
      <c r="G250" s="4"/>
      <c r="H250" s="4"/>
      <c r="I250" s="4"/>
      <c r="J250" s="4"/>
      <c r="K250" s="3"/>
      <c r="L250" s="4"/>
      <c r="M250" s="3"/>
      <c r="N250" s="4"/>
      <c r="O250" s="5"/>
    </row>
    <row r="251" spans="5:15" x14ac:dyDescent="0.2">
      <c r="E251" s="4"/>
      <c r="F251" s="4"/>
      <c r="G251" s="4"/>
      <c r="H251" s="4"/>
      <c r="I251" s="4"/>
      <c r="J251" s="4"/>
      <c r="K251" s="3"/>
      <c r="L251" s="4"/>
      <c r="M251" s="3"/>
      <c r="N251" s="4"/>
      <c r="O251" s="5"/>
    </row>
    <row r="252" spans="5:15" x14ac:dyDescent="0.2">
      <c r="E252" s="4"/>
      <c r="F252" s="4"/>
      <c r="G252" s="4"/>
      <c r="H252" s="4"/>
      <c r="I252" s="4"/>
      <c r="J252" s="4"/>
      <c r="K252" s="3"/>
      <c r="L252" s="4"/>
      <c r="M252" s="3"/>
      <c r="N252" s="4"/>
      <c r="O252" s="5"/>
    </row>
    <row r="253" spans="5:15" x14ac:dyDescent="0.2">
      <c r="E253" s="4"/>
      <c r="F253" s="4"/>
      <c r="G253" s="4"/>
      <c r="H253" s="4"/>
      <c r="I253" s="4"/>
      <c r="J253" s="4"/>
      <c r="K253" s="3"/>
      <c r="L253" s="4"/>
      <c r="M253" s="3"/>
      <c r="N253" s="4"/>
      <c r="O253" s="5"/>
    </row>
    <row r="254" spans="5:15" x14ac:dyDescent="0.2">
      <c r="E254" s="4"/>
      <c r="F254" s="4"/>
      <c r="G254" s="4"/>
      <c r="H254" s="4"/>
      <c r="I254" s="4"/>
      <c r="J254" s="4"/>
      <c r="K254" s="3"/>
      <c r="L254" s="4"/>
      <c r="M254" s="3"/>
      <c r="N254" s="4"/>
      <c r="O254" s="5"/>
    </row>
    <row r="255" spans="5:15" x14ac:dyDescent="0.2">
      <c r="E255" s="4"/>
      <c r="F255" s="4"/>
      <c r="G255" s="4"/>
      <c r="H255" s="4"/>
      <c r="I255" s="4"/>
      <c r="J255" s="4"/>
      <c r="K255" s="3"/>
      <c r="L255" s="4"/>
      <c r="M255" s="3"/>
      <c r="N255" s="4"/>
      <c r="O255" s="3"/>
    </row>
    <row r="256" spans="5:15" x14ac:dyDescent="0.2">
      <c r="E256" s="4"/>
      <c r="F256" s="4"/>
      <c r="G256" s="4"/>
      <c r="H256" s="4"/>
      <c r="I256" s="4"/>
      <c r="J256" s="4"/>
      <c r="K256" s="3"/>
      <c r="L256" s="4"/>
      <c r="M256" s="3"/>
      <c r="N256" s="4"/>
      <c r="O256" s="3"/>
    </row>
    <row r="257" spans="5:15" x14ac:dyDescent="0.2">
      <c r="E257" s="4"/>
      <c r="F257" s="4"/>
      <c r="G257" s="4"/>
      <c r="H257" s="4"/>
      <c r="I257" s="4"/>
      <c r="J257" s="4"/>
      <c r="K257" s="3"/>
      <c r="L257" s="4"/>
      <c r="M257" s="3"/>
      <c r="N257" s="4"/>
      <c r="O257" s="3"/>
    </row>
    <row r="258" spans="5:15" x14ac:dyDescent="0.2">
      <c r="E258" s="4"/>
      <c r="F258" s="4"/>
      <c r="G258" s="4"/>
      <c r="H258" s="4"/>
      <c r="I258" s="4"/>
      <c r="J258" s="4"/>
      <c r="K258" s="3"/>
      <c r="L258" s="4"/>
      <c r="M258" s="3"/>
      <c r="N258" s="4"/>
      <c r="O258" s="3"/>
    </row>
    <row r="259" spans="5:15" x14ac:dyDescent="0.2">
      <c r="E259" s="4"/>
      <c r="F259" s="4"/>
      <c r="G259" s="4"/>
      <c r="H259" s="4"/>
      <c r="I259" s="4"/>
      <c r="J259" s="4"/>
      <c r="K259" s="3"/>
      <c r="L259" s="4"/>
      <c r="M259" s="3"/>
      <c r="N259" s="4"/>
      <c r="O259" s="3"/>
    </row>
    <row r="260" spans="5:15" x14ac:dyDescent="0.2">
      <c r="E260" s="4"/>
      <c r="F260" s="4"/>
      <c r="G260" s="4"/>
      <c r="H260" s="4"/>
      <c r="I260" s="4"/>
      <c r="J260" s="4"/>
      <c r="K260" s="3"/>
      <c r="L260" s="4"/>
      <c r="M260" s="3"/>
      <c r="N260" s="4"/>
      <c r="O260" s="3"/>
    </row>
  </sheetData>
  <mergeCells count="111">
    <mergeCell ref="P170:Q170"/>
    <mergeCell ref="U170:U171"/>
    <mergeCell ref="F172:J172"/>
    <mergeCell ref="F173:J173"/>
    <mergeCell ref="F174:J174"/>
    <mergeCell ref="U160:U161"/>
    <mergeCell ref="F162:J162"/>
    <mergeCell ref="F163:J163"/>
    <mergeCell ref="F164:J164"/>
    <mergeCell ref="E169:U169"/>
    <mergeCell ref="E170:F171"/>
    <mergeCell ref="G170:G171"/>
    <mergeCell ref="H170:J170"/>
    <mergeCell ref="K170:N170"/>
    <mergeCell ref="O170:O171"/>
    <mergeCell ref="E160:F161"/>
    <mergeCell ref="G160:G161"/>
    <mergeCell ref="H160:J160"/>
    <mergeCell ref="K160:N160"/>
    <mergeCell ref="O160:O161"/>
    <mergeCell ref="P160:Q160"/>
    <mergeCell ref="P150:Q150"/>
    <mergeCell ref="U150:U151"/>
    <mergeCell ref="F152:J152"/>
    <mergeCell ref="F153:J153"/>
    <mergeCell ref="F154:J154"/>
    <mergeCell ref="E159:U159"/>
    <mergeCell ref="U141:U142"/>
    <mergeCell ref="F143:J143"/>
    <mergeCell ref="F144:J144"/>
    <mergeCell ref="F145:J145"/>
    <mergeCell ref="E149:U149"/>
    <mergeCell ref="E150:F151"/>
    <mergeCell ref="G150:G151"/>
    <mergeCell ref="H150:J150"/>
    <mergeCell ref="K150:N150"/>
    <mergeCell ref="O150:O151"/>
    <mergeCell ref="E141:F142"/>
    <mergeCell ref="G141:G142"/>
    <mergeCell ref="H141:J141"/>
    <mergeCell ref="K141:N141"/>
    <mergeCell ref="O141:O142"/>
    <mergeCell ref="P141:Q141"/>
    <mergeCell ref="U128:U129"/>
    <mergeCell ref="F130:J130"/>
    <mergeCell ref="F131:J131"/>
    <mergeCell ref="F132:J132"/>
    <mergeCell ref="F135:J135"/>
    <mergeCell ref="E140:U140"/>
    <mergeCell ref="E109:F109"/>
    <mergeCell ref="E125:U125"/>
    <mergeCell ref="E126:U126"/>
    <mergeCell ref="E127:U127"/>
    <mergeCell ref="E128:F129"/>
    <mergeCell ref="G128:G129"/>
    <mergeCell ref="H128:J128"/>
    <mergeCell ref="K128:N128"/>
    <mergeCell ref="O128:O129"/>
    <mergeCell ref="P128:Q128"/>
    <mergeCell ref="E103:F103"/>
    <mergeCell ref="E104:F104"/>
    <mergeCell ref="E105:F105"/>
    <mergeCell ref="E106:F106"/>
    <mergeCell ref="E107:F107"/>
    <mergeCell ref="E108:F108"/>
    <mergeCell ref="E96:F96"/>
    <mergeCell ref="E97:F97"/>
    <mergeCell ref="E98:F98"/>
    <mergeCell ref="E100:F100"/>
    <mergeCell ref="E101:F101"/>
    <mergeCell ref="E102:F102"/>
    <mergeCell ref="E80:F80"/>
    <mergeCell ref="E81:F81"/>
    <mergeCell ref="E89:F89"/>
    <mergeCell ref="E91:F91"/>
    <mergeCell ref="E92:F92"/>
    <mergeCell ref="E95:F95"/>
    <mergeCell ref="E55:F55"/>
    <mergeCell ref="E56:F56"/>
    <mergeCell ref="E61:F61"/>
    <mergeCell ref="E66:F66"/>
    <mergeCell ref="E67:F67"/>
    <mergeCell ref="E72:F72"/>
    <mergeCell ref="E39:F39"/>
    <mergeCell ref="E40:F40"/>
    <mergeCell ref="E43:F43"/>
    <mergeCell ref="E47:F47"/>
    <mergeCell ref="E52:F52"/>
    <mergeCell ref="E54:F54"/>
    <mergeCell ref="E30:F30"/>
    <mergeCell ref="E31:F31"/>
    <mergeCell ref="E32:F32"/>
    <mergeCell ref="E34:F34"/>
    <mergeCell ref="E36:F36"/>
    <mergeCell ref="E37:F37"/>
    <mergeCell ref="E14:F14"/>
    <mergeCell ref="E15:F15"/>
    <mergeCell ref="E19:F19"/>
    <mergeCell ref="E20:F20"/>
    <mergeCell ref="E21:F21"/>
    <mergeCell ref="E29:F29"/>
    <mergeCell ref="E2:U2"/>
    <mergeCell ref="E3:U3"/>
    <mergeCell ref="G5:G6"/>
    <mergeCell ref="H5:J5"/>
    <mergeCell ref="K5:N5"/>
    <mergeCell ref="O5:O6"/>
    <mergeCell ref="P5:Q5"/>
    <mergeCell ref="R5:R6"/>
    <mergeCell ref="S5:S6"/>
    <mergeCell ref="U5:U6"/>
  </mergeCells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3" manualBreakCount="3">
    <brk id="32" max="20" man="1"/>
    <brk id="56" max="20" man="1"/>
    <brk id="92" max="20" man="1"/>
  </rowBreaks>
  <colBreaks count="1" manualBreakCount="1">
    <brk id="21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"/>
  <sheetViews>
    <sheetView workbookViewId="0">
      <selection activeCell="C5" sqref="C5"/>
    </sheetView>
  </sheetViews>
  <sheetFormatPr defaultRowHeight="15" x14ac:dyDescent="0.25"/>
  <sheetData>
    <row r="5" spans="3:3" x14ac:dyDescent="0.25">
      <c r="C5" s="201">
        <v>2.4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2" sqref="E32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1:R26"/>
  <sheetViews>
    <sheetView workbookViewId="0">
      <selection activeCell="G32" sqref="G32"/>
    </sheetView>
  </sheetViews>
  <sheetFormatPr defaultRowHeight="15" x14ac:dyDescent="0.25"/>
  <cols>
    <col min="17" max="17" width="10.5703125" bestFit="1" customWidth="1"/>
  </cols>
  <sheetData>
    <row r="11" spans="7:18" x14ac:dyDescent="0.25"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</row>
    <row r="12" spans="7:18" x14ac:dyDescent="0.25"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</row>
    <row r="13" spans="7:18" x14ac:dyDescent="0.25"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</row>
    <row r="14" spans="7:18" x14ac:dyDescent="0.25"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</row>
    <row r="15" spans="7:18" x14ac:dyDescent="0.25"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</row>
    <row r="16" spans="7:18" x14ac:dyDescent="0.25">
      <c r="G16" s="202"/>
      <c r="H16" s="203"/>
      <c r="I16" s="203"/>
      <c r="J16" s="203"/>
      <c r="K16" s="203"/>
      <c r="L16" s="203"/>
      <c r="M16" s="203"/>
      <c r="N16" s="203"/>
      <c r="O16" s="203"/>
      <c r="P16" s="202"/>
      <c r="Q16" s="204"/>
      <c r="R16" s="202"/>
    </row>
    <row r="17" spans="7:18" x14ac:dyDescent="0.25"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</row>
    <row r="18" spans="7:18" x14ac:dyDescent="0.25"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5"/>
      <c r="R18" s="202"/>
    </row>
    <row r="19" spans="7:18" x14ac:dyDescent="0.25"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</row>
    <row r="20" spans="7:18" x14ac:dyDescent="0.25"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</row>
    <row r="21" spans="7:18" x14ac:dyDescent="0.25"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</row>
    <row r="22" spans="7:18" x14ac:dyDescent="0.25">
      <c r="G22" s="202"/>
      <c r="H22" s="202"/>
      <c r="I22" s="202"/>
      <c r="J22" s="202"/>
      <c r="K22" s="202"/>
      <c r="L22" s="202"/>
      <c r="M22" s="202"/>
      <c r="N22" s="202"/>
      <c r="O22" s="202"/>
      <c r="P22" s="202"/>
      <c r="Q22" s="206"/>
      <c r="R22" s="202"/>
    </row>
    <row r="23" spans="7:18" x14ac:dyDescent="0.25"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</row>
    <row r="24" spans="7:18" x14ac:dyDescent="0.25">
      <c r="G24" s="202"/>
      <c r="H24" s="202"/>
      <c r="I24" s="202"/>
      <c r="J24" s="202"/>
      <c r="K24" s="202"/>
      <c r="L24" s="202"/>
      <c r="M24" s="202"/>
      <c r="N24" s="202"/>
      <c r="O24" s="202"/>
      <c r="P24" s="202"/>
      <c r="Q24" s="202"/>
      <c r="R24" s="202"/>
    </row>
    <row r="25" spans="7:18" x14ac:dyDescent="0.25">
      <c r="G25" s="202"/>
      <c r="H25" s="202"/>
      <c r="I25" s="202"/>
      <c r="J25" s="202"/>
      <c r="K25" s="202"/>
      <c r="L25" s="202"/>
      <c r="M25" s="202"/>
      <c r="N25" s="202"/>
      <c r="O25" s="202"/>
      <c r="P25" s="202"/>
      <c r="Q25" s="202"/>
      <c r="R25" s="202"/>
    </row>
    <row r="26" spans="7:18" x14ac:dyDescent="0.25">
      <c r="G26" s="202"/>
      <c r="H26" s="202"/>
      <c r="I26" s="202"/>
      <c r="J26" s="202"/>
      <c r="K26" s="202"/>
      <c r="L26" s="202"/>
      <c r="M26" s="202"/>
      <c r="N26" s="202"/>
      <c r="O26" s="202"/>
      <c r="P26" s="202"/>
      <c r="Q26" s="202"/>
      <c r="R26" s="202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38594435</IDBDocs_x0020_Number>
    <TaxCatchAll xmlns="9c571b2f-e523-4ab2-ba2e-09e151a03ef4">
      <Value>3</Value>
      <Value>9</Value>
      <Value>8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1841/OC-BR</Approval_x0020_Number>
    <Document_x0020_Author xmlns="9c571b2f-e523-4ab2-ba2e-09e151a03ef4">Urra, Francisco Javier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BR-L1060</Project_x0020_Number>
    <Access_x0020_to_x0020_Information_x00a0_Policy xmlns="9c571b2f-e523-4ab2-ba2e-09e151a03ef4">Confidential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j8b96605ee2f4c4e988849e658583fee>
    <Migration_x0020_Info xmlns="9c571b2f-e523-4ab2-ba2e-09e151a03ef4">&lt;Data&gt;&lt;APPLICATION&gt;MS EXCEL&lt;/APPLICATION&gt;&lt;STAGE_CODE&gt;PA&lt;/STAGE_CODE&gt;&lt;USER_STAGE&gt;Procurement Plan&lt;/USER_STAGE&gt;&lt;PD_OBJ_TYPE&gt;0&lt;/PD_OBJ_TYPE&gt;&lt;MAKERECORD&gt;N&lt;/MAKERECORD&gt;&lt;PD_FILEPT_NO&gt;PO-BR-L1060-GS&lt;/PD_FILEPT_NO&gt;&lt;PD_FILE_PART&gt;32354388&lt;/PD_FILE_PART&gt;&lt;/Data&gt;</Migration_x0020_Info>
    <Operation_x0020_Type xmlns="9c571b2f-e523-4ab2-ba2e-09e151a03ef4" xsi:nil="true"/>
    <Record_x0020_Number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Abstract xmlns="9c571b2f-e523-4ab2-ba2e-09e151a03ef4" xsi:nil="true"/>
    <Disclosure_x0020_Activity xmlns="9c571b2f-e523-4ab2-ba2e-09e151a03ef4">Procurement Plan</Disclosure_x0020_Activity>
    <Webtopic xmlns="9c571b2f-e523-4ab2-ba2e-09e151a03ef4">Generic</Webtopic>
    <Publishing_x0020_House xmlns="9c571b2f-e523-4ab2-ba2e-09e151a03ef4" xsi:nil="true"/>
    <Issue_x0020_Date xmlns="9c571b2f-e523-4ab2-ba2e-09e151a03ef4" xsi:nil="true"/>
    <Disclosed xmlns="9c571b2f-e523-4ab2-ba2e-09e151a03ef4">false</Disclosed>
    <Publication_x0020_Type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ECC87597DDE4941A56A1338F4A18998" ma:contentTypeVersion="0" ma:contentTypeDescription="A content type to manage public (operations) IDB documents" ma:contentTypeScope="" ma:versionID="f5fd2c22c89cd76967863cccee1d3ab0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062db36ee8f7ec1177fb069818b5f9d0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247d13a8-041b-4ca1-9517-5293bf527df3}" ma:internalName="TaxCatchAll" ma:showField="CatchAllData" ma:web="57153a78-3317-4ba8-af80-5860c9c914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247d13a8-041b-4ca1-9517-5293bf527df3}" ma:internalName="TaxCatchAllLabel" ma:readOnly="true" ma:showField="CatchAllDataLabel" ma:web="57153a78-3317-4ba8-af80-5860c9c914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AC3C9C5-51EA-4CE0-A4D3-C569BD74EC56}"/>
</file>

<file path=customXml/itemProps2.xml><?xml version="1.0" encoding="utf-8"?>
<ds:datastoreItem xmlns:ds="http://schemas.openxmlformats.org/officeDocument/2006/customXml" ds:itemID="{5E502196-71B2-4B63-A513-CF979BA22B1A}"/>
</file>

<file path=customXml/itemProps3.xml><?xml version="1.0" encoding="utf-8"?>
<ds:datastoreItem xmlns:ds="http://schemas.openxmlformats.org/officeDocument/2006/customXml" ds:itemID="{205F96D6-EE1D-45D8-9A70-0BFE6FD5D78B}"/>
</file>

<file path=customXml/itemProps4.xml><?xml version="1.0" encoding="utf-8"?>
<ds:datastoreItem xmlns:ds="http://schemas.openxmlformats.org/officeDocument/2006/customXml" ds:itemID="{6B678A1E-5E26-4903-A9F3-FD56DE18EA9A}"/>
</file>

<file path=customXml/itemProps5.xml><?xml version="1.0" encoding="utf-8"?>
<ds:datastoreItem xmlns:ds="http://schemas.openxmlformats.org/officeDocument/2006/customXml" ds:itemID="{51993DBE-653B-4D10-9049-84CFABE945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PA 2013 US$</vt:lpstr>
      <vt:lpstr>PA 2013 R$</vt:lpstr>
      <vt:lpstr>TAXA DE CÂMBIO</vt:lpstr>
      <vt:lpstr>Plan2</vt:lpstr>
      <vt:lpstr>Plan3</vt:lpstr>
      <vt:lpstr>Plan1</vt:lpstr>
      <vt:lpstr>'PA 2013 R$'!Print_Area</vt:lpstr>
      <vt:lpstr>'PA 2013 US$'!Print_Area</vt:lpstr>
      <vt:lpstr>'PA 2013 R$'!Print_Titles</vt:lpstr>
      <vt:lpstr>'PA 2013 US$'!Print_Titles</vt:lpstr>
    </vt:vector>
  </TitlesOfParts>
  <Company>IPEA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- 1841_OC-BR</dc:title>
  <dc:creator>Milena Karla Soares Cabrelli</dc:creator>
  <cp:lastModifiedBy>Test</cp:lastModifiedBy>
  <cp:lastPrinted>2013-12-23T19:42:49Z</cp:lastPrinted>
  <dcterms:created xsi:type="dcterms:W3CDTF">2012-12-17T12:01:55Z</dcterms:created>
  <dcterms:modified xsi:type="dcterms:W3CDTF">2014-02-14T14:18:18Z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0x01010046CF21643EE8D14686A648AA6DAD0892001ECC87597DDE4941A56A1338F4A18998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8;#Procurement Administration|d8145667-6247-4db3-9e42-91a14331cc81</vt:lpwstr>
  </property>
  <property fmtid="{D5CDD505-2E9C-101B-9397-08002B2CF9AE}" pid="8" name="Country">
    <vt:lpwstr>3;#Brazil|7deb27ec-6837-4974-9aa8-6cfbac841ef8</vt:lpwstr>
  </property>
  <property fmtid="{D5CDD505-2E9C-101B-9397-08002B2CF9AE}" pid="9" name="Fund IDB">
    <vt:lpwstr/>
  </property>
  <property fmtid="{D5CDD505-2E9C-101B-9397-08002B2CF9AE}" pid="10" name="Series_x0020_Operations_x0020_IDB">
    <vt:lpwstr>8;#Procurement Administration|d8145667-6247-4db3-9e42-91a14331cc81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9;#Goods and Services|5bfebf1b-9f1f-4411-b1dd-4c19b807b799</vt:lpwstr>
  </property>
  <property fmtid="{D5CDD505-2E9C-101B-9397-08002B2CF9AE}" pid="15" name="Sub-Sector">
    <vt:lpwstr/>
  </property>
</Properties>
</file>