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35" windowHeight="11760" firstSheet="1" activeTab="5"/>
  </bookViews>
  <sheets>
    <sheet name="Estructura del Proyecto" sheetId="3" r:id="rId1"/>
    <sheet name="Plan de Adquisiciones" sheetId="2" r:id="rId2"/>
    <sheet name="INE" sheetId="1" r:id="rId3"/>
    <sheet name="MPI" sheetId="4" r:id="rId4"/>
    <sheet name="SERNAC" sheetId="5" r:id="rId5"/>
    <sheet name="SERNAPESCA" sheetId="6" r:id="rId6"/>
    <sheet name="SNPM" sheetId="7" r:id="rId7"/>
    <sheet name="SNRA" sheetId="8" r:id="rId8"/>
    <sheet name="SH-MH" sheetId="9" r:id="rId9"/>
  </sheets>
  <calcPr calcId="145621"/>
</workbook>
</file>

<file path=xl/calcChain.xml><?xml version="1.0" encoding="utf-8"?>
<calcChain xmlns="http://schemas.openxmlformats.org/spreadsheetml/2006/main">
  <c r="I34" i="9" l="1"/>
  <c r="H34" i="9"/>
  <c r="W24" i="2" l="1"/>
  <c r="W25" i="2"/>
  <c r="R25" i="2" l="1"/>
  <c r="L24" i="2"/>
  <c r="I25" i="2"/>
  <c r="C25" i="2"/>
  <c r="H19" i="1"/>
  <c r="X25" i="2" l="1"/>
  <c r="X24" i="2"/>
  <c r="X15" i="2" l="1"/>
  <c r="H80" i="7" l="1"/>
  <c r="I80" i="7"/>
  <c r="G80" i="7"/>
  <c r="I24" i="2"/>
  <c r="V29" i="2"/>
  <c r="M28" i="2"/>
  <c r="J29" i="2"/>
  <c r="G29" i="2"/>
  <c r="G25" i="2"/>
  <c r="D26" i="2"/>
  <c r="X29" i="2"/>
  <c r="X28" i="2"/>
  <c r="U29" i="2"/>
  <c r="U28" i="2"/>
  <c r="V28" i="2" s="1"/>
  <c r="U25" i="2"/>
  <c r="V25" i="2" s="1"/>
  <c r="U24" i="2"/>
  <c r="V24" i="2" s="1"/>
  <c r="R29" i="2"/>
  <c r="S29" i="2" s="1"/>
  <c r="R28" i="2"/>
  <c r="S28" i="2" s="1"/>
  <c r="R26" i="2"/>
  <c r="S26" i="2" s="1"/>
  <c r="R24" i="2"/>
  <c r="S24" i="2" s="1"/>
  <c r="O29" i="2"/>
  <c r="P29" i="2" s="1"/>
  <c r="O28" i="2"/>
  <c r="P28" i="2" s="1"/>
  <c r="O26" i="2"/>
  <c r="P26" i="2" s="1"/>
  <c r="O24" i="2"/>
  <c r="P24" i="2" s="1"/>
  <c r="L29" i="2"/>
  <c r="W29" i="2" s="1"/>
  <c r="L28" i="2"/>
  <c r="L26" i="2"/>
  <c r="M26" i="2" s="1"/>
  <c r="L25" i="2"/>
  <c r="M25" i="2" s="1"/>
  <c r="I29" i="2"/>
  <c r="I28" i="2"/>
  <c r="J28" i="2" s="1"/>
  <c r="I26" i="2"/>
  <c r="J26" i="2" s="1"/>
  <c r="F29" i="2"/>
  <c r="F28" i="2"/>
  <c r="G28" i="2" s="1"/>
  <c r="F26" i="2"/>
  <c r="G26" i="2" s="1"/>
  <c r="F25" i="2"/>
  <c r="C29" i="2"/>
  <c r="D29" i="2" s="1"/>
  <c r="C28" i="2"/>
  <c r="D28" i="2" s="1"/>
  <c r="C26" i="2"/>
  <c r="C24" i="2"/>
  <c r="D24" i="2" s="1"/>
  <c r="M29" i="2" l="1"/>
  <c r="W28" i="2"/>
  <c r="J24" i="2"/>
  <c r="H78" i="7"/>
  <c r="I78" i="7"/>
  <c r="G78" i="7"/>
  <c r="G10" i="7"/>
  <c r="Q30" i="2"/>
  <c r="H30" i="2"/>
  <c r="E30" i="2"/>
  <c r="F30" i="2"/>
  <c r="G30" i="2"/>
  <c r="B30" i="2"/>
  <c r="G81" i="8"/>
  <c r="H80" i="4"/>
  <c r="I80" i="4"/>
  <c r="G80" i="4"/>
  <c r="H78" i="4"/>
  <c r="I78" i="4"/>
  <c r="G78" i="4"/>
  <c r="X19" i="2" l="1"/>
  <c r="X18" i="2"/>
  <c r="X17" i="2"/>
  <c r="W19" i="2"/>
  <c r="W18" i="2"/>
  <c r="W17" i="2"/>
  <c r="T14" i="2"/>
  <c r="U14" i="2"/>
  <c r="V14" i="2"/>
  <c r="T13" i="2"/>
  <c r="U13" i="2"/>
  <c r="V13" i="2"/>
  <c r="T12" i="2"/>
  <c r="U12" i="2"/>
  <c r="V12" i="2"/>
  <c r="T11" i="2"/>
  <c r="U11" i="2"/>
  <c r="V11" i="2"/>
  <c r="H78" i="9"/>
  <c r="I78" i="9"/>
  <c r="G78" i="9"/>
  <c r="H68" i="9"/>
  <c r="I68" i="9"/>
  <c r="G59" i="9"/>
  <c r="H59" i="9"/>
  <c r="H36" i="9"/>
  <c r="H80" i="9" s="1"/>
  <c r="U30" i="2" s="1"/>
  <c r="I36" i="9"/>
  <c r="I80" i="9" s="1"/>
  <c r="V30" i="2" s="1"/>
  <c r="H27" i="9"/>
  <c r="I27" i="9"/>
  <c r="G27" i="9"/>
  <c r="H18" i="9"/>
  <c r="I18" i="9"/>
  <c r="H10" i="9"/>
  <c r="I10" i="9"/>
  <c r="G10" i="9"/>
  <c r="I67" i="9"/>
  <c r="G67" i="9"/>
  <c r="H67" i="9" s="1"/>
  <c r="I66" i="9"/>
  <c r="H66" i="9"/>
  <c r="G66" i="9"/>
  <c r="G65" i="9"/>
  <c r="I65" i="9" s="1"/>
  <c r="G64" i="9"/>
  <c r="I64" i="9" s="1"/>
  <c r="F59" i="9"/>
  <c r="O58" i="9"/>
  <c r="H58" i="9"/>
  <c r="G58" i="9"/>
  <c r="H57" i="9"/>
  <c r="G57" i="9"/>
  <c r="H56" i="9"/>
  <c r="G56" i="9"/>
  <c r="H55" i="9"/>
  <c r="G55" i="9"/>
  <c r="H54" i="9"/>
  <c r="G54" i="9"/>
  <c r="H53" i="9"/>
  <c r="G53" i="9"/>
  <c r="H52" i="9"/>
  <c r="G52" i="9"/>
  <c r="H51" i="9"/>
  <c r="G51" i="9"/>
  <c r="O50" i="9"/>
  <c r="H50" i="9"/>
  <c r="G50" i="9"/>
  <c r="H49" i="9"/>
  <c r="G49" i="9"/>
  <c r="H48" i="9"/>
  <c r="G48" i="9"/>
  <c r="H47" i="9"/>
  <c r="G47" i="9"/>
  <c r="H46" i="9"/>
  <c r="G46" i="9"/>
  <c r="H45" i="9"/>
  <c r="G45" i="9"/>
  <c r="H44" i="9"/>
  <c r="G44" i="9"/>
  <c r="H43" i="9"/>
  <c r="G43" i="9"/>
  <c r="H42" i="9"/>
  <c r="G42" i="9"/>
  <c r="H41" i="9"/>
  <c r="G41" i="9"/>
  <c r="H40" i="9"/>
  <c r="G40" i="9"/>
  <c r="G35" i="9"/>
  <c r="I35" i="9" s="1"/>
  <c r="I33" i="9"/>
  <c r="H33" i="9"/>
  <c r="I32" i="9"/>
  <c r="H32" i="9"/>
  <c r="G32" i="9"/>
  <c r="G31" i="9"/>
  <c r="G36" i="9" s="1"/>
  <c r="G80" i="9" s="1"/>
  <c r="T30" i="2" s="1"/>
  <c r="G18" i="9"/>
  <c r="V16" i="2" l="1"/>
  <c r="V20" i="2" s="1"/>
  <c r="U16" i="2"/>
  <c r="U20" i="2" s="1"/>
  <c r="T16" i="2"/>
  <c r="T20" i="2" s="1"/>
  <c r="T26" i="2" s="1"/>
  <c r="H31" i="9"/>
  <c r="H35" i="9"/>
  <c r="H65" i="9"/>
  <c r="G68" i="9"/>
  <c r="I31" i="9"/>
  <c r="H64" i="9"/>
  <c r="X26" i="2" l="1"/>
  <c r="U26" i="2"/>
  <c r="V26" i="2" s="1"/>
  <c r="R16" i="2"/>
  <c r="S16" i="2"/>
  <c r="Q16" i="2"/>
  <c r="Q14" i="2"/>
  <c r="R14" i="2"/>
  <c r="S14" i="2"/>
  <c r="Q13" i="2"/>
  <c r="R13" i="2"/>
  <c r="S13" i="2"/>
  <c r="Q12" i="2"/>
  <c r="Q11" i="2"/>
  <c r="R11" i="2"/>
  <c r="S11" i="2"/>
  <c r="H79" i="8"/>
  <c r="I79" i="8"/>
  <c r="G79" i="8"/>
  <c r="H69" i="8"/>
  <c r="I69" i="8"/>
  <c r="G69" i="8"/>
  <c r="G59" i="8"/>
  <c r="H59" i="8"/>
  <c r="H40" i="8"/>
  <c r="I40" i="8"/>
  <c r="H28" i="8"/>
  <c r="I28" i="8"/>
  <c r="G28" i="8"/>
  <c r="H19" i="8"/>
  <c r="H81" i="8" s="1"/>
  <c r="R30" i="2" s="1"/>
  <c r="I19" i="8"/>
  <c r="I81" i="8" s="1"/>
  <c r="S30" i="2" s="1"/>
  <c r="H10" i="8"/>
  <c r="I10" i="8"/>
  <c r="G10" i="8"/>
  <c r="O16" i="2"/>
  <c r="P16" i="2"/>
  <c r="N16" i="2"/>
  <c r="N14" i="2"/>
  <c r="O14" i="2"/>
  <c r="P14" i="2"/>
  <c r="O13" i="2"/>
  <c r="P13" i="2"/>
  <c r="N12" i="2"/>
  <c r="O12" i="2"/>
  <c r="P12" i="2"/>
  <c r="N11" i="2"/>
  <c r="O11" i="2"/>
  <c r="P11" i="2"/>
  <c r="H68" i="7"/>
  <c r="I68" i="7"/>
  <c r="G68" i="7"/>
  <c r="G59" i="7"/>
  <c r="H59" i="7"/>
  <c r="H41" i="7"/>
  <c r="I41" i="7"/>
  <c r="H28" i="7"/>
  <c r="I28" i="7"/>
  <c r="G28" i="7"/>
  <c r="N13" i="2" s="1"/>
  <c r="H19" i="7"/>
  <c r="I19" i="7"/>
  <c r="H10" i="7"/>
  <c r="I10" i="7"/>
  <c r="H81" i="6"/>
  <c r="I81" i="6"/>
  <c r="G81" i="6"/>
  <c r="I16" i="2"/>
  <c r="J16" i="2"/>
  <c r="H16" i="2"/>
  <c r="H14" i="2"/>
  <c r="I14" i="2"/>
  <c r="J14" i="2"/>
  <c r="H13" i="2"/>
  <c r="I13" i="2"/>
  <c r="J13" i="2"/>
  <c r="H12" i="2"/>
  <c r="H11" i="2"/>
  <c r="I11" i="2"/>
  <c r="J11" i="2"/>
  <c r="G46" i="5"/>
  <c r="H46" i="5"/>
  <c r="G65" i="5"/>
  <c r="W26" i="2" l="1"/>
  <c r="W30" i="2" s="1"/>
  <c r="X30" i="2"/>
  <c r="S12" i="2"/>
  <c r="R12" i="2"/>
  <c r="H28" i="6"/>
  <c r="L13" i="2" s="1"/>
  <c r="I28" i="6"/>
  <c r="M13" i="2" s="1"/>
  <c r="G28" i="6"/>
  <c r="K13" i="2" s="1"/>
  <c r="H10" i="6"/>
  <c r="L11" i="2" s="1"/>
  <c r="I10" i="6"/>
  <c r="M11" i="2" s="1"/>
  <c r="G10" i="6"/>
  <c r="K11" i="2" s="1"/>
  <c r="H63" i="5"/>
  <c r="I63" i="5"/>
  <c r="G63" i="5"/>
  <c r="H53" i="5"/>
  <c r="I53" i="5"/>
  <c r="H39" i="5"/>
  <c r="I39" i="5"/>
  <c r="H28" i="5"/>
  <c r="I28" i="5"/>
  <c r="G28" i="5"/>
  <c r="H19" i="5"/>
  <c r="I19" i="5"/>
  <c r="H10" i="5"/>
  <c r="I10" i="5"/>
  <c r="G10" i="5"/>
  <c r="F16" i="2"/>
  <c r="G16" i="2"/>
  <c r="E16" i="2"/>
  <c r="E14" i="2"/>
  <c r="F14" i="2"/>
  <c r="G14" i="2"/>
  <c r="E13" i="2"/>
  <c r="F13" i="2"/>
  <c r="G13" i="2"/>
  <c r="E12" i="2"/>
  <c r="F12" i="2"/>
  <c r="G12" i="2"/>
  <c r="E11" i="2"/>
  <c r="F11" i="2"/>
  <c r="G11" i="2"/>
  <c r="H68" i="4"/>
  <c r="I68" i="4"/>
  <c r="G60" i="4"/>
  <c r="H60" i="4"/>
  <c r="H28" i="4"/>
  <c r="I28" i="4"/>
  <c r="G28" i="4"/>
  <c r="H10" i="4"/>
  <c r="I10" i="4"/>
  <c r="G10" i="4"/>
  <c r="S20" i="2"/>
  <c r="R20" i="2"/>
  <c r="Q20" i="2"/>
  <c r="Q25" i="2" s="1"/>
  <c r="P20" i="2"/>
  <c r="O20" i="2"/>
  <c r="N20" i="2"/>
  <c r="N25" i="2" s="1"/>
  <c r="O25" i="2" s="1"/>
  <c r="P25" i="2" s="1"/>
  <c r="H20" i="2"/>
  <c r="H25" i="2" s="1"/>
  <c r="J25" i="2" s="1"/>
  <c r="C16" i="2"/>
  <c r="D16" i="2"/>
  <c r="B16" i="2"/>
  <c r="B14" i="2"/>
  <c r="C14" i="2"/>
  <c r="D14" i="2"/>
  <c r="B13" i="2"/>
  <c r="C13" i="2"/>
  <c r="D13" i="2"/>
  <c r="B12" i="2"/>
  <c r="B11" i="2"/>
  <c r="C11" i="2"/>
  <c r="D11" i="2"/>
  <c r="H10" i="1"/>
  <c r="I10" i="1"/>
  <c r="H70" i="1"/>
  <c r="I70" i="1"/>
  <c r="G72" i="1"/>
  <c r="G70" i="1"/>
  <c r="H28" i="1"/>
  <c r="I28" i="1"/>
  <c r="G28" i="1"/>
  <c r="G10" i="1"/>
  <c r="I68" i="8"/>
  <c r="H68" i="8"/>
  <c r="G68" i="8"/>
  <c r="G67" i="8"/>
  <c r="G66" i="8"/>
  <c r="I66" i="8" s="1"/>
  <c r="I65" i="8"/>
  <c r="G65" i="8"/>
  <c r="H65" i="8" s="1"/>
  <c r="I64" i="8"/>
  <c r="H64" i="8"/>
  <c r="G64" i="8"/>
  <c r="F59" i="8"/>
  <c r="H58" i="8"/>
  <c r="G58" i="8"/>
  <c r="H57" i="8"/>
  <c r="G57" i="8"/>
  <c r="O39" i="8" s="1"/>
  <c r="H56" i="8"/>
  <c r="G56" i="8"/>
  <c r="H55" i="8"/>
  <c r="G55" i="8"/>
  <c r="H54" i="8"/>
  <c r="G54" i="8"/>
  <c r="H53" i="8"/>
  <c r="G53" i="8"/>
  <c r="H52" i="8"/>
  <c r="G52" i="8"/>
  <c r="O53" i="8" s="1"/>
  <c r="H51" i="8"/>
  <c r="G51" i="8"/>
  <c r="H50" i="8"/>
  <c r="G50" i="8"/>
  <c r="H49" i="8"/>
  <c r="G49" i="8"/>
  <c r="H48" i="8"/>
  <c r="G48" i="8"/>
  <c r="H47" i="8"/>
  <c r="G47" i="8"/>
  <c r="H46" i="8"/>
  <c r="G46" i="8"/>
  <c r="H45" i="8"/>
  <c r="G45" i="8"/>
  <c r="H44" i="8"/>
  <c r="G44" i="8"/>
  <c r="G40" i="8"/>
  <c r="I39" i="8"/>
  <c r="H39" i="8"/>
  <c r="I38" i="8"/>
  <c r="H38" i="8"/>
  <c r="I37" i="8"/>
  <c r="H37" i="8"/>
  <c r="I36" i="8"/>
  <c r="H36" i="8"/>
  <c r="O35" i="8"/>
  <c r="I35" i="8"/>
  <c r="H35" i="8"/>
  <c r="I34" i="8"/>
  <c r="H34" i="8"/>
  <c r="I33" i="8"/>
  <c r="H33" i="8"/>
  <c r="O32" i="8"/>
  <c r="I32" i="8"/>
  <c r="H32" i="8"/>
  <c r="G19" i="8"/>
  <c r="I65" i="5" l="1"/>
  <c r="J30" i="2" s="1"/>
  <c r="J12" i="2"/>
  <c r="J20" i="2" s="1"/>
  <c r="H65" i="5"/>
  <c r="I30" i="2" s="1"/>
  <c r="I12" i="2"/>
  <c r="I20" i="2" s="1"/>
  <c r="S25" i="2"/>
  <c r="X13" i="2"/>
  <c r="X11" i="2"/>
  <c r="W13" i="2"/>
  <c r="E20" i="2"/>
  <c r="E24" i="2" s="1"/>
  <c r="W11" i="2"/>
  <c r="B20" i="2"/>
  <c r="B25" i="2" s="1"/>
  <c r="F20" i="2"/>
  <c r="G20" i="2"/>
  <c r="H67" i="8"/>
  <c r="H66" i="8"/>
  <c r="I67" i="8"/>
  <c r="G24" i="2" l="1"/>
  <c r="F24" i="2"/>
  <c r="D25" i="2"/>
  <c r="I67" i="7"/>
  <c r="G67" i="7"/>
  <c r="H67" i="7" s="1"/>
  <c r="I66" i="7"/>
  <c r="H66" i="7"/>
  <c r="G66" i="7"/>
  <c r="G65" i="7"/>
  <c r="I65" i="7" s="1"/>
  <c r="G64" i="7"/>
  <c r="I64" i="7" s="1"/>
  <c r="I63" i="7"/>
  <c r="G63" i="7"/>
  <c r="H63" i="7" s="1"/>
  <c r="F59" i="7"/>
  <c r="H58" i="7"/>
  <c r="G58" i="7"/>
  <c r="O40" i="7" s="1"/>
  <c r="H57" i="7"/>
  <c r="G57" i="7"/>
  <c r="H56" i="7"/>
  <c r="G56" i="7"/>
  <c r="H55" i="7"/>
  <c r="G55" i="7"/>
  <c r="H54" i="7"/>
  <c r="G54" i="7"/>
  <c r="O36" i="7" s="1"/>
  <c r="H53" i="7"/>
  <c r="G53" i="7"/>
  <c r="M52" i="7"/>
  <c r="L52" i="7"/>
  <c r="H52" i="7"/>
  <c r="G52" i="7"/>
  <c r="O52" i="7" s="1"/>
  <c r="H51" i="7"/>
  <c r="G51" i="7"/>
  <c r="H50" i="7"/>
  <c r="G50" i="7"/>
  <c r="O49" i="7"/>
  <c r="H49" i="7"/>
  <c r="G49" i="7"/>
  <c r="H48" i="7"/>
  <c r="G48" i="7"/>
  <c r="H47" i="7"/>
  <c r="G47" i="7"/>
  <c r="H46" i="7"/>
  <c r="G46" i="7"/>
  <c r="H45" i="7"/>
  <c r="G45" i="7"/>
  <c r="G41" i="7"/>
  <c r="I40" i="7"/>
  <c r="H40" i="7"/>
  <c r="I39" i="7"/>
  <c r="H39" i="7"/>
  <c r="I38" i="7"/>
  <c r="H38" i="7"/>
  <c r="I37" i="7"/>
  <c r="H37" i="7"/>
  <c r="I36" i="7"/>
  <c r="H36" i="7"/>
  <c r="I35" i="7"/>
  <c r="H35" i="7"/>
  <c r="I34" i="7"/>
  <c r="H34" i="7"/>
  <c r="I33" i="7"/>
  <c r="H33" i="7"/>
  <c r="I32" i="7"/>
  <c r="H32" i="7"/>
  <c r="G19" i="7"/>
  <c r="I14" i="7"/>
  <c r="H14" i="7"/>
  <c r="H65" i="7" l="1"/>
  <c r="H64" i="7"/>
  <c r="O71" i="6" l="1"/>
  <c r="I71" i="6"/>
  <c r="H71" i="6"/>
  <c r="I70" i="6"/>
  <c r="H70" i="6"/>
  <c r="I69" i="6"/>
  <c r="H69" i="6"/>
  <c r="G72" i="6"/>
  <c r="I68" i="6"/>
  <c r="H68" i="6"/>
  <c r="H65" i="6"/>
  <c r="I64" i="6"/>
  <c r="H64" i="6"/>
  <c r="I63" i="6"/>
  <c r="H63" i="6"/>
  <c r="F59" i="6"/>
  <c r="H58" i="6"/>
  <c r="G58" i="6"/>
  <c r="H57" i="6"/>
  <c r="G57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H46" i="6"/>
  <c r="G46" i="6"/>
  <c r="H45" i="6"/>
  <c r="G45" i="6"/>
  <c r="G41" i="6"/>
  <c r="O40" i="6"/>
  <c r="I40" i="6"/>
  <c r="H40" i="6"/>
  <c r="I39" i="6"/>
  <c r="H39" i="6"/>
  <c r="I38" i="6"/>
  <c r="H38" i="6"/>
  <c r="I37" i="6"/>
  <c r="H37" i="6"/>
  <c r="I36" i="6"/>
  <c r="H36" i="6"/>
  <c r="I35" i="6"/>
  <c r="H35" i="6"/>
  <c r="I34" i="6"/>
  <c r="H34" i="6"/>
  <c r="I33" i="6"/>
  <c r="H33" i="6"/>
  <c r="I32" i="6"/>
  <c r="H32" i="6"/>
  <c r="G19" i="6"/>
  <c r="K12" i="2" s="1"/>
  <c r="X12" i="2" s="1"/>
  <c r="I18" i="6"/>
  <c r="H18" i="6"/>
  <c r="I17" i="6"/>
  <c r="H17" i="6"/>
  <c r="I15" i="6"/>
  <c r="H15" i="6"/>
  <c r="I14" i="6"/>
  <c r="I19" i="6" s="1"/>
  <c r="M12" i="2" s="1"/>
  <c r="H14" i="6"/>
  <c r="K16" i="2" l="1"/>
  <c r="X16" i="2" s="1"/>
  <c r="G83" i="6"/>
  <c r="K30" i="2" s="1"/>
  <c r="K14" i="2"/>
  <c r="O56" i="6"/>
  <c r="I72" i="6"/>
  <c r="H41" i="6"/>
  <c r="G59" i="6"/>
  <c r="O49" i="6"/>
  <c r="H19" i="6"/>
  <c r="L12" i="2" s="1"/>
  <c r="I41" i="6"/>
  <c r="H59" i="6"/>
  <c r="H72" i="6"/>
  <c r="M16" i="2" l="1"/>
  <c r="L16" i="2"/>
  <c r="W16" i="2" s="1"/>
  <c r="K20" i="2"/>
  <c r="K24" i="2" s="1"/>
  <c r="X14" i="2"/>
  <c r="I83" i="6"/>
  <c r="M30" i="2" s="1"/>
  <c r="M14" i="2"/>
  <c r="M20" i="2" s="1"/>
  <c r="H83" i="6"/>
  <c r="L30" i="2" s="1"/>
  <c r="L14" i="2"/>
  <c r="G53" i="5"/>
  <c r="H51" i="5"/>
  <c r="H50" i="5"/>
  <c r="F46" i="5"/>
  <c r="G39" i="5"/>
  <c r="H38" i="5"/>
  <c r="H37" i="5"/>
  <c r="H36" i="5"/>
  <c r="H35" i="5"/>
  <c r="H34" i="5"/>
  <c r="G33" i="5"/>
  <c r="H33" i="5" s="1"/>
  <c r="H32" i="5"/>
  <c r="G19" i="5"/>
  <c r="L20" i="2" l="1"/>
  <c r="W14" i="2"/>
  <c r="G67" i="4"/>
  <c r="I67" i="4" s="1"/>
  <c r="I66" i="4"/>
  <c r="G66" i="4"/>
  <c r="H66" i="4" s="1"/>
  <c r="I65" i="4"/>
  <c r="H65" i="4"/>
  <c r="G65" i="4"/>
  <c r="G64" i="4"/>
  <c r="I64" i="4" s="1"/>
  <c r="F60" i="4"/>
  <c r="H59" i="4"/>
  <c r="G59" i="4"/>
  <c r="H58" i="4"/>
  <c r="G58" i="4"/>
  <c r="O42" i="4" s="1"/>
  <c r="H57" i="4"/>
  <c r="G57" i="4"/>
  <c r="H56" i="4"/>
  <c r="G56" i="4"/>
  <c r="O56" i="4" s="1"/>
  <c r="H55" i="4"/>
  <c r="G55" i="4"/>
  <c r="H54" i="4"/>
  <c r="G54" i="4"/>
  <c r="H53" i="4"/>
  <c r="G53" i="4"/>
  <c r="H52" i="4"/>
  <c r="G52" i="4"/>
  <c r="H51" i="4"/>
  <c r="G51" i="4"/>
  <c r="O52" i="4" s="1"/>
  <c r="H50" i="4"/>
  <c r="G50" i="4"/>
  <c r="H49" i="4"/>
  <c r="G49" i="4"/>
  <c r="H48" i="4"/>
  <c r="G48" i="4"/>
  <c r="G43" i="4"/>
  <c r="I42" i="4"/>
  <c r="H42" i="4"/>
  <c r="I41" i="4"/>
  <c r="H41" i="4"/>
  <c r="I40" i="4"/>
  <c r="H40" i="4"/>
  <c r="I39" i="4"/>
  <c r="H39" i="4"/>
  <c r="O38" i="4"/>
  <c r="I38" i="4"/>
  <c r="H38" i="4"/>
  <c r="G38" i="4"/>
  <c r="I37" i="4"/>
  <c r="H37" i="4"/>
  <c r="I36" i="4"/>
  <c r="H36" i="4"/>
  <c r="I35" i="4"/>
  <c r="H35" i="4"/>
  <c r="I34" i="4"/>
  <c r="H34" i="4"/>
  <c r="I33" i="4"/>
  <c r="H33" i="4"/>
  <c r="H43" i="4" s="1"/>
  <c r="I32" i="4"/>
  <c r="I43" i="4" s="1"/>
  <c r="H32" i="4"/>
  <c r="I19" i="4"/>
  <c r="H19" i="4"/>
  <c r="G19" i="4"/>
  <c r="I14" i="4"/>
  <c r="H14" i="4"/>
  <c r="M24" i="2" l="1"/>
  <c r="G68" i="4"/>
  <c r="H64" i="4"/>
  <c r="H67" i="4"/>
  <c r="H50" i="1" l="1"/>
  <c r="G50" i="1"/>
  <c r="F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I60" i="1" l="1"/>
  <c r="H60" i="1"/>
  <c r="I19" i="1"/>
  <c r="I38" i="1"/>
  <c r="H38" i="1"/>
  <c r="G38" i="1"/>
  <c r="G19" i="1"/>
  <c r="I72" i="1" l="1"/>
  <c r="D30" i="2" s="1"/>
  <c r="D12" i="2"/>
  <c r="D20" i="2" s="1"/>
  <c r="H72" i="1"/>
  <c r="C30" i="2" s="1"/>
  <c r="C12" i="2"/>
  <c r="X20" i="2"/>
  <c r="G59" i="1"/>
  <c r="C20" i="2" l="1"/>
  <c r="W12" i="2"/>
  <c r="W20" i="2" s="1"/>
  <c r="G57" i="1"/>
  <c r="G56" i="1"/>
  <c r="G55" i="1"/>
  <c r="G60" i="1" s="1"/>
  <c r="N30" i="2"/>
  <c r="O30" i="2"/>
  <c r="P30" i="2"/>
</calcChain>
</file>

<file path=xl/sharedStrings.xml><?xml version="1.0" encoding="utf-8"?>
<sst xmlns="http://schemas.openxmlformats.org/spreadsheetml/2006/main" count="2762" uniqueCount="314">
  <si>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</si>
  <si>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</si>
  <si>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</si>
  <si>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</si>
  <si>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</si>
  <si>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Monto Estimado, en u$s :</t>
  </si>
  <si>
    <t>Componente Asociado 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</si>
  <si>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</si>
  <si>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</si>
  <si>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</si>
  <si>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</si>
  <si>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</si>
  <si>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</si>
  <si>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</si>
  <si>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</si>
  <si>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</si>
  <si>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</si>
  <si>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</si>
  <si>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</si>
  <si>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Cantidad Estimada de Consultores :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</si>
  <si>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</si>
  <si>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</si>
  <si>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</si>
  <si>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</si>
  <si>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</si>
  <si>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</si>
  <si>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</si>
  <si>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</si>
  <si>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</si>
  <si>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</si>
  <si>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</si>
  <si>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</si>
  <si>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</si>
  <si>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</si>
  <si>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</si>
  <si>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Comparación de precios 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</si>
  <si>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</si>
  <si>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</si>
  <si>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</si>
  <si>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</si>
  <si>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</si>
  <si>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</si>
  <si>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</si>
  <si>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</si>
  <si>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</si>
  <si>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</si>
  <si>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</si>
  <si>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basada en las calificaciones de los consultores</t>
  </si>
  <si>
    <t>Llave en mano</t>
  </si>
  <si>
    <t>Bienes </t>
  </si>
  <si>
    <t>Precios Unitarios</t>
  </si>
  <si>
    <t>Suma Alzada</t>
  </si>
  <si>
    <t>Obras 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</si>
  <si>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</si>
  <si>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</si>
  <si>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</si>
  <si>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</si>
  <si>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</si>
  <si>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</si>
  <si>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</si>
  <si>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</si>
  <si>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</si>
  <si>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</si>
  <si>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</si>
  <si>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</si>
  <si>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</si>
  <si>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</si>
  <si>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</si>
  <si>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</si>
  <si>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</si>
  <si>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</si>
  <si>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</si>
  <si>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</si>
  <si>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</si>
  <si>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</si>
  <si>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</si>
  <si>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</si>
  <si>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</si>
  <si>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</si>
  <si>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</si>
  <si>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</si>
  <si>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</si>
  <si>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</si>
  <si>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</si>
  <si>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</si>
  <si>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</si>
  <si>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</si>
  <si>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</si>
  <si>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</si>
  <si>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</si>
  <si>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</si>
  <si>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</si>
  <si>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</si>
  <si>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</si>
  <si>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</si>
  <si>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</si>
  <si>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</si>
  <si>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</si>
  <si>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</si>
  <si>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</si>
  <si>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</si>
  <si>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</si>
  <si>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</si>
  <si>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</si>
  <si>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</si>
  <si>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</si>
  <si>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</si>
  <si>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</si>
  <si>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</si>
  <si>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INE</t>
  </si>
  <si>
    <t>1.2 Diseño del macroproceso de rectoría</t>
  </si>
  <si>
    <t>1.3 Diagnóstico de necesidades de actualización normativa y plan de adecuación a las definiciones estratégicas</t>
  </si>
  <si>
    <t xml:space="preserve">1.4  Diseño organizacional de las áreas de planificación, formulación de políticas, y seguimiento y evaluación </t>
  </si>
  <si>
    <t>1. 5 Diseño de los instrumentos y rutinas (protocolos) de planificación estratégica</t>
  </si>
  <si>
    <t>1.6 Plan de capacitación en planificación estratégica, formulación de políticas, y seguimiento y evaluación de la planificación</t>
  </si>
  <si>
    <t xml:space="preserve">1.1  Formulación proyecto de ley INE </t>
  </si>
  <si>
    <t>1.7 Talleres de intercambio de experiencias con otros institutos de estadísticas de la región</t>
  </si>
  <si>
    <t>Ex Post</t>
  </si>
  <si>
    <t>Primer Semestre 2015</t>
  </si>
  <si>
    <t>Primer Semestre 2016</t>
  </si>
  <si>
    <t>Segundo Semestre 2015</t>
  </si>
  <si>
    <t>3.1 Diagnóstico en profundidad de los procesos sustantivos actuales y propuesta de diseño/rediseño de protocolos</t>
  </si>
  <si>
    <t>3.3 Fortalecimiento metodológico del Índice Integrado de Satisfacción del Cliente</t>
  </si>
  <si>
    <t xml:space="preserve">3.4 Diseño de la estructura funcional del INE </t>
  </si>
  <si>
    <t>2.3 Informe con protocolos para el proceso de gestión del conocimiento</t>
  </si>
  <si>
    <t>2.1 Diseño de instrumentos de planificación técnica y operativa</t>
  </si>
  <si>
    <t xml:space="preserve">2.2  Análisis de las dimensiones de la calidad institucional y de desarrollo de un sistema integral de indicadores de EFE y EFI que permita medir global y específicamente el desempeño del instituto. </t>
  </si>
  <si>
    <t>2.5 Capacitación del personal en gestión estratégica</t>
  </si>
  <si>
    <t xml:space="preserve"> Componente 2: Gestion Estrategia</t>
  </si>
  <si>
    <t>4.1 Informe con instrumentos y rutinas de detección de necesidades cuantitativas y cualitativas de recursos humanos</t>
  </si>
  <si>
    <t>3.5 Capacitación del personal en la aplicación de la metodología de costeo de procesos/productos</t>
  </si>
  <si>
    <t xml:space="preserve"> Componente 4: Apoyo Administrativo</t>
  </si>
  <si>
    <t>4.3 Informe con metodología de costeo de procesos y productos</t>
  </si>
  <si>
    <t xml:space="preserve">4.4 Plan estratégico de sistemas de información y desarrollo e implantación de sitio web INE  </t>
  </si>
  <si>
    <t>Ex Ante</t>
  </si>
  <si>
    <t>1/Enero/2015</t>
  </si>
  <si>
    <t>30/Junio/2016</t>
  </si>
  <si>
    <t>Instituto Nacional de Estadisticas</t>
  </si>
  <si>
    <t>Chile</t>
  </si>
  <si>
    <t>Proyecto CH-L 1085 -Programa de Mejora de la Gestion Publica y de los Servicios al Ciudadano</t>
  </si>
  <si>
    <t xml:space="preserve"> Componente 1: Alineacion Estrategia</t>
  </si>
  <si>
    <t xml:space="preserve"> Componente 3: Gestion de Productos</t>
  </si>
  <si>
    <t>Revision ex ante TOR por JEP</t>
  </si>
  <si>
    <t>MPI</t>
  </si>
  <si>
    <t>2.8 Instalación de un cuadro de mando integral (balance scorecard)</t>
  </si>
  <si>
    <t>Componente 2: Diseno del Nuevo Modelo de Gestion Estrategica del  MPI</t>
  </si>
  <si>
    <t>Segundo Semestre 2016</t>
  </si>
  <si>
    <t>2.2 Plan estratégico institucional.</t>
  </si>
  <si>
    <t>Componente 2: Diseno del Nuevo Modelo de Gestion Estrategica del MPI</t>
  </si>
  <si>
    <t>3.1 Nuevo proceso de trabajo para la gestión de registros y catastros, incluyendo la inscripción y actualización de los datos e información, así como la generación de certificados de inscripción para los fines que se establezcan.</t>
  </si>
  <si>
    <t>Componente 3: Optimizacion de las Gestion de Procesos</t>
  </si>
  <si>
    <t>3.2 Informe conteniendo los estándares tecnológicos para la gestión de las bases de datos y sistemas de registro y mantenimiento de la información.</t>
  </si>
  <si>
    <t>3.3 Diseño e implementación de los procesos de trabajo para organizar y ejecutar consultas a la población indígena.</t>
  </si>
  <si>
    <t>3.4 Diseño e implementación de los procesos de trabajo para fiscalizar los procesos de consulta</t>
  </si>
  <si>
    <t xml:space="preserve">3.5 Sistema para ejercer el voto electrónico y posterior recuento. </t>
  </si>
  <si>
    <t>3.6 Fondo para el diseño de cuatro consultas.</t>
  </si>
  <si>
    <t>4.3 Informe con el diseño del nuevo proceso de evaluación del desempeño.</t>
  </si>
  <si>
    <t>Componente 4: Optimizacion de la Gestion de Apoyo Administrativo</t>
  </si>
  <si>
    <t>4.4 Informe conteniendo el nuevo modelo de gestión de los sistemas informáticos.</t>
  </si>
  <si>
    <t>4.8 Informe de definición de la nueva organización en materia de gestión de TIC.</t>
  </si>
  <si>
    <t>4.10 Informe de definición (Plan Maestro) de estándares de gestión informática, de arquitectura y de estándares de interconexión con otros sistemas.</t>
  </si>
  <si>
    <t>)</t>
  </si>
  <si>
    <t>1.1 Definición de los objetivos y productos estratégicos (aprobado por las autoridades).</t>
  </si>
  <si>
    <t>Componente 1: Alineamiento Estrategico y Fortalecimiento de las Funciones Rectoras del MPI</t>
  </si>
  <si>
    <t>1.2 Informe de procesos de trabajo definidos e identificación de brechas.</t>
  </si>
  <si>
    <t>1.3 Informe nueva estructura organización y reglamento operativo (Aprobados por las autoridades)</t>
  </si>
  <si>
    <t>1.7 Definición de politicas y prograsm, de acuerdo con las mejores prácticas internacionales,</t>
  </si>
  <si>
    <t>1.8 Definición de los mecanismos de coordinación interinstitucional, de acuerdo con las mejores prácticas internacionales,</t>
  </si>
  <si>
    <t>2.3 Protocolos proceso de gestión del conocimiento, incluyendo los requisitos tecnicos para el reservorio.</t>
  </si>
  <si>
    <t>2.5 Protocolo para el nuevo proceso de monitoreo y evaluación de políticas y programas</t>
  </si>
  <si>
    <t>2.7 Informe con nuevos indicadores de gestion estrategica</t>
  </si>
  <si>
    <t>2.8 Instalacion de cuadro de mando integral (balance scorecard)</t>
  </si>
  <si>
    <t>4.1 Informe con la descripción de las funciones, perfiles competenciales y necesidades de personal.</t>
  </si>
  <si>
    <t>4.2 Informe de plan de capacitación en los nuevos procesos.</t>
  </si>
  <si>
    <t>4.9 Plan de capacitación de la unidad de gestión de TIC.</t>
  </si>
  <si>
    <t>SNPM</t>
  </si>
  <si>
    <t>1.5 Capacitación de personal en el diseño de políticas y programas</t>
  </si>
  <si>
    <t>1.6 Capacitación de personal en temas de alta especialización.</t>
  </si>
  <si>
    <t>2.6 Capacitación en metodologías de evaluación</t>
  </si>
  <si>
    <t>SERNAC</t>
  </si>
  <si>
    <t>1.2 Realización de un proceso participativo para formulación de la política de protección al consumidor: Libro Blanco</t>
  </si>
  <si>
    <t>1.3 Producción del Libro Blanco “Política Nacional de Protección al Consumidor”</t>
  </si>
  <si>
    <t xml:space="preserve">                      </t>
  </si>
  <si>
    <t>2.1 Realización de planificación estratégica de la institución: Plan estratégico institucional</t>
  </si>
  <si>
    <t>2.2 Diseno y validación del nuevo Modelo de intervención de SERNAC</t>
  </si>
  <si>
    <t>2.3 Diseño de nuevo sistema de indicadores para la gestión estratégica, que permitan medir los resultados de la gestión: balance scorecard</t>
  </si>
  <si>
    <t xml:space="preserve">3.1 Diseño de estructura organizacional y perfiles de RRHH
</t>
  </si>
  <si>
    <t>3.2 Diseño de procesos y procedimientos de negocio y de soporte: manuales de procedimientos</t>
  </si>
  <si>
    <t>4.1 Diseño de un sistema informático de apoyo al control, seguimiento y evaluación del PEI</t>
  </si>
  <si>
    <t>1.1 Diagnósticos por tipos de mercados, regulados y no regulados, y propuestas preliminares a ser incluidas en una PNPC</t>
  </si>
  <si>
    <t>SERNAPESCA</t>
  </si>
  <si>
    <t xml:space="preserve">1.5 Desarrollo y marcha blanca de sistema informático de apoyo  al control seguimiento y evaluación de la PEI </t>
  </si>
  <si>
    <t>1.8 Desarrollo dos evaluaciones de impacto (linea de base y seguimiento y evalaucion impacto programa)</t>
  </si>
  <si>
    <t>3.3 Desarrollo y marcha blanca del sistema informático integrado de apoyo a la gestión de fiscalización</t>
  </si>
  <si>
    <t xml:space="preserve">3.9 Desarrollo y marcha blanca del sistema informático de apoyo a la formulación y control presupuestario. </t>
  </si>
  <si>
    <t>4.2 Adquisición de equipamiento.</t>
  </si>
  <si>
    <t xml:space="preserve"> 1.1 Diseño  de la Unidad de Planificación y puesta en marcha. </t>
  </si>
  <si>
    <t xml:space="preserve"> 2.1 Diseño y puesta en marcha del método de trabajo para la elaboración de la planificación operativa, con su manual de proceso.</t>
  </si>
  <si>
    <t>2.2 Modelo conceptual del sistema de información de seguimiento y control de los resultados de la planificación técnica y operativa.</t>
  </si>
  <si>
    <t>2. 4 Diseño y puesta en marcha de una unidad de gestión del conocimiento con métodos de trabajo</t>
  </si>
  <si>
    <t>3.1 Informe resultados del proyecto piloto de fiscalización integrada, propuesta de modelo conceptual de sistema integrado de fiscalización. y plan de implementación.</t>
  </si>
  <si>
    <t>3.5 Diseño del sistema de monitoreo de procesos , productos y estándares de calidad</t>
  </si>
  <si>
    <t>4.4 Modelo de levantamiento de necesidades de recursos humanos y sus respectivos perfiles basados en competencias laborales asociados los procesos sustantivos.</t>
  </si>
  <si>
    <t>4.7 Informe de diseño y plan de implementación de un sistema de detección de las necesidades de capacitación asociados los procesos sustantivos y de apoyo.</t>
  </si>
  <si>
    <t>-</t>
  </si>
  <si>
    <t>1.2  Informe con la PEI 2012- 2017 ajustada a los nuevos requerimientos.</t>
  </si>
  <si>
    <t xml:space="preserve">1.3 Diseño y plan de puesta en marcha  de Metodología y actualización de la PEI, con su manual de aplicación . </t>
  </si>
  <si>
    <t>1.4 Informe con el desarrollo del modelo conceptual de control, seguimiento y evaluación de la PEI, con su manual de aplicación.</t>
  </si>
  <si>
    <t>2.7 Diseno y puesta en marcha de metodo documental para la deficicion de estudios tecnicos que el servicio requiere</t>
  </si>
  <si>
    <t>2.8  Plan comunicacional, con su respectivo plan de accion</t>
  </si>
  <si>
    <t>2.9 Implemtacion del Plan comunicacional</t>
  </si>
  <si>
    <t>3.2 Diseño conceptual del sistema informático de apoyo a la fiscalización integrada.</t>
  </si>
  <si>
    <t>3.7 Modelo conceptual de formulación y control  presupuestario según producto estratégico.</t>
  </si>
  <si>
    <t>3.8 Diseño de sistema informático de apoyo a la formulación y control  presupuestario según producto estratégico.</t>
  </si>
  <si>
    <t>4.1 Diseño de la unidad de administración de sistemas y plan de implementación</t>
  </si>
  <si>
    <t>4.6 Informe de implementación del proceso presupuestario DIPRES modificado respecto del requerimiento institucional emanado del proceso de formulación presupuestario interno según producto estratégico, con su respectivo manual.</t>
  </si>
  <si>
    <t>1.6 Transferencia de capacidades técnicas al equipo de planificación para el desarrollo de su labor.</t>
  </si>
  <si>
    <t>3.10 Transferencia tecnológica para el proceso de formulación y control  presupuestaria según producto estratégico.</t>
  </si>
  <si>
    <t>4.2 Transferencia tecnológica al los profesionales de la unidad.</t>
  </si>
  <si>
    <t xml:space="preserve">2.7 Diseño y puesta en marcha de método documentado para la definición de los estudios técnicos que el servicio requiere. </t>
  </si>
  <si>
    <t xml:space="preserve"> 2.8 Plan comunicacional, con sus respectivo plan de acción.</t>
  </si>
  <si>
    <t xml:space="preserve"> 2.9 Implementación del plan comunicacional mediante el desarrollo de talleres  4 , seminarios 7,  y Productos comunicacionales y elementos de apoyo previstos en el plan, realizados según cronograma.</t>
  </si>
  <si>
    <t>2.9 Instalación de un cuadro de mando integral (balance scorecard)</t>
  </si>
  <si>
    <t>Componente 2: Diseno del Nuevo Modelo de Gestion Estrategica del SNPM</t>
  </si>
  <si>
    <t>3.1 Modelo de intervención, de acuerdo con las mejores prácticas internacionales en materia de protección de menores.</t>
  </si>
  <si>
    <t>3.4 Protocolos para la configuración de las bases técnicas.</t>
  </si>
  <si>
    <t>3.5 Protocolos de supervisión para que operen bajo la lógica de riesgo.</t>
  </si>
  <si>
    <t>3.7 Protocolos para el monitoreo y evaluación de los prestadores (OCA).</t>
  </si>
  <si>
    <t>3.6 Definición de los mecanismos interinstitucionales de supervisión y sus protocolos.</t>
  </si>
  <si>
    <t>Componente 1: Alineamiento Estrategico y Fortalecimiento de las Funciones Rectoras del SNPM</t>
  </si>
  <si>
    <t>1.7 Definición de políticas y programas, basados en la evidencia, de acuerdo con las mejores prácticas internacionales</t>
  </si>
  <si>
    <t>2.3 Nuevo proceso de gestión del conocimiento, incluyendo los protocolos y los instrumentos para la organización del reservorio de datos e información.</t>
  </si>
  <si>
    <t>2.8 Nuevo sistema de indicadores para la gestión estratégica, que permitan medir los resultados de la gestión.</t>
  </si>
  <si>
    <t>3.2 Reglamento del funcionamiento fondo concursable para la innovación del modelo de intervención y programática.</t>
  </si>
  <si>
    <t>3.3 Informe conteniendo la revisión del actual modelo de acreditación y propuesta de nuevo modelo, incluyendo los nuevos estándares de calidad.</t>
  </si>
  <si>
    <t xml:space="preserve">1.5 Capacitación de personal en el diseño de políticas y programas basados en la evidencia. </t>
  </si>
  <si>
    <t>2.7 Acciones de capacitación en metodologías de evaluación</t>
  </si>
  <si>
    <t>3.9 Trabajadores sociales capacitados.</t>
  </si>
  <si>
    <t>SNRA</t>
  </si>
  <si>
    <t>2.10 Instalación de un cuadro de mando integral (balance scorecard)</t>
  </si>
  <si>
    <t>Componente 2: Diseno del Nuevo Modelo de Gestion Estrategica del  SNRA</t>
  </si>
  <si>
    <t>Priner Semestre 2016</t>
  </si>
  <si>
    <t>1.11 Nuevo proceso de inspectoría en funcionamiento.</t>
  </si>
  <si>
    <t>Componente 1: Alineamiento Estrategico y Fortalecimiento de las Funciones Rectoras del SNRA</t>
  </si>
  <si>
    <t>3. 4 Informe conteniendo un modelo de oferta postcondena, basada en la evidencia, enfatizando el abordaje de áreas como la vivienda y alojamiento, educación o empleo, tratamiento de consumo problemático de alcohol o drogas, y trabajo con la familia y la comunidad.</t>
  </si>
  <si>
    <t>3.5 Protocolos para el apoyo técnico a la certificación de programas en los regímenes de libertad asistida (dos modalidades), servicios en beneficio de la comunidad, internación en régimen cerrado y en los programas relativos a consumo problemático de alcohol y drogas.</t>
  </si>
  <si>
    <t>3.7  Protocolos para el monitoreo y evaluación de los ejecutores públicos y privados.</t>
  </si>
  <si>
    <t>1.9 Diseño de un cambio normativo a la Ley 20.232 de Subvenciones para mejorar la asignación de recursos a los ejecutores privados.</t>
  </si>
  <si>
    <t>1.10 diseño de un nuevo modelo de inspectoría basado en criterios de riesgo de seguridad e integridad</t>
  </si>
  <si>
    <t>Componente 2: Diseno del Nuevo Modelo de Gestion Estrategica del SNRA</t>
  </si>
  <si>
    <t>2.5 Protocolo para el nuevo proceso de monitoreo y evaluación de políticas y programas y gestion de agencias</t>
  </si>
  <si>
    <t>2.8 Informe con nuevos indicadores de gestion estrategica</t>
  </si>
  <si>
    <t>3.3 Informe conteniendo la revisión del actual modelo de diagnóstico y propuesta de nuevo modelo, incluyendo los nuevos estándares de calidad.</t>
  </si>
  <si>
    <t>1.5 Capacitación de personal en el diseño de políticas y programas basados en la evidencia</t>
  </si>
  <si>
    <t>2.7 Capacitación en metodologías de evaluación</t>
  </si>
  <si>
    <t>3.10 Personal de un grupo pequeño  de los directivos más importantes (SENAME, MINJUS) del Poder Judicial, Ministerio Público y Defensa Penal Pública capacitado en el diseño, gestión y políticas de fortalecimiento.</t>
  </si>
  <si>
    <t>RESUMEN</t>
  </si>
  <si>
    <t>TOTAL PROYECTO</t>
  </si>
  <si>
    <t>,</t>
  </si>
  <si>
    <t>SH/MH</t>
  </si>
  <si>
    <t>B.2 Estudios de diagnósticos de servicios públicos</t>
  </si>
  <si>
    <t>B. Desarrollo e implantación de instrumentos de diagnóstico y diseño de proyectos de mejora de la gestión</t>
  </si>
  <si>
    <t>C. 2Estudios para el diseño de intervenciones de servicios públicos</t>
  </si>
  <si>
    <t>C. Estudios y desarrollos para el diseño de intervenciones que mejoren la entrega de servicios al ciudadano</t>
  </si>
  <si>
    <t>D. 7 Fondo para la financiación de dos ENDC: 2015 y 2020</t>
  </si>
  <si>
    <t>D. Mejora de los instrumentos centrales para la planificación, seguimiento y evaluación del desempeño de las entidades responsables por servicios (lo que podría incluir instrumentos como las ECG , las EP y la ENDC)</t>
  </si>
  <si>
    <t>D. 8 Fondo para la financiación de siete (7) encuestas sectoriales de satisfacción usuarios: 2015 y 2020</t>
  </si>
  <si>
    <t>A.1 Modelos comparados de gestión de sistemas estadísticos</t>
  </si>
  <si>
    <t>A. Estudios sobre áreas de política pública que requieren mejoras para elevar la calidad de los servicios al ciudadano</t>
  </si>
  <si>
    <t>A. 2 Diseño de un sistema estadístico nacional y el rol del INE: directrices estratégicas</t>
  </si>
  <si>
    <t>A. 3 Diseño de un reservorio de bases de datos institucionales</t>
  </si>
  <si>
    <t>A.4  Análisis de modelos de regímenes laborales del sector público vinculados a servicios públicos</t>
  </si>
  <si>
    <t>A.5 Análisis para el fortalecimiento de la alta dirección pública (ADP)</t>
  </si>
  <si>
    <t>A.6 Modelos comparados de oficinas presupuestarias legislativas (CBO)</t>
  </si>
  <si>
    <t xml:space="preserve">A.7 Modelos comparados de coordinación de niveles central, regional y local </t>
  </si>
  <si>
    <t>A.8 Modelo comparado de agencia para la gestión de las TIC en el sector público</t>
  </si>
  <si>
    <t>A.9 Modelo comparado para la promoción de la innovación en los servicios públicos</t>
  </si>
  <si>
    <t>A.10 Fondo para financiar innovaciones en los servicios públicos</t>
  </si>
  <si>
    <t>A.11 Modelo comparado de institucionalidad para proveer servicios públicos a la población indígena</t>
  </si>
  <si>
    <t>B.1 Diseño de metodologías para el diagnóstico de servicios públicos</t>
  </si>
  <si>
    <t>C.1 Diseño de metodologías e instrumentos para el diseño de intervenciones</t>
  </si>
  <si>
    <t>D. 1 Evaluación crítica del funcionamiento de los actuales instrumentos centrales disponibles para la evaluación del desempeño de los servicios (ECG, Evaluaciones de Programas, etc.)</t>
  </si>
  <si>
    <t>D.2 Adecuación de los instrumentos centrales actualmente existentes para la evaluación de servicios y/o diseño e implementación de nuevo instrumentos</t>
  </si>
  <si>
    <t>D.3 Adecuación de los instrumentos centrales actualmente existentes para el seguimiento de la gestión de los servicios, y/o diseño e implementación de nuevos instrumentos</t>
  </si>
  <si>
    <t>D. 4 Análisis de modelos comparados de percepción de satisfacción de usuarios de servicios</t>
  </si>
  <si>
    <t>D. 5 Metodologías para la medición de la satisfacción de usuarios de servicios: índice de satisfacción de usuarios</t>
  </si>
  <si>
    <t>D. 6 Rediseño de la actual Encuesta Nacional de Defensa Ciudadana (ENDC)</t>
  </si>
  <si>
    <t>E.1 Realización de talleres y seminarios en materia de gestión de servicios</t>
  </si>
  <si>
    <t>E. Generación de conocimiento relativo a la gestión de servicios y capacitación de funcionarios</t>
  </si>
  <si>
    <t>E.2 Fondo para la financiación de viajes de estudio a diversos países en materia de diseño de políticas vinculadas a los servicios públicos</t>
  </si>
  <si>
    <t>E.3 Fondo para la financiación de visitas de expertos internacionales para asesorar al diseño, formulación, planificación y evaluación de políticas vinculadas a los servicios públicos</t>
  </si>
  <si>
    <t>Talleres varios</t>
  </si>
  <si>
    <t>SH - MH</t>
  </si>
  <si>
    <t>Componente 2 - Fortalecimiento de entidades responsables  de la entrega de los servicios</t>
  </si>
  <si>
    <t>Componente 3 - Desarrollo de instrumentos para el apoyo y la evaluacion de proyectos de mejora</t>
  </si>
  <si>
    <t>Componente 1 -  Fortalecimiento de entidades responsables de funciones rectoras</t>
  </si>
  <si>
    <t>SI</t>
  </si>
  <si>
    <t>Servicio Nacional de Pesca Y Acuicultura</t>
  </si>
  <si>
    <t>Ministerio de Pueblos Indigenas</t>
  </si>
  <si>
    <t>Servicio Nacional del Consumidor</t>
  </si>
  <si>
    <t>Servicio Nacional de Reinsercion Social de Adolecentes</t>
  </si>
  <si>
    <t>Servicio nacional de Proteccion al Menor</t>
  </si>
  <si>
    <t>Subsecretaria de Hacienda del Ministerio de Hacienda (SH/MH)</t>
  </si>
  <si>
    <t>Contratacion Directa
 con Norma BID</t>
  </si>
  <si>
    <t xml:space="preserve"> Desarrollo de instrumentos para la elaboración, seguimiento y evaluación de proyectos de mejora e implantación i) estudios sobre áreas de política que requieren mejoras de política y gestión para elevar la calidad de los servicios al ciudadano</t>
  </si>
  <si>
    <t>Consorcio: Universidad de Chile/Pontifica Universidad Católica de Chile/ Centro de Estudios Públicos /Fundación Espacio Público</t>
  </si>
  <si>
    <t>Versión ( 2 -2014) :</t>
  </si>
  <si>
    <t>21-08-2014</t>
  </si>
  <si>
    <t>Sistema Nacional</t>
  </si>
  <si>
    <t>Comentarios - para UCS incluir método de selección</t>
  </si>
  <si>
    <t>Revision previa  TdR por JEP</t>
  </si>
  <si>
    <t>No Aplica</t>
  </si>
  <si>
    <t>Contratacion prevista en el  POD</t>
  </si>
  <si>
    <t>Fecha a definir despues de firma de Contrato de Prestamo, una vez que recursos esten etiquetados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</si>
</sst>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_ ;_ * \-#,##0_ ;_ * &quot;-&quot;_ ;_ @_ "/>
    <numFmt numFmtId="165" formatCode="#,##0.0"/>
    <numFmt numFmtId="166" formatCode="[$USD]\ #,##0.00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Tahoma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name val="Arial"/>
      <family val="2"/>
    </font>
    <font>
      <b/>
      <sz val="12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0" fontId="34" fillId="0" borderId="0"/>
    <xf numFmtId="0" fontId="1" fillId="0" borderId="0"/>
    <xf numFmtId="0" fontId="1" fillId="23" borderId="7" applyNumberFormat="0" applyFont="0" applyAlignment="0" applyProtection="0"/>
    <xf numFmtId="164" fontId="34" fillId="0" borderId="0" applyFont="0" applyFill="0" applyBorder="0" applyAlignment="0" applyProtection="0"/>
  </cellStyleXfs>
  <cellXfs count="351">
    <xf numFmtId="0" fontId="0" fillId="0" borderId="0" xfId="0"/>
    <xf numFmtId="0" fontId="2" fillId="0" borderId="0" xfId="38"/>
    <xf numFmtId="0" fontId="1" fillId="0" borderId="0" xfId="1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2" fillId="0" borderId="0" xfId="1" applyFont="1" applyFill="1" applyAlignment="1">
      <alignment vertical="center" wrapText="1"/>
    </xf>
    <xf numFmtId="0" fontId="22" fillId="0" borderId="26" xfId="1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22" fillId="0" borderId="28" xfId="1" applyFont="1" applyFill="1" applyBorder="1" applyAlignment="1">
      <alignment vertical="center" wrapText="1"/>
    </xf>
    <xf numFmtId="0" fontId="22" fillId="0" borderId="27" xfId="1" applyFont="1" applyFill="1" applyBorder="1" applyAlignment="1">
      <alignment horizontal="left" vertical="center" wrapText="1"/>
    </xf>
    <xf numFmtId="0" fontId="22" fillId="0" borderId="10" xfId="1" applyFont="1" applyFill="1" applyBorder="1" applyAlignment="1">
      <alignment horizontal="left"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0" fillId="0" borderId="18" xfId="1" applyFont="1" applyFill="1" applyBorder="1" applyAlignment="1">
      <alignment horizontal="left" vertical="center" wrapText="1"/>
    </xf>
    <xf numFmtId="0" fontId="1" fillId="0" borderId="0" xfId="1"/>
    <xf numFmtId="0" fontId="28" fillId="24" borderId="11" xfId="1" applyFont="1" applyFill="1" applyBorder="1" applyAlignment="1">
      <alignment horizontal="center" vertical="center"/>
    </xf>
    <xf numFmtId="0" fontId="28" fillId="24" borderId="12" xfId="1" applyFont="1" applyFill="1" applyBorder="1" applyAlignment="1">
      <alignment horizontal="center" vertical="center"/>
    </xf>
    <xf numFmtId="0" fontId="28" fillId="24" borderId="13" xfId="1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29" fillId="24" borderId="24" xfId="1" applyFont="1" applyFill="1" applyBorder="1" applyAlignment="1">
      <alignment horizontal="center" vertical="center"/>
    </xf>
    <xf numFmtId="0" fontId="29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0" borderId="10" xfId="38" applyFont="1" applyFill="1" applyBorder="1" applyAlignment="1">
      <alignment horizontal="center" vertical="center" wrapText="1"/>
    </xf>
    <xf numFmtId="0" fontId="24" fillId="0" borderId="14" xfId="38" applyFont="1" applyFill="1" applyBorder="1" applyAlignment="1">
      <alignment horizontal="center" vertical="center" wrapText="1"/>
    </xf>
    <xf numFmtId="0" fontId="0" fillId="0" borderId="0" xfId="0" applyFill="1"/>
    <xf numFmtId="0" fontId="22" fillId="0" borderId="17" xfId="38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3" fontId="0" fillId="0" borderId="34" xfId="0" applyNumberFormat="1" applyBorder="1" applyAlignment="1">
      <alignment vertical="top" wrapText="1"/>
    </xf>
    <xf numFmtId="3" fontId="0" fillId="0" borderId="10" xfId="0" applyNumberFormat="1" applyBorder="1" applyAlignment="1">
      <alignment vertical="top" wrapText="1"/>
    </xf>
    <xf numFmtId="0" fontId="0" fillId="0" borderId="10" xfId="0" applyFill="1" applyBorder="1" applyAlignment="1">
      <alignment wrapText="1"/>
    </xf>
    <xf numFmtId="0" fontId="0" fillId="0" borderId="10" xfId="0" applyFill="1" applyBorder="1" applyAlignment="1">
      <alignment horizontal="center" wrapText="1"/>
    </xf>
    <xf numFmtId="3" fontId="0" fillId="0" borderId="10" xfId="0" applyNumberFormat="1" applyFill="1" applyBorder="1" applyAlignment="1">
      <alignment horizontal="center" wrapText="1"/>
    </xf>
    <xf numFmtId="3" fontId="0" fillId="0" borderId="10" xfId="0" applyNumberFormat="1" applyBorder="1" applyAlignment="1">
      <alignment horizontal="center" vertical="top" wrapText="1"/>
    </xf>
    <xf numFmtId="3" fontId="0" fillId="0" borderId="0" xfId="0" applyNumberFormat="1"/>
    <xf numFmtId="0" fontId="22" fillId="0" borderId="32" xfId="38" applyFont="1" applyFill="1" applyBorder="1" applyAlignment="1">
      <alignment horizontal="center" vertical="center" wrapText="1"/>
    </xf>
    <xf numFmtId="0" fontId="22" fillId="0" borderId="33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3" fontId="0" fillId="0" borderId="0" xfId="0" applyNumberFormat="1" applyBorder="1" applyAlignment="1">
      <alignment vertical="top" wrapText="1"/>
    </xf>
    <xf numFmtId="0" fontId="24" fillId="0" borderId="0" xfId="38" applyFont="1" applyFill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top" wrapText="1"/>
    </xf>
    <xf numFmtId="3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3" fontId="0" fillId="0" borderId="10" xfId="0" applyNumberFormat="1" applyBorder="1" applyAlignment="1">
      <alignment wrapText="1"/>
    </xf>
    <xf numFmtId="0" fontId="22" fillId="0" borderId="14" xfId="1" applyFont="1" applyBorder="1" applyAlignment="1">
      <alignment vertical="center" wrapText="1"/>
    </xf>
    <xf numFmtId="0" fontId="32" fillId="0" borderId="10" xfId="45" applyFont="1" applyFill="1" applyBorder="1" applyAlignment="1">
      <alignment vertical="center" wrapText="1"/>
    </xf>
    <xf numFmtId="3" fontId="0" fillId="0" borderId="0" xfId="0" applyNumberFormat="1" applyFill="1"/>
    <xf numFmtId="0" fontId="0" fillId="0" borderId="10" xfId="0" applyFont="1" applyBorder="1" applyAlignment="1">
      <alignment vertical="center" wrapText="1"/>
    </xf>
    <xf numFmtId="3" fontId="0" fillId="0" borderId="10" xfId="0" applyNumberFormat="1" applyFont="1" applyFill="1" applyBorder="1" applyAlignment="1">
      <alignment wrapText="1"/>
    </xf>
    <xf numFmtId="0" fontId="24" fillId="24" borderId="40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10" fontId="24" fillId="24" borderId="34" xfId="38" applyNumberFormat="1" applyFont="1" applyFill="1" applyBorder="1" applyAlignment="1">
      <alignment horizontal="center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0" fontId="22" fillId="0" borderId="28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left" vertical="center" wrapText="1"/>
    </xf>
    <xf numFmtId="0" fontId="35" fillId="0" borderId="10" xfId="45" applyFont="1" applyBorder="1" applyAlignment="1">
      <alignment vertical="center" wrapText="1"/>
    </xf>
    <xf numFmtId="0" fontId="36" fillId="0" borderId="0" xfId="45" applyFont="1" applyAlignment="1">
      <alignment vertical="center" wrapText="1"/>
    </xf>
    <xf numFmtId="0" fontId="35" fillId="0" borderId="10" xfId="45" applyFont="1" applyBorder="1" applyAlignment="1">
      <alignment horizontal="justify" vertical="center" wrapText="1"/>
    </xf>
    <xf numFmtId="0" fontId="35" fillId="0" borderId="10" xfId="45" applyFont="1" applyBorder="1" applyAlignment="1">
      <alignment horizontal="justify" vertical="center"/>
    </xf>
    <xf numFmtId="0" fontId="35" fillId="0" borderId="10" xfId="45" applyFont="1" applyBorder="1" applyAlignment="1">
      <alignment horizontal="left" wrapText="1"/>
    </xf>
    <xf numFmtId="0" fontId="35" fillId="0" borderId="0" xfId="45" applyFont="1" applyAlignment="1">
      <alignment horizontal="justify" vertical="center"/>
    </xf>
    <xf numFmtId="0" fontId="37" fillId="0" borderId="10" xfId="45" applyFont="1" applyBorder="1" applyAlignment="1">
      <alignment vertical="center" wrapText="1"/>
    </xf>
    <xf numFmtId="0" fontId="22" fillId="0" borderId="0" xfId="1" applyFont="1" applyBorder="1" applyAlignment="1">
      <alignment vertical="center" wrapText="1"/>
    </xf>
    <xf numFmtId="0" fontId="24" fillId="0" borderId="0" xfId="46" applyFont="1" applyFill="1" applyBorder="1" applyAlignment="1">
      <alignment horizontal="center" vertical="center" wrapText="1"/>
    </xf>
    <xf numFmtId="3" fontId="0" fillId="0" borderId="0" xfId="0" applyNumberFormat="1" applyBorder="1" applyAlignment="1">
      <alignment wrapText="1"/>
    </xf>
    <xf numFmtId="0" fontId="22" fillId="0" borderId="0" xfId="46" applyFont="1" applyFill="1" applyBorder="1" applyAlignment="1">
      <alignment horizontal="center" vertical="center" wrapText="1"/>
    </xf>
    <xf numFmtId="3" fontId="0" fillId="0" borderId="0" xfId="0" applyNumberFormat="1" applyAlignment="1">
      <alignment wrapText="1"/>
    </xf>
    <xf numFmtId="3" fontId="0" fillId="0" borderId="34" xfId="0" applyNumberFormat="1" applyBorder="1" applyAlignment="1">
      <alignment wrapText="1"/>
    </xf>
    <xf numFmtId="4" fontId="22" fillId="0" borderId="0" xfId="46" applyNumberFormat="1" applyFont="1" applyFill="1" applyBorder="1" applyAlignment="1">
      <alignment vertical="center" wrapText="1"/>
    </xf>
    <xf numFmtId="0" fontId="24" fillId="0" borderId="39" xfId="46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vertical="center" wrapText="1"/>
    </xf>
    <xf numFmtId="0" fontId="39" fillId="25" borderId="0" xfId="0" applyFont="1" applyFill="1" applyBorder="1" applyAlignment="1">
      <alignment vertical="center" wrapText="1"/>
    </xf>
    <xf numFmtId="0" fontId="0" fillId="0" borderId="0" xfId="0"/>
    <xf numFmtId="0" fontId="1" fillId="0" borderId="0" xfId="46"/>
    <xf numFmtId="0" fontId="1" fillId="0" borderId="0" xfId="1"/>
    <xf numFmtId="0" fontId="22" fillId="0" borderId="17" xfId="46" applyFont="1" applyFill="1" applyBorder="1" applyAlignment="1">
      <alignment vertical="center" wrapText="1"/>
    </xf>
    <xf numFmtId="0" fontId="22" fillId="0" borderId="10" xfId="46" applyFont="1" applyFill="1" applyBorder="1" applyAlignment="1">
      <alignment vertical="center" wrapText="1"/>
    </xf>
    <xf numFmtId="0" fontId="22" fillId="0" borderId="14" xfId="46" applyFont="1" applyFill="1" applyBorder="1" applyAlignment="1">
      <alignment vertical="center" wrapText="1"/>
    </xf>
    <xf numFmtId="0" fontId="22" fillId="0" borderId="18" xfId="46" applyFont="1" applyFill="1" applyBorder="1" applyAlignment="1">
      <alignment vertical="center" wrapText="1"/>
    </xf>
    <xf numFmtId="0" fontId="22" fillId="0" borderId="15" xfId="46" applyFont="1" applyFill="1" applyBorder="1" applyAlignment="1">
      <alignment vertical="center" wrapText="1"/>
    </xf>
    <xf numFmtId="0" fontId="22" fillId="0" borderId="16" xfId="46" applyFont="1" applyFill="1" applyBorder="1" applyAlignment="1">
      <alignment vertical="center" wrapText="1"/>
    </xf>
    <xf numFmtId="0" fontId="22" fillId="0" borderId="0" xfId="1" applyFont="1" applyFill="1" applyAlignment="1">
      <alignment vertical="center" wrapText="1"/>
    </xf>
    <xf numFmtId="0" fontId="22" fillId="0" borderId="26" xfId="1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22" fillId="0" borderId="28" xfId="1" applyFont="1" applyFill="1" applyBorder="1" applyAlignment="1">
      <alignment vertical="center" wrapText="1"/>
    </xf>
    <xf numFmtId="0" fontId="22" fillId="0" borderId="27" xfId="1" applyFont="1" applyFill="1" applyBorder="1" applyAlignment="1">
      <alignment horizontal="left" vertical="center" wrapText="1"/>
    </xf>
    <xf numFmtId="0" fontId="22" fillId="0" borderId="10" xfId="1" applyFont="1" applyFill="1" applyBorder="1" applyAlignment="1">
      <alignment horizontal="left" vertical="center" wrapText="1"/>
    </xf>
    <xf numFmtId="0" fontId="24" fillId="24" borderId="10" xfId="46" applyFont="1" applyFill="1" applyBorder="1" applyAlignment="1">
      <alignment horizontal="center" vertical="center" wrapText="1"/>
    </xf>
    <xf numFmtId="4" fontId="22" fillId="0" borderId="10" xfId="46" applyNumberFormat="1" applyFont="1" applyFill="1" applyBorder="1" applyAlignment="1">
      <alignment vertical="center" wrapText="1"/>
    </xf>
    <xf numFmtId="4" fontId="22" fillId="0" borderId="15" xfId="46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46" applyNumberFormat="1" applyFont="1" applyFill="1" applyBorder="1" applyAlignment="1">
      <alignment vertical="center" wrapText="1"/>
    </xf>
    <xf numFmtId="10" fontId="22" fillId="0" borderId="15" xfId="46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46" applyNumberFormat="1" applyFont="1" applyFill="1" applyBorder="1" applyAlignment="1">
      <alignment horizontal="center" vertical="center" wrapText="1"/>
    </xf>
    <xf numFmtId="0" fontId="22" fillId="0" borderId="0" xfId="46" applyFont="1" applyFill="1" applyBorder="1" applyAlignment="1">
      <alignment vertical="center" wrapText="1"/>
    </xf>
    <xf numFmtId="10" fontId="22" fillId="0" borderId="0" xfId="46" applyNumberFormat="1" applyFont="1" applyFill="1" applyBorder="1" applyAlignment="1">
      <alignment vertical="center" wrapText="1"/>
    </xf>
    <xf numFmtId="4" fontId="24" fillId="24" borderId="10" xfId="46" applyNumberFormat="1" applyFont="1" applyFill="1" applyBorder="1" applyAlignment="1">
      <alignment horizontal="center" vertical="center" wrapText="1"/>
    </xf>
    <xf numFmtId="0" fontId="24" fillId="0" borderId="10" xfId="46" applyFont="1" applyFill="1" applyBorder="1" applyAlignment="1">
      <alignment horizontal="center" vertical="center" wrapText="1"/>
    </xf>
    <xf numFmtId="0" fontId="24" fillId="0" borderId="14" xfId="46" applyFont="1" applyFill="1" applyBorder="1" applyAlignment="1">
      <alignment horizontal="center" vertical="center" wrapText="1"/>
    </xf>
    <xf numFmtId="0" fontId="0" fillId="0" borderId="0" xfId="0" applyFill="1"/>
    <xf numFmtId="0" fontId="22" fillId="0" borderId="17" xfId="46" applyFont="1" applyFill="1" applyBorder="1" applyAlignment="1">
      <alignment horizontal="center" vertical="center" wrapText="1"/>
    </xf>
    <xf numFmtId="0" fontId="0" fillId="0" borderId="10" xfId="0" applyFill="1" applyBorder="1" applyAlignment="1">
      <alignment wrapText="1"/>
    </xf>
    <xf numFmtId="0" fontId="0" fillId="0" borderId="10" xfId="0" applyFill="1" applyBorder="1" applyAlignment="1">
      <alignment horizontal="center" wrapText="1"/>
    </xf>
    <xf numFmtId="3" fontId="0" fillId="0" borderId="10" xfId="0" applyNumberFormat="1" applyFill="1" applyBorder="1" applyAlignment="1">
      <alignment horizontal="center" wrapText="1"/>
    </xf>
    <xf numFmtId="3" fontId="0" fillId="0" borderId="10" xfId="0" applyNumberFormat="1" applyBorder="1" applyAlignment="1">
      <alignment horizontal="center" vertical="top" wrapText="1"/>
    </xf>
    <xf numFmtId="0" fontId="22" fillId="0" borderId="10" xfId="46" applyFont="1" applyFill="1" applyBorder="1" applyAlignment="1">
      <alignment horizontal="center" vertical="center" wrapText="1"/>
    </xf>
    <xf numFmtId="3" fontId="22" fillId="0" borderId="0" xfId="46" applyNumberFormat="1" applyFont="1" applyFill="1" applyBorder="1" applyAlignment="1">
      <alignment vertical="center" wrapText="1"/>
    </xf>
    <xf numFmtId="0" fontId="38" fillId="0" borderId="10" xfId="45" applyFont="1" applyBorder="1" applyAlignment="1">
      <alignment horizontal="justify" vertical="center" wrapText="1"/>
    </xf>
    <xf numFmtId="0" fontId="38" fillId="0" borderId="10" xfId="45" applyFont="1" applyFill="1" applyBorder="1" applyAlignment="1">
      <alignment horizontal="justify" vertical="center" wrapText="1"/>
    </xf>
    <xf numFmtId="0" fontId="38" fillId="0" borderId="34" xfId="45" applyFont="1" applyBorder="1" applyAlignment="1">
      <alignment horizontal="justify" vertical="center" wrapText="1"/>
    </xf>
    <xf numFmtId="0" fontId="38" fillId="0" borderId="19" xfId="45" applyFont="1" applyFill="1" applyBorder="1" applyAlignment="1">
      <alignment horizontal="justify" vertical="center" wrapText="1"/>
    </xf>
    <xf numFmtId="0" fontId="38" fillId="0" borderId="10" xfId="45" applyFont="1" applyBorder="1" applyAlignment="1">
      <alignment wrapText="1"/>
    </xf>
    <xf numFmtId="0" fontId="38" fillId="0" borderId="34" xfId="45" applyFont="1" applyBorder="1" applyAlignment="1">
      <alignment horizontal="justify" vertical="center"/>
    </xf>
    <xf numFmtId="0" fontId="38" fillId="0" borderId="10" xfId="45" applyFont="1" applyBorder="1" applyAlignment="1">
      <alignment horizontal="justify" vertical="center"/>
    </xf>
    <xf numFmtId="0" fontId="0" fillId="0" borderId="10" xfId="0" applyFill="1" applyBorder="1"/>
    <xf numFmtId="0" fontId="22" fillId="0" borderId="22" xfId="1" applyFont="1" applyFill="1" applyBorder="1" applyAlignment="1">
      <alignment vertical="center" wrapText="1"/>
    </xf>
    <xf numFmtId="0" fontId="0" fillId="0" borderId="20" xfId="0" applyFill="1" applyBorder="1" applyAlignment="1">
      <alignment horizontal="center" wrapText="1"/>
    </xf>
    <xf numFmtId="0" fontId="0" fillId="0" borderId="20" xfId="0" applyFill="1" applyBorder="1" applyAlignment="1">
      <alignment wrapText="1"/>
    </xf>
    <xf numFmtId="3" fontId="0" fillId="0" borderId="20" xfId="0" applyNumberFormat="1" applyFill="1" applyBorder="1" applyAlignment="1">
      <alignment horizontal="center" wrapText="1"/>
    </xf>
    <xf numFmtId="0" fontId="24" fillId="0" borderId="20" xfId="46" applyFont="1" applyFill="1" applyBorder="1" applyAlignment="1">
      <alignment horizontal="center" vertical="center" wrapText="1"/>
    </xf>
    <xf numFmtId="0" fontId="22" fillId="0" borderId="29" xfId="46" applyFont="1" applyFill="1" applyBorder="1" applyAlignment="1">
      <alignment horizontal="center" vertical="center" wrapText="1"/>
    </xf>
    <xf numFmtId="0" fontId="38" fillId="0" borderId="10" xfId="45" applyFont="1" applyFill="1" applyBorder="1" applyAlignment="1">
      <alignment horizontal="left" vertical="center" wrapText="1" indent="1"/>
    </xf>
    <xf numFmtId="0" fontId="38" fillId="0" borderId="10" xfId="45" applyFont="1" applyBorder="1" applyAlignment="1">
      <alignment horizontal="left" vertical="center" wrapText="1" indent="1"/>
    </xf>
    <xf numFmtId="0" fontId="38" fillId="0" borderId="0" xfId="45" applyFont="1" applyBorder="1" applyAlignment="1">
      <alignment horizontal="left" vertical="center" wrapText="1" indent="1"/>
    </xf>
    <xf numFmtId="3" fontId="0" fillId="0" borderId="10" xfId="0" applyNumberFormat="1" applyFill="1" applyBorder="1"/>
    <xf numFmtId="3" fontId="0" fillId="0" borderId="0" xfId="0" applyNumberFormat="1" applyFill="1"/>
    <xf numFmtId="0" fontId="0" fillId="0" borderId="15" xfId="0" applyFill="1" applyBorder="1" applyAlignment="1">
      <alignment horizontal="center" wrapText="1"/>
    </xf>
    <xf numFmtId="0" fontId="0" fillId="0" borderId="15" xfId="0" applyFill="1" applyBorder="1" applyAlignment="1">
      <alignment wrapText="1"/>
    </xf>
    <xf numFmtId="0" fontId="24" fillId="0" borderId="15" xfId="46" applyFont="1" applyFill="1" applyBorder="1" applyAlignment="1">
      <alignment horizontal="center" vertical="center" wrapText="1"/>
    </xf>
    <xf numFmtId="0" fontId="38" fillId="0" borderId="43" xfId="45" applyFont="1" applyFill="1" applyBorder="1" applyAlignment="1">
      <alignment horizontal="left" vertical="center" wrapText="1" indent="1"/>
    </xf>
    <xf numFmtId="0" fontId="22" fillId="0" borderId="18" xfId="46" applyFont="1" applyFill="1" applyBorder="1" applyAlignment="1">
      <alignment horizontal="center" vertical="center" wrapText="1"/>
    </xf>
    <xf numFmtId="0" fontId="22" fillId="0" borderId="32" xfId="46" applyFont="1" applyFill="1" applyBorder="1" applyAlignment="1">
      <alignment horizontal="center" vertical="center" wrapText="1"/>
    </xf>
    <xf numFmtId="0" fontId="22" fillId="0" borderId="33" xfId="46" applyFont="1" applyFill="1" applyBorder="1" applyAlignment="1">
      <alignment horizontal="center" vertical="center" wrapText="1"/>
    </xf>
    <xf numFmtId="0" fontId="23" fillId="24" borderId="27" xfId="1" applyFont="1" applyFill="1" applyBorder="1" applyAlignment="1">
      <alignment horizontal="center" vertical="center" wrapText="1"/>
    </xf>
    <xf numFmtId="0" fontId="30" fillId="0" borderId="33" xfId="1" applyFont="1" applyFill="1" applyBorder="1" applyAlignment="1">
      <alignment horizontal="left" vertical="center" wrapText="1"/>
    </xf>
    <xf numFmtId="0" fontId="23" fillId="24" borderId="27" xfId="1" applyFont="1" applyFill="1" applyBorder="1" applyAlignment="1">
      <alignment horizontal="center" vertical="center" wrapText="1"/>
    </xf>
    <xf numFmtId="0" fontId="33" fillId="26" borderId="0" xfId="0" applyFont="1" applyFill="1"/>
    <xf numFmtId="0" fontId="33" fillId="26" borderId="0" xfId="0" applyFont="1" applyFill="1" applyAlignment="1">
      <alignment horizontal="right"/>
    </xf>
    <xf numFmtId="4" fontId="33" fillId="26" borderId="0" xfId="0" applyNumberFormat="1" applyFont="1" applyFill="1"/>
    <xf numFmtId="4" fontId="0" fillId="27" borderId="0" xfId="0" applyNumberFormat="1" applyFill="1"/>
    <xf numFmtId="4" fontId="33" fillId="26" borderId="0" xfId="0" applyNumberFormat="1" applyFont="1" applyFill="1" applyAlignment="1">
      <alignment horizontal="right"/>
    </xf>
    <xf numFmtId="10" fontId="24" fillId="24" borderId="10" xfId="46" applyNumberFormat="1" applyFont="1" applyFill="1" applyBorder="1" applyAlignment="1">
      <alignment horizontal="center" vertical="center" wrapText="1"/>
    </xf>
    <xf numFmtId="4" fontId="24" fillId="24" borderId="10" xfId="46" applyNumberFormat="1" applyFont="1" applyFill="1" applyBorder="1" applyAlignment="1">
      <alignment horizontal="center" vertical="center" wrapText="1"/>
    </xf>
    <xf numFmtId="3" fontId="0" fillId="0" borderId="10" xfId="0" applyNumberFormat="1" applyFill="1" applyBorder="1" applyAlignment="1">
      <alignment horizontal="center" wrapText="1"/>
    </xf>
    <xf numFmtId="0" fontId="40" fillId="0" borderId="10" xfId="46" applyFont="1" applyBorder="1" applyAlignment="1">
      <alignment horizontal="left" vertical="top" wrapText="1"/>
    </xf>
    <xf numFmtId="3" fontId="0" fillId="0" borderId="10" xfId="0" applyNumberFormat="1" applyBorder="1"/>
    <xf numFmtId="3" fontId="34" fillId="0" borderId="10" xfId="46" applyNumberFormat="1" applyFont="1" applyBorder="1" applyAlignment="1">
      <alignment wrapText="1"/>
    </xf>
    <xf numFmtId="0" fontId="0" fillId="0" borderId="10" xfId="0" applyBorder="1" applyAlignment="1">
      <alignment horizontal="center" wrapText="1"/>
    </xf>
    <xf numFmtId="0" fontId="40" fillId="0" borderId="10" xfId="46" applyFont="1" applyBorder="1" applyAlignment="1">
      <alignment wrapText="1"/>
    </xf>
    <xf numFmtId="3" fontId="1" fillId="0" borderId="10" xfId="46" applyNumberFormat="1" applyBorder="1" applyAlignment="1">
      <alignment vertical="center" wrapText="1"/>
    </xf>
    <xf numFmtId="3" fontId="34" fillId="0" borderId="10" xfId="46" applyNumberFormat="1" applyFont="1" applyBorder="1" applyAlignment="1">
      <alignment vertical="top" wrapText="1"/>
    </xf>
    <xf numFmtId="0" fontId="0" fillId="0" borderId="10" xfId="0" applyBorder="1" applyAlignment="1">
      <alignment horizontal="center" vertical="center" wrapText="1"/>
    </xf>
    <xf numFmtId="3" fontId="1" fillId="0" borderId="10" xfId="46" applyNumberFormat="1" applyFill="1" applyBorder="1" applyAlignment="1">
      <alignment wrapText="1"/>
    </xf>
    <xf numFmtId="3" fontId="0" fillId="0" borderId="10" xfId="0" applyNumberFormat="1" applyBorder="1" applyAlignment="1">
      <alignment horizontal="center" vertical="center"/>
    </xf>
    <xf numFmtId="3" fontId="1" fillId="0" borderId="10" xfId="46" applyNumberFormat="1" applyBorder="1" applyAlignment="1">
      <alignment wrapText="1"/>
    </xf>
    <xf numFmtId="165" fontId="0" fillId="0" borderId="10" xfId="0" applyNumberFormat="1" applyFill="1" applyBorder="1" applyAlignment="1">
      <alignment horizontal="center" wrapText="1"/>
    </xf>
    <xf numFmtId="0" fontId="40" fillId="0" borderId="10" xfId="46" applyFont="1" applyBorder="1" applyAlignment="1">
      <alignment horizontal="left" vertical="center" wrapText="1"/>
    </xf>
    <xf numFmtId="0" fontId="40" fillId="0" borderId="10" xfId="46" applyFont="1" applyBorder="1" applyAlignment="1">
      <alignment vertical="center" wrapText="1"/>
    </xf>
    <xf numFmtId="4" fontId="1" fillId="0" borderId="0" xfId="1" applyNumberFormat="1"/>
    <xf numFmtId="4" fontId="23" fillId="24" borderId="43" xfId="1" applyNumberFormat="1" applyFon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horizontal="center" wrapText="1"/>
    </xf>
    <xf numFmtId="43" fontId="0" fillId="0" borderId="10" xfId="44" applyFont="1" applyFill="1" applyBorder="1" applyAlignment="1">
      <alignment horizontal="center" wrapText="1"/>
    </xf>
    <xf numFmtId="43" fontId="22" fillId="27" borderId="0" xfId="44" applyFont="1" applyFill="1" applyBorder="1" applyAlignment="1">
      <alignment vertical="center" wrapText="1"/>
    </xf>
    <xf numFmtId="43" fontId="0" fillId="27" borderId="0" xfId="44" applyFont="1" applyFill="1"/>
    <xf numFmtId="43" fontId="22" fillId="0" borderId="10" xfId="44" applyFont="1" applyFill="1" applyBorder="1" applyAlignment="1">
      <alignment vertical="center" wrapText="1"/>
    </xf>
    <xf numFmtId="43" fontId="22" fillId="0" borderId="15" xfId="44" applyFont="1" applyFill="1" applyBorder="1" applyAlignment="1">
      <alignment vertical="center" wrapText="1"/>
    </xf>
    <xf numFmtId="43" fontId="0" fillId="0" borderId="0" xfId="44" applyFont="1"/>
    <xf numFmtId="4" fontId="33" fillId="0" borderId="0" xfId="0" applyNumberFormat="1" applyFont="1" applyFill="1"/>
    <xf numFmtId="4" fontId="22" fillId="0" borderId="10" xfId="44" applyNumberFormat="1" applyFont="1" applyFill="1" applyBorder="1" applyAlignment="1">
      <alignment vertical="center" wrapText="1"/>
    </xf>
    <xf numFmtId="4" fontId="22" fillId="0" borderId="15" xfId="44" applyNumberFormat="1" applyFont="1" applyFill="1" applyBorder="1" applyAlignment="1">
      <alignment vertical="center" wrapText="1"/>
    </xf>
    <xf numFmtId="4" fontId="0" fillId="27" borderId="0" xfId="44" applyNumberFormat="1" applyFont="1" applyFill="1"/>
    <xf numFmtId="4" fontId="22" fillId="27" borderId="0" xfId="38" applyNumberFormat="1" applyFont="1" applyFill="1" applyBorder="1" applyAlignment="1">
      <alignment vertical="center" wrapText="1"/>
    </xf>
    <xf numFmtId="4" fontId="0" fillId="0" borderId="20" xfId="0" applyNumberFormat="1" applyFill="1" applyBorder="1" applyAlignment="1">
      <alignment horizontal="center" wrapText="1"/>
    </xf>
    <xf numFmtId="4" fontId="0" fillId="27" borderId="10" xfId="0" applyNumberFormat="1" applyFill="1" applyBorder="1" applyAlignment="1">
      <alignment horizontal="center" wrapText="1"/>
    </xf>
    <xf numFmtId="4" fontId="0" fillId="0" borderId="15" xfId="0" applyNumberFormat="1" applyFill="1" applyBorder="1" applyAlignment="1">
      <alignment horizontal="center" wrapText="1"/>
    </xf>
    <xf numFmtId="4" fontId="33" fillId="26" borderId="0" xfId="44" applyNumberFormat="1" applyFont="1" applyFill="1" applyAlignment="1">
      <alignment horizontal="right"/>
    </xf>
    <xf numFmtId="4" fontId="0" fillId="0" borderId="10" xfId="44" applyNumberFormat="1" applyFont="1" applyFill="1" applyBorder="1" applyAlignment="1">
      <alignment horizontal="center" wrapText="1"/>
    </xf>
    <xf numFmtId="4" fontId="22" fillId="27" borderId="0" xfId="44" applyNumberFormat="1" applyFont="1" applyFill="1" applyBorder="1" applyAlignment="1">
      <alignment vertical="center" wrapText="1"/>
    </xf>
    <xf numFmtId="4" fontId="22" fillId="27" borderId="0" xfId="46" applyNumberFormat="1" applyFont="1" applyFill="1" applyBorder="1" applyAlignment="1">
      <alignment vertical="center" wrapText="1"/>
    </xf>
    <xf numFmtId="4" fontId="0" fillId="0" borderId="10" xfId="0" applyNumberFormat="1" applyBorder="1"/>
    <xf numFmtId="4" fontId="0" fillId="27" borderId="0" xfId="0" applyNumberFormat="1" applyFill="1" applyBorder="1" applyAlignment="1">
      <alignment horizontal="center" wrapText="1"/>
    </xf>
    <xf numFmtId="4" fontId="23" fillId="24" borderId="16" xfId="1" applyNumberFormat="1" applyFont="1" applyFill="1" applyBorder="1" applyAlignment="1">
      <alignment horizontal="right" vertical="center" wrapText="1"/>
    </xf>
    <xf numFmtId="4" fontId="22" fillId="0" borderId="14" xfId="1" applyNumberFormat="1" applyFont="1" applyFill="1" applyBorder="1" applyAlignment="1">
      <alignment horizontal="right" vertical="center" wrapText="1"/>
    </xf>
    <xf numFmtId="4" fontId="22" fillId="0" borderId="10" xfId="1" applyNumberFormat="1" applyFont="1" applyFill="1" applyBorder="1" applyAlignment="1">
      <alignment horizontal="right" vertical="center" wrapText="1"/>
    </xf>
    <xf numFmtId="4" fontId="23" fillId="24" borderId="33" xfId="44" applyNumberFormat="1" applyFont="1" applyFill="1" applyBorder="1" applyAlignment="1">
      <alignment horizontal="center" vertical="center" wrapText="1"/>
    </xf>
    <xf numFmtId="10" fontId="24" fillId="24" borderId="10" xfId="46" applyNumberFormat="1" applyFont="1" applyFill="1" applyBorder="1" applyAlignment="1">
      <alignment horizontal="center" vertical="center" wrapText="1"/>
    </xf>
    <xf numFmtId="4" fontId="22" fillId="0" borderId="14" xfId="1" applyNumberFormat="1" applyFont="1" applyFill="1" applyBorder="1" applyAlignment="1" applyProtection="1"/>
    <xf numFmtId="10" fontId="24" fillId="24" borderId="14" xfId="46" applyNumberFormat="1" applyFont="1" applyFill="1" applyBorder="1" applyAlignment="1">
      <alignment horizontal="center" vertical="center" wrapText="1"/>
    </xf>
    <xf numFmtId="0" fontId="23" fillId="24" borderId="47" xfId="1" applyFont="1" applyFill="1" applyBorder="1" applyAlignment="1">
      <alignment horizontal="center" vertical="center" wrapText="1"/>
    </xf>
    <xf numFmtId="0" fontId="22" fillId="0" borderId="26" xfId="1" applyFont="1" applyBorder="1" applyAlignment="1" applyProtection="1"/>
    <xf numFmtId="4" fontId="22" fillId="0" borderId="10" xfId="1" applyNumberFormat="1" applyFont="1" applyFill="1" applyBorder="1" applyAlignment="1" applyProtection="1"/>
    <xf numFmtId="4" fontId="22" fillId="0" borderId="10" xfId="1" applyNumberFormat="1" applyFont="1" applyBorder="1" applyAlignment="1" applyProtection="1"/>
    <xf numFmtId="4" fontId="22" fillId="0" borderId="10" xfId="1" quotePrefix="1" applyNumberFormat="1" applyFont="1" applyBorder="1" applyAlignment="1" applyProtection="1"/>
    <xf numFmtId="4" fontId="24" fillId="24" borderId="17" xfId="46" applyNumberFormat="1" applyFont="1" applyFill="1" applyBorder="1" applyAlignment="1">
      <alignment horizontal="center" vertical="center" wrapText="1"/>
    </xf>
    <xf numFmtId="4" fontId="22" fillId="0" borderId="17" xfId="1" applyNumberFormat="1" applyFont="1" applyFill="1" applyBorder="1" applyAlignment="1" applyProtection="1"/>
    <xf numFmtId="0" fontId="23" fillId="24" borderId="17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4" fontId="23" fillId="24" borderId="48" xfId="1" applyNumberFormat="1" applyFont="1" applyFill="1" applyBorder="1" applyAlignment="1">
      <alignment horizontal="center" vertical="center" wrapText="1"/>
    </xf>
    <xf numFmtId="4" fontId="23" fillId="24" borderId="49" xfId="1" applyNumberFormat="1" applyFont="1" applyFill="1" applyBorder="1" applyAlignment="1">
      <alignment horizontal="center" vertical="center" wrapText="1"/>
    </xf>
    <xf numFmtId="4" fontId="22" fillId="0" borderId="17" xfId="1" applyNumberFormat="1" applyFont="1" applyFill="1" applyBorder="1" applyAlignment="1">
      <alignment horizontal="right" vertical="center" wrapText="1"/>
    </xf>
    <xf numFmtId="4" fontId="23" fillId="24" borderId="50" xfId="1" applyNumberFormat="1" applyFont="1" applyFill="1" applyBorder="1" applyAlignment="1">
      <alignment horizontal="right" vertical="center" wrapText="1"/>
    </xf>
    <xf numFmtId="4" fontId="0" fillId="0" borderId="17" xfId="0" applyNumberFormat="1" applyBorder="1"/>
    <xf numFmtId="4" fontId="23" fillId="24" borderId="18" xfId="1" applyNumberFormat="1" applyFont="1" applyFill="1" applyBorder="1" applyAlignment="1">
      <alignment horizontal="right" vertical="center" wrapText="1"/>
    </xf>
    <xf numFmtId="4" fontId="22" fillId="0" borderId="17" xfId="1" quotePrefix="1" applyNumberFormat="1" applyFont="1" applyBorder="1" applyAlignment="1" applyProtection="1"/>
    <xf numFmtId="4" fontId="22" fillId="0" borderId="14" xfId="1" quotePrefix="1" applyNumberFormat="1" applyFont="1" applyBorder="1" applyAlignment="1" applyProtection="1"/>
    <xf numFmtId="4" fontId="22" fillId="0" borderId="17" xfId="1" applyNumberFormat="1" applyFont="1" applyBorder="1" applyAlignment="1" applyProtection="1"/>
    <xf numFmtId="4" fontId="22" fillId="0" borderId="14" xfId="1" applyNumberFormat="1" applyFont="1" applyBorder="1" applyAlignment="1" applyProtection="1"/>
    <xf numFmtId="4" fontId="23" fillId="24" borderId="18" xfId="44" applyNumberFormat="1" applyFont="1" applyFill="1" applyBorder="1" applyAlignment="1">
      <alignment horizontal="center" vertical="center" wrapText="1"/>
    </xf>
    <xf numFmtId="4" fontId="23" fillId="24" borderId="49" xfId="44" applyNumberFormat="1" applyFont="1" applyFill="1" applyBorder="1" applyAlignment="1">
      <alignment horizontal="center" vertical="center" wrapText="1"/>
    </xf>
    <xf numFmtId="0" fontId="22" fillId="0" borderId="26" xfId="1" quotePrefix="1" applyFont="1" applyBorder="1" applyAlignment="1" applyProtection="1"/>
    <xf numFmtId="0" fontId="23" fillId="24" borderId="48" xfId="1" applyFont="1" applyFill="1" applyBorder="1" applyAlignment="1">
      <alignment horizontal="center" vertical="center" wrapText="1"/>
    </xf>
    <xf numFmtId="0" fontId="22" fillId="0" borderId="26" xfId="1" applyFont="1" applyBorder="1" applyAlignment="1" applyProtection="1">
      <alignment wrapText="1"/>
    </xf>
    <xf numFmtId="0" fontId="22" fillId="28" borderId="10" xfId="1" applyFont="1" applyFill="1" applyBorder="1" applyAlignment="1">
      <alignment vertical="center"/>
    </xf>
    <xf numFmtId="0" fontId="22" fillId="28" borderId="14" xfId="1" applyFont="1" applyFill="1" applyBorder="1" applyAlignment="1">
      <alignment vertical="center"/>
    </xf>
    <xf numFmtId="0" fontId="22" fillId="28" borderId="15" xfId="1" applyFont="1" applyFill="1" applyBorder="1" applyAlignment="1">
      <alignment vertical="center"/>
    </xf>
    <xf numFmtId="0" fontId="22" fillId="28" borderId="16" xfId="1" applyFont="1" applyFill="1" applyBorder="1" applyAlignment="1">
      <alignment vertical="center"/>
    </xf>
    <xf numFmtId="0" fontId="22" fillId="28" borderId="10" xfId="1" applyFont="1" applyFill="1" applyBorder="1" applyAlignment="1" applyProtection="1">
      <alignment wrapText="1"/>
    </xf>
    <xf numFmtId="2" fontId="0" fillId="27" borderId="0" xfId="44" applyNumberFormat="1" applyFont="1" applyFill="1"/>
    <xf numFmtId="2" fontId="0" fillId="0" borderId="10" xfId="44" applyNumberFormat="1" applyFont="1" applyFill="1" applyBorder="1" applyAlignment="1">
      <alignment horizontal="right" wrapText="1"/>
    </xf>
    <xf numFmtId="4" fontId="0" fillId="0" borderId="10" xfId="0" applyNumberFormat="1" applyFill="1" applyBorder="1" applyAlignment="1">
      <alignment horizontal="right" wrapText="1"/>
    </xf>
    <xf numFmtId="4" fontId="22" fillId="28" borderId="17" xfId="1" quotePrefix="1" applyNumberFormat="1" applyFont="1" applyFill="1" applyBorder="1" applyAlignment="1" applyProtection="1"/>
    <xf numFmtId="4" fontId="22" fillId="28" borderId="10" xfId="1" quotePrefix="1" applyNumberFormat="1" applyFont="1" applyFill="1" applyBorder="1" applyAlignment="1" applyProtection="1"/>
    <xf numFmtId="4" fontId="22" fillId="28" borderId="14" xfId="1" quotePrefix="1" applyNumberFormat="1" applyFont="1" applyFill="1" applyBorder="1" applyAlignment="1" applyProtection="1"/>
    <xf numFmtId="4" fontId="22" fillId="28" borderId="10" xfId="1" applyNumberFormat="1" applyFont="1" applyFill="1" applyBorder="1" applyAlignment="1" applyProtection="1"/>
    <xf numFmtId="4" fontId="22" fillId="28" borderId="10" xfId="1" applyNumberFormat="1" applyFont="1" applyFill="1" applyBorder="1" applyAlignment="1">
      <alignment horizontal="right" vertical="center" wrapText="1"/>
    </xf>
    <xf numFmtId="4" fontId="22" fillId="28" borderId="17" xfId="1" applyNumberFormat="1" applyFont="1" applyFill="1" applyBorder="1" applyAlignment="1">
      <alignment horizontal="right" vertical="center" wrapText="1"/>
    </xf>
    <xf numFmtId="4" fontId="22" fillId="28" borderId="14" xfId="1" applyNumberFormat="1" applyFont="1" applyFill="1" applyBorder="1" applyAlignment="1">
      <alignment horizontal="right" vertical="center" wrapText="1"/>
    </xf>
    <xf numFmtId="166" fontId="22" fillId="28" borderId="10" xfId="1" applyNumberFormat="1" applyFont="1" applyFill="1" applyBorder="1" applyAlignment="1">
      <alignment horizontal="right" vertical="center" wrapText="1"/>
    </xf>
    <xf numFmtId="3" fontId="1" fillId="29" borderId="10" xfId="46" applyNumberFormat="1" applyFill="1" applyBorder="1" applyAlignment="1">
      <alignment vertical="center" wrapText="1"/>
    </xf>
    <xf numFmtId="0" fontId="30" fillId="29" borderId="18" xfId="1" applyFont="1" applyFill="1" applyBorder="1" applyAlignment="1">
      <alignment horizontal="left" vertical="center" wrapText="1"/>
    </xf>
    <xf numFmtId="0" fontId="30" fillId="29" borderId="33" xfId="1" applyFont="1" applyFill="1" applyBorder="1" applyAlignment="1">
      <alignment horizontal="left" vertical="center" wrapText="1"/>
    </xf>
    <xf numFmtId="0" fontId="0" fillId="28" borderId="10" xfId="0" applyFill="1" applyBorder="1" applyAlignment="1">
      <alignment horizontal="center" wrapText="1"/>
    </xf>
    <xf numFmtId="3" fontId="1" fillId="28" borderId="10" xfId="46" applyNumberFormat="1" applyFill="1" applyBorder="1" applyAlignment="1">
      <alignment vertical="center" wrapText="1"/>
    </xf>
    <xf numFmtId="0" fontId="42" fillId="0" borderId="0" xfId="0" applyFont="1" applyAlignment="1">
      <alignment horizontal="center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31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41" fillId="0" borderId="35" xfId="1" applyFont="1" applyBorder="1" applyAlignment="1">
      <alignment horizontal="center"/>
    </xf>
    <xf numFmtId="0" fontId="23" fillId="24" borderId="36" xfId="1" applyFont="1" applyFill="1" applyBorder="1" applyAlignment="1">
      <alignment horizontal="center" vertical="center" wrapText="1"/>
    </xf>
    <xf numFmtId="0" fontId="23" fillId="24" borderId="38" xfId="1" applyFont="1" applyFill="1" applyBorder="1" applyAlignment="1">
      <alignment horizontal="center" vertical="center" wrapText="1"/>
    </xf>
    <xf numFmtId="0" fontId="23" fillId="24" borderId="45" xfId="1" applyFont="1" applyFill="1" applyBorder="1" applyAlignment="1">
      <alignment horizontal="center" vertical="center" wrapText="1"/>
    </xf>
    <xf numFmtId="0" fontId="23" fillId="24" borderId="46" xfId="1" applyFont="1" applyFill="1" applyBorder="1" applyAlignment="1">
      <alignment horizontal="center" vertical="center" wrapText="1"/>
    </xf>
    <xf numFmtId="0" fontId="30" fillId="0" borderId="19" xfId="1" applyFont="1" applyFill="1" applyBorder="1" applyAlignment="1">
      <alignment horizontal="center" vertical="center" wrapText="1"/>
    </xf>
    <xf numFmtId="0" fontId="31" fillId="0" borderId="20" xfId="1" applyFont="1" applyFill="1" applyBorder="1" applyAlignment="1">
      <alignment horizontal="center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44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22" fillId="29" borderId="15" xfId="1" applyFont="1" applyFill="1" applyBorder="1" applyAlignment="1">
      <alignment horizontal="center" vertical="center" wrapText="1"/>
    </xf>
    <xf numFmtId="0" fontId="22" fillId="29" borderId="16" xfId="1" applyFont="1" applyFill="1" applyBorder="1" applyAlignment="1">
      <alignment horizontal="center" vertical="center" wrapText="1"/>
    </xf>
    <xf numFmtId="0" fontId="23" fillId="27" borderId="36" xfId="1" applyFont="1" applyFill="1" applyBorder="1" applyAlignment="1">
      <alignment horizontal="center" vertical="center" wrapText="1"/>
    </xf>
    <xf numFmtId="0" fontId="23" fillId="27" borderId="37" xfId="1" applyFont="1" applyFill="1" applyBorder="1" applyAlignment="1">
      <alignment horizontal="center" vertical="center" wrapText="1"/>
    </xf>
    <xf numFmtId="0" fontId="23" fillId="27" borderId="38" xfId="1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2" fillId="0" borderId="33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4" fillId="24" borderId="26" xfId="38" applyFont="1" applyFill="1" applyBorder="1" applyAlignment="1">
      <alignment horizontal="center" vertical="center"/>
    </xf>
    <xf numFmtId="0" fontId="24" fillId="24" borderId="28" xfId="38" applyFont="1" applyFill="1" applyBorder="1" applyAlignment="1">
      <alignment horizontal="center" vertical="center"/>
    </xf>
    <xf numFmtId="0" fontId="24" fillId="24" borderId="27" xfId="38" applyFont="1" applyFill="1" applyBorder="1" applyAlignment="1">
      <alignment horizontal="center" vertical="center"/>
    </xf>
    <xf numFmtId="10" fontId="24" fillId="24" borderId="20" xfId="38" applyNumberFormat="1" applyFont="1" applyFill="1" applyBorder="1" applyAlignment="1">
      <alignment horizontal="center" vertical="center" wrapText="1"/>
    </xf>
    <xf numFmtId="10" fontId="24" fillId="24" borderId="34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3" fillId="24" borderId="36" xfId="38" applyFont="1" applyFill="1" applyBorder="1" applyAlignment="1">
      <alignment horizontal="left" vertical="center" wrapText="1"/>
    </xf>
    <xf numFmtId="0" fontId="23" fillId="24" borderId="37" xfId="38" applyFont="1" applyFill="1" applyBorder="1" applyAlignment="1">
      <alignment horizontal="left" vertical="center" wrapText="1"/>
    </xf>
    <xf numFmtId="0" fontId="23" fillId="24" borderId="38" xfId="38" applyFont="1" applyFill="1" applyBorder="1" applyAlignment="1">
      <alignment horizontal="left" vertical="center" wrapText="1"/>
    </xf>
    <xf numFmtId="0" fontId="24" fillId="24" borderId="29" xfId="38" applyFont="1" applyFill="1" applyBorder="1" applyAlignment="1">
      <alignment horizontal="center" vertical="center" wrapText="1"/>
    </xf>
    <xf numFmtId="0" fontId="24" fillId="24" borderId="40" xfId="38" applyFont="1" applyFill="1" applyBorder="1" applyAlignment="1">
      <alignment horizontal="center" vertical="center" wrapText="1"/>
    </xf>
    <xf numFmtId="0" fontId="22" fillId="0" borderId="32" xfId="46" applyFont="1" applyFill="1" applyBorder="1" applyAlignment="1">
      <alignment horizontal="center" vertical="center" wrapText="1"/>
    </xf>
    <xf numFmtId="0" fontId="22" fillId="0" borderId="33" xfId="46" applyFont="1" applyFill="1" applyBorder="1" applyAlignment="1">
      <alignment horizontal="center" vertical="center" wrapText="1"/>
    </xf>
    <xf numFmtId="0" fontId="24" fillId="24" borderId="10" xfId="46" applyFont="1" applyFill="1" applyBorder="1" applyAlignment="1">
      <alignment horizontal="center" vertical="center" wrapText="1"/>
    </xf>
    <xf numFmtId="0" fontId="23" fillId="24" borderId="11" xfId="46" applyFont="1" applyFill="1" applyBorder="1" applyAlignment="1">
      <alignment horizontal="left" vertical="center" wrapText="1"/>
    </xf>
    <xf numFmtId="0" fontId="23" fillId="24" borderId="12" xfId="46" applyFont="1" applyFill="1" applyBorder="1" applyAlignment="1">
      <alignment horizontal="left" vertical="center" wrapText="1"/>
    </xf>
    <xf numFmtId="0" fontId="23" fillId="24" borderId="13" xfId="46" applyFont="1" applyFill="1" applyBorder="1" applyAlignment="1">
      <alignment horizontal="left" vertical="center" wrapText="1"/>
    </xf>
    <xf numFmtId="0" fontId="24" fillId="24" borderId="10" xfId="46" applyFont="1" applyFill="1" applyBorder="1" applyAlignment="1">
      <alignment horizontal="center" vertical="center"/>
    </xf>
    <xf numFmtId="0" fontId="23" fillId="24" borderId="10" xfId="46" applyFont="1" applyFill="1" applyBorder="1" applyAlignment="1">
      <alignment horizontal="left" vertical="center" wrapText="1"/>
    </xf>
    <xf numFmtId="0" fontId="24" fillId="24" borderId="17" xfId="46" applyFont="1" applyFill="1" applyBorder="1" applyAlignment="1">
      <alignment horizontal="center" vertical="center" wrapText="1"/>
    </xf>
    <xf numFmtId="10" fontId="24" fillId="24" borderId="10" xfId="46" applyNumberFormat="1" applyFont="1" applyFill="1" applyBorder="1" applyAlignment="1">
      <alignment horizontal="center" vertical="center" wrapText="1"/>
    </xf>
    <xf numFmtId="0" fontId="25" fillId="0" borderId="21" xfId="46" applyFont="1" applyFill="1" applyBorder="1" applyAlignment="1">
      <alignment horizontal="left" vertical="center" wrapText="1"/>
    </xf>
    <xf numFmtId="0" fontId="25" fillId="0" borderId="22" xfId="46" applyFont="1" applyFill="1" applyBorder="1" applyAlignment="1">
      <alignment horizontal="left" vertical="center" wrapText="1"/>
    </xf>
    <xf numFmtId="0" fontId="25" fillId="0" borderId="23" xfId="46" applyFont="1" applyFill="1" applyBorder="1" applyAlignment="1">
      <alignment horizontal="left" vertical="center" wrapText="1"/>
    </xf>
    <xf numFmtId="0" fontId="22" fillId="0" borderId="15" xfId="46" applyFont="1" applyFill="1" applyBorder="1" applyAlignment="1">
      <alignment horizontal="center" vertical="center" wrapText="1"/>
    </xf>
    <xf numFmtId="0" fontId="22" fillId="0" borderId="10" xfId="46" applyFont="1" applyFill="1" applyBorder="1" applyAlignment="1">
      <alignment horizontal="center" vertical="center" wrapText="1"/>
    </xf>
    <xf numFmtId="0" fontId="24" fillId="24" borderId="26" xfId="46" applyFont="1" applyFill="1" applyBorder="1" applyAlignment="1">
      <alignment horizontal="center" vertical="center"/>
    </xf>
    <xf numFmtId="0" fontId="24" fillId="24" borderId="28" xfId="46" applyFont="1" applyFill="1" applyBorder="1" applyAlignment="1">
      <alignment horizontal="center" vertical="center"/>
    </xf>
    <xf numFmtId="0" fontId="24" fillId="24" borderId="27" xfId="46" applyFont="1" applyFill="1" applyBorder="1" applyAlignment="1">
      <alignment horizontal="center" vertical="center"/>
    </xf>
    <xf numFmtId="10" fontId="24" fillId="24" borderId="20" xfId="46" applyNumberFormat="1" applyFont="1" applyFill="1" applyBorder="1" applyAlignment="1">
      <alignment horizontal="center" vertical="center" wrapText="1"/>
    </xf>
    <xf numFmtId="10" fontId="24" fillId="24" borderId="34" xfId="46" applyNumberFormat="1" applyFont="1" applyFill="1" applyBorder="1" applyAlignment="1">
      <alignment horizontal="center" vertical="center" wrapText="1"/>
    </xf>
    <xf numFmtId="0" fontId="24" fillId="24" borderId="20" xfId="46" applyFont="1" applyFill="1" applyBorder="1" applyAlignment="1">
      <alignment horizontal="center" vertical="center" wrapText="1"/>
    </xf>
    <xf numFmtId="0" fontId="24" fillId="24" borderId="34" xfId="46" applyFont="1" applyFill="1" applyBorder="1" applyAlignment="1">
      <alignment horizontal="center" vertical="center" wrapText="1"/>
    </xf>
    <xf numFmtId="0" fontId="24" fillId="24" borderId="26" xfId="46" applyFont="1" applyFill="1" applyBorder="1" applyAlignment="1">
      <alignment horizontal="center" vertical="center" wrapText="1"/>
    </xf>
    <xf numFmtId="0" fontId="24" fillId="24" borderId="27" xfId="46" applyFont="1" applyFill="1" applyBorder="1" applyAlignment="1">
      <alignment horizontal="center" vertical="center" wrapText="1"/>
    </xf>
    <xf numFmtId="0" fontId="23" fillId="24" borderId="36" xfId="46" applyFont="1" applyFill="1" applyBorder="1" applyAlignment="1">
      <alignment horizontal="left" vertical="center" wrapText="1"/>
    </xf>
    <xf numFmtId="0" fontId="23" fillId="24" borderId="37" xfId="46" applyFont="1" applyFill="1" applyBorder="1" applyAlignment="1">
      <alignment horizontal="left" vertical="center" wrapText="1"/>
    </xf>
    <xf numFmtId="0" fontId="23" fillId="24" borderId="38" xfId="46" applyFont="1" applyFill="1" applyBorder="1" applyAlignment="1">
      <alignment horizontal="left" vertical="center" wrapText="1"/>
    </xf>
    <xf numFmtId="0" fontId="24" fillId="24" borderId="29" xfId="46" applyFont="1" applyFill="1" applyBorder="1" applyAlignment="1">
      <alignment horizontal="center" vertical="center" wrapText="1"/>
    </xf>
    <xf numFmtId="0" fontId="24" fillId="24" borderId="40" xfId="46" applyFont="1" applyFill="1" applyBorder="1" applyAlignment="1">
      <alignment horizontal="center" vertical="center" wrapText="1"/>
    </xf>
    <xf numFmtId="0" fontId="22" fillId="0" borderId="26" xfId="46" applyFont="1" applyFill="1" applyBorder="1" applyAlignment="1">
      <alignment horizontal="center" vertical="center" wrapText="1"/>
    </xf>
    <xf numFmtId="0" fontId="22" fillId="0" borderId="27" xfId="46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</cellXfs>
  <cellStyles count="4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Comma [0] 2" xfId="4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6"/>
    <cellStyle name="Normal 3" xfId="1"/>
    <cellStyle name="Normal 4" xfId="45"/>
    <cellStyle name="Note 2" xfId="39"/>
    <cellStyle name="Note 2 2" xfId="47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workbookViewId="0">
      <selection activeCell="D21" sqref="D21"/>
    </sheetView>
  </sheetViews>
  <sheetFormatPr defaultRowHeight="15" x14ac:dyDescent="0.25"/>
  <cols>
    <col min="2" max="2" width="42" customWidth="1"/>
    <col min="3" max="3" width="47.140625" customWidth="1"/>
    <col min="4" max="4" width="30.85546875" bestFit="1" customWidth="1"/>
  </cols>
  <sheetData>
    <row r="1" spans="2:4" s="8" customFormat="1" ht="15.75" x14ac:dyDescent="0.25">
      <c r="B1" s="263" t="s">
        <v>138</v>
      </c>
      <c r="C1" s="263"/>
      <c r="D1" s="263"/>
    </row>
    <row r="2" spans="2:4" ht="16.5" thickBot="1" x14ac:dyDescent="0.3">
      <c r="B2" s="271" t="s">
        <v>139</v>
      </c>
      <c r="C2" s="271"/>
      <c r="D2" s="271"/>
    </row>
    <row r="3" spans="2:4" x14ac:dyDescent="0.25">
      <c r="B3" s="26" t="s">
        <v>100</v>
      </c>
      <c r="C3" s="27" t="s">
        <v>95</v>
      </c>
      <c r="D3" s="28" t="s">
        <v>96</v>
      </c>
    </row>
    <row r="4" spans="2:4" ht="15" customHeight="1" x14ac:dyDescent="0.25">
      <c r="B4" s="264" t="s">
        <v>302</v>
      </c>
      <c r="C4" s="242" t="s">
        <v>297</v>
      </c>
      <c r="D4" s="243" t="s">
        <v>190</v>
      </c>
    </row>
    <row r="5" spans="2:4" x14ac:dyDescent="0.25">
      <c r="B5" s="265"/>
      <c r="C5" s="242" t="s">
        <v>298</v>
      </c>
      <c r="D5" s="243" t="s">
        <v>143</v>
      </c>
    </row>
    <row r="6" spans="2:4" x14ac:dyDescent="0.25">
      <c r="B6" s="265"/>
      <c r="C6" s="242" t="s">
        <v>299</v>
      </c>
      <c r="D6" s="243" t="s">
        <v>179</v>
      </c>
    </row>
    <row r="7" spans="2:4" x14ac:dyDescent="0.25">
      <c r="B7" s="265"/>
      <c r="C7" s="242" t="s">
        <v>137</v>
      </c>
      <c r="D7" s="243" t="s">
        <v>109</v>
      </c>
    </row>
    <row r="8" spans="2:4" x14ac:dyDescent="0.25">
      <c r="B8" s="265"/>
      <c r="C8" s="242" t="s">
        <v>300</v>
      </c>
      <c r="D8" s="243" t="s">
        <v>238</v>
      </c>
    </row>
    <row r="9" spans="2:4" x14ac:dyDescent="0.25">
      <c r="B9" s="265"/>
      <c r="C9" s="242" t="s">
        <v>301</v>
      </c>
      <c r="D9" s="243" t="s">
        <v>175</v>
      </c>
    </row>
    <row r="10" spans="2:4" ht="15.75" thickBot="1" x14ac:dyDescent="0.3">
      <c r="B10" s="266"/>
      <c r="C10" s="244"/>
      <c r="D10" s="245"/>
    </row>
    <row r="12" spans="2:4" ht="49.5" customHeight="1" x14ac:dyDescent="0.25">
      <c r="B12" s="269"/>
      <c r="C12" s="269"/>
      <c r="D12" s="25"/>
    </row>
    <row r="13" spans="2:4" ht="15.75" thickBot="1" x14ac:dyDescent="0.3">
      <c r="B13" s="25"/>
      <c r="C13" s="25"/>
      <c r="D13" s="25"/>
    </row>
    <row r="14" spans="2:4" x14ac:dyDescent="0.25">
      <c r="B14" s="31" t="s">
        <v>97</v>
      </c>
      <c r="C14" s="32" t="s">
        <v>98</v>
      </c>
      <c r="D14" s="33"/>
    </row>
    <row r="15" spans="2:4" ht="26.25" x14ac:dyDescent="0.25">
      <c r="B15" s="267" t="s">
        <v>296</v>
      </c>
      <c r="C15" s="246" t="s">
        <v>295</v>
      </c>
      <c r="D15" s="33"/>
    </row>
    <row r="16" spans="2:4" ht="26.25" x14ac:dyDescent="0.25">
      <c r="B16" s="267"/>
      <c r="C16" s="246" t="s">
        <v>293</v>
      </c>
      <c r="D16" s="25"/>
    </row>
    <row r="17" spans="2:4" ht="26.25" x14ac:dyDescent="0.25">
      <c r="B17" s="267"/>
      <c r="C17" s="246" t="s">
        <v>294</v>
      </c>
      <c r="D17" s="25"/>
    </row>
    <row r="18" spans="2:4" x14ac:dyDescent="0.25">
      <c r="B18" s="267"/>
      <c r="C18" s="29"/>
    </row>
    <row r="19" spans="2:4" ht="15.75" thickBot="1" x14ac:dyDescent="0.3">
      <c r="B19" s="268"/>
      <c r="C19" s="30"/>
    </row>
    <row r="21" spans="2:4" ht="54" customHeight="1" x14ac:dyDescent="0.25">
      <c r="B21" s="270" t="s">
        <v>99</v>
      </c>
      <c r="C21" s="270"/>
    </row>
  </sheetData>
  <mergeCells count="6">
    <mergeCell ref="B1:D1"/>
    <mergeCell ref="B4:B10"/>
    <mergeCell ref="B15:B19"/>
    <mergeCell ref="B12:C12"/>
    <mergeCell ref="B21:C21"/>
    <mergeCell ref="B2:D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zoomScaleNormal="100" workbookViewId="0">
      <pane xSplit="1" ySplit="2" topLeftCell="U3" activePane="bottomRight" state="frozen"/>
      <selection pane="topRight" activeCell="B1" sqref="B1"/>
      <selection pane="bottomLeft" activeCell="A3" sqref="A3"/>
      <selection pane="bottomRight" activeCell="A17" sqref="A17"/>
    </sheetView>
  </sheetViews>
  <sheetFormatPr defaultRowHeight="15" x14ac:dyDescent="0.25"/>
  <cols>
    <col min="1" max="1" width="72.5703125" customWidth="1"/>
    <col min="2" max="22" width="15" style="101" customWidth="1"/>
    <col min="23" max="24" width="26.140625" customWidth="1"/>
  </cols>
  <sheetData>
    <row r="1" spans="1:24" ht="15.75" thickBot="1" x14ac:dyDescent="0.3">
      <c r="A1" s="277" t="s">
        <v>75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</row>
    <row r="2" spans="1:24" ht="15.75" x14ac:dyDescent="0.25">
      <c r="A2" s="278" t="s">
        <v>76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80"/>
      <c r="X2" s="281"/>
    </row>
    <row r="3" spans="1:24" ht="15.75" x14ac:dyDescent="0.25">
      <c r="A3" s="21" t="s">
        <v>77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5"/>
      <c r="U3" s="165"/>
      <c r="V3" s="165"/>
      <c r="W3" s="22" t="s">
        <v>78</v>
      </c>
      <c r="X3" s="23" t="s">
        <v>79</v>
      </c>
    </row>
    <row r="4" spans="1:24" ht="15.75" thickBot="1" x14ac:dyDescent="0.3">
      <c r="A4" s="24" t="s">
        <v>80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46" t="s">
        <v>135</v>
      </c>
      <c r="X4" s="47" t="s">
        <v>136</v>
      </c>
    </row>
    <row r="5" spans="1:24" ht="15.75" thickBot="1" x14ac:dyDescent="0.3">
      <c r="A5" s="276"/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</row>
    <row r="6" spans="1:24" ht="15.75" x14ac:dyDescent="0.25">
      <c r="A6" s="278" t="s">
        <v>81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80"/>
      <c r="X6" s="281"/>
    </row>
    <row r="7" spans="1:24" ht="15.75" thickBot="1" x14ac:dyDescent="0.3">
      <c r="A7" s="259" t="s">
        <v>306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82" t="s">
        <v>307</v>
      </c>
      <c r="X7" s="283"/>
    </row>
    <row r="8" spans="1:24" ht="15.75" thickBot="1" x14ac:dyDescent="0.3">
      <c r="A8" s="276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</row>
    <row r="9" spans="1:24" s="101" customFormat="1" ht="15.75" customHeight="1" x14ac:dyDescent="0.25">
      <c r="A9" s="274" t="s">
        <v>82</v>
      </c>
      <c r="B9" s="284" t="s">
        <v>109</v>
      </c>
      <c r="C9" s="285"/>
      <c r="D9" s="286"/>
      <c r="E9" s="284" t="s">
        <v>143</v>
      </c>
      <c r="F9" s="285"/>
      <c r="G9" s="286"/>
      <c r="H9" s="284" t="s">
        <v>179</v>
      </c>
      <c r="I9" s="285"/>
      <c r="J9" s="286"/>
      <c r="K9" s="284" t="s">
        <v>190</v>
      </c>
      <c r="L9" s="285"/>
      <c r="M9" s="286"/>
      <c r="N9" s="284" t="s">
        <v>175</v>
      </c>
      <c r="O9" s="285"/>
      <c r="P9" s="286"/>
      <c r="Q9" s="284" t="s">
        <v>238</v>
      </c>
      <c r="R9" s="285"/>
      <c r="S9" s="286"/>
      <c r="T9" s="284" t="s">
        <v>292</v>
      </c>
      <c r="U9" s="285"/>
      <c r="V9" s="286"/>
      <c r="W9" s="272" t="s">
        <v>256</v>
      </c>
      <c r="X9" s="273"/>
    </row>
    <row r="10" spans="1:24" ht="47.25" x14ac:dyDescent="0.25">
      <c r="A10" s="275"/>
      <c r="B10" s="223" t="s">
        <v>5</v>
      </c>
      <c r="C10" s="215" t="s">
        <v>102</v>
      </c>
      <c r="D10" s="217" t="s">
        <v>103</v>
      </c>
      <c r="E10" s="223" t="s">
        <v>5</v>
      </c>
      <c r="F10" s="215" t="s">
        <v>102</v>
      </c>
      <c r="G10" s="217" t="s">
        <v>103</v>
      </c>
      <c r="H10" s="223" t="s">
        <v>5</v>
      </c>
      <c r="I10" s="215" t="s">
        <v>102</v>
      </c>
      <c r="J10" s="217" t="s">
        <v>103</v>
      </c>
      <c r="K10" s="223" t="s">
        <v>5</v>
      </c>
      <c r="L10" s="215" t="s">
        <v>102</v>
      </c>
      <c r="M10" s="217" t="s">
        <v>103</v>
      </c>
      <c r="N10" s="223" t="s">
        <v>5</v>
      </c>
      <c r="O10" s="215" t="s">
        <v>102</v>
      </c>
      <c r="P10" s="217" t="s">
        <v>103</v>
      </c>
      <c r="Q10" s="223" t="s">
        <v>5</v>
      </c>
      <c r="R10" s="215" t="s">
        <v>102</v>
      </c>
      <c r="S10" s="217" t="s">
        <v>103</v>
      </c>
      <c r="T10" s="223" t="s">
        <v>5</v>
      </c>
      <c r="U10" s="215" t="s">
        <v>102</v>
      </c>
      <c r="V10" s="217" t="s">
        <v>103</v>
      </c>
      <c r="W10" s="225" t="s">
        <v>83</v>
      </c>
      <c r="X10" s="226" t="s">
        <v>84</v>
      </c>
    </row>
    <row r="11" spans="1:24" x14ac:dyDescent="0.25">
      <c r="A11" s="239" t="s">
        <v>85</v>
      </c>
      <c r="B11" s="233">
        <f>INE!G10</f>
        <v>0</v>
      </c>
      <c r="C11" s="222">
        <f>INE!H10</f>
        <v>0</v>
      </c>
      <c r="D11" s="234">
        <f>INE!I10</f>
        <v>0</v>
      </c>
      <c r="E11" s="233">
        <f>MPI!G10</f>
        <v>0</v>
      </c>
      <c r="F11" s="222">
        <f>MPI!H10</f>
        <v>0</v>
      </c>
      <c r="G11" s="234">
        <f>MPI!I10</f>
        <v>0</v>
      </c>
      <c r="H11" s="233">
        <f>SERNAC!G10</f>
        <v>0</v>
      </c>
      <c r="I11" s="222">
        <f>SERNAC!H10</f>
        <v>0</v>
      </c>
      <c r="J11" s="234">
        <f>SERNAC!I10</f>
        <v>0</v>
      </c>
      <c r="K11" s="233">
        <f>SERNAPESCA!G10</f>
        <v>0</v>
      </c>
      <c r="L11" s="222">
        <f>SERNAPESCA!H10</f>
        <v>0</v>
      </c>
      <c r="M11" s="234">
        <f>SERNAPESCA!I10</f>
        <v>0</v>
      </c>
      <c r="N11" s="233">
        <f>SNPM!G10</f>
        <v>0</v>
      </c>
      <c r="O11" s="222">
        <f>SNPM!H10</f>
        <v>0</v>
      </c>
      <c r="P11" s="234">
        <f>SNPM!I10</f>
        <v>0</v>
      </c>
      <c r="Q11" s="233">
        <f>SNRA!G10</f>
        <v>0</v>
      </c>
      <c r="R11" s="222">
        <f>SNRA!H10</f>
        <v>0</v>
      </c>
      <c r="S11" s="234">
        <f>SNRA!I10</f>
        <v>0</v>
      </c>
      <c r="T11" s="233">
        <f>'SH-MH'!G10</f>
        <v>0</v>
      </c>
      <c r="U11" s="222">
        <f>'SH-MH'!H10</f>
        <v>0</v>
      </c>
      <c r="V11" s="234">
        <f>'SH-MH'!I10</f>
        <v>0</v>
      </c>
      <c r="W11" s="231">
        <f>+C11+F11+I11+L11+O11+R11+U11</f>
        <v>0</v>
      </c>
      <c r="X11" s="212">
        <f>+B11+E11+H11+K11+N11+Q11+T11</f>
        <v>0</v>
      </c>
    </row>
    <row r="12" spans="1:24" x14ac:dyDescent="0.25">
      <c r="A12" s="239" t="s">
        <v>86</v>
      </c>
      <c r="B12" s="233">
        <f>INE!G19</f>
        <v>1500000</v>
      </c>
      <c r="C12" s="222">
        <f>INE!H19</f>
        <v>0</v>
      </c>
      <c r="D12" s="234">
        <f>INE!I19</f>
        <v>1500000</v>
      </c>
      <c r="E12" s="233">
        <f>MPI!G19</f>
        <v>332000</v>
      </c>
      <c r="F12" s="222">
        <f>MPI!H19</f>
        <v>166000</v>
      </c>
      <c r="G12" s="234">
        <f>MPI!I19</f>
        <v>166000</v>
      </c>
      <c r="H12" s="233">
        <f>SERNAC!G19</f>
        <v>400000</v>
      </c>
      <c r="I12" s="222">
        <f>SERNAC!H19</f>
        <v>0</v>
      </c>
      <c r="J12" s="234">
        <f>SERNAC!I19</f>
        <v>400000</v>
      </c>
      <c r="K12" s="233">
        <f>SERNAPESCA!G19</f>
        <v>1278000</v>
      </c>
      <c r="L12" s="222">
        <f>SERNAPESCA!H19</f>
        <v>389000</v>
      </c>
      <c r="M12" s="234">
        <f>SERNAPESCA!I19</f>
        <v>889000</v>
      </c>
      <c r="N12" s="233">
        <f>SNPM!G19</f>
        <v>332000</v>
      </c>
      <c r="O12" s="222">
        <f>SNPM!H19</f>
        <v>166000</v>
      </c>
      <c r="P12" s="234">
        <f>SNPM!I19</f>
        <v>166000</v>
      </c>
      <c r="Q12" s="233">
        <f>SNRA!G19</f>
        <v>432000</v>
      </c>
      <c r="R12" s="222">
        <f>SNRA!H19</f>
        <v>0</v>
      </c>
      <c r="S12" s="234">
        <f>SNRA!I19</f>
        <v>432000</v>
      </c>
      <c r="T12" s="233">
        <f>'SH-MH'!G18</f>
        <v>0</v>
      </c>
      <c r="U12" s="222">
        <f>'SH-MH'!H18</f>
        <v>0</v>
      </c>
      <c r="V12" s="234">
        <f>'SH-MH'!I18</f>
        <v>0</v>
      </c>
      <c r="W12" s="229">
        <f t="shared" ref="W12:W19" si="0">+C12+F12+I12+L12+O12+R12+U12</f>
        <v>721000</v>
      </c>
      <c r="X12" s="212">
        <f t="shared" ref="X12:X19" si="1">+B12+E12+H12+K12+N12+Q12+T12</f>
        <v>4274000</v>
      </c>
    </row>
    <row r="13" spans="1:24" x14ac:dyDescent="0.25">
      <c r="A13" s="239" t="s">
        <v>87</v>
      </c>
      <c r="B13" s="233">
        <f>INE!G28</f>
        <v>0</v>
      </c>
      <c r="C13" s="222">
        <f>INE!H28</f>
        <v>0</v>
      </c>
      <c r="D13" s="234">
        <f>INE!I28</f>
        <v>0</v>
      </c>
      <c r="E13" s="233">
        <f>MPI!G28</f>
        <v>0</v>
      </c>
      <c r="F13" s="222">
        <f>MPI!H28</f>
        <v>0</v>
      </c>
      <c r="G13" s="234">
        <f>MPI!I28</f>
        <v>0</v>
      </c>
      <c r="H13" s="233">
        <f>SERNAC!G28</f>
        <v>8000</v>
      </c>
      <c r="I13" s="222">
        <f>SERNAC!H28</f>
        <v>4000</v>
      </c>
      <c r="J13" s="234">
        <f>SERNAC!I28</f>
        <v>4000</v>
      </c>
      <c r="K13" s="233">
        <f>SERNAPESCA!G28</f>
        <v>0</v>
      </c>
      <c r="L13" s="222">
        <f>SERNAPESCA!H28</f>
        <v>0</v>
      </c>
      <c r="M13" s="234">
        <f>SERNAPESCA!I28</f>
        <v>0</v>
      </c>
      <c r="N13" s="233">
        <f>SNPM!G28</f>
        <v>0</v>
      </c>
      <c r="O13" s="222">
        <f>SNPM!H28</f>
        <v>0</v>
      </c>
      <c r="P13" s="234">
        <f>SNPM!I28</f>
        <v>0</v>
      </c>
      <c r="Q13" s="233">
        <f>SNRA!G28</f>
        <v>0</v>
      </c>
      <c r="R13" s="222">
        <f>SNRA!H28</f>
        <v>0</v>
      </c>
      <c r="S13" s="234">
        <f>SNRA!I28</f>
        <v>0</v>
      </c>
      <c r="T13" s="233">
        <f>'SH-MH'!G27</f>
        <v>0</v>
      </c>
      <c r="U13" s="222">
        <f>'SH-MH'!H27</f>
        <v>0</v>
      </c>
      <c r="V13" s="234">
        <f>'SH-MH'!I27</f>
        <v>0</v>
      </c>
      <c r="W13" s="229">
        <f t="shared" si="0"/>
        <v>4000</v>
      </c>
      <c r="X13" s="212">
        <f t="shared" si="1"/>
        <v>8000</v>
      </c>
    </row>
    <row r="14" spans="1:24" x14ac:dyDescent="0.25">
      <c r="A14" s="239" t="s">
        <v>88</v>
      </c>
      <c r="B14" s="233">
        <f>INE!G60</f>
        <v>128000</v>
      </c>
      <c r="C14" s="222">
        <f>INE!H60</f>
        <v>64000</v>
      </c>
      <c r="D14" s="234">
        <f>INE!I60</f>
        <v>64000</v>
      </c>
      <c r="E14" s="233">
        <f>MPI!G68</f>
        <v>88178.57142857142</v>
      </c>
      <c r="F14" s="222">
        <f>MPI!H68</f>
        <v>44089.28571428571</v>
      </c>
      <c r="G14" s="234">
        <f>MPI!I68</f>
        <v>44089.28571428571</v>
      </c>
      <c r="H14" s="233">
        <f>SERNAC!G53</f>
        <v>833000</v>
      </c>
      <c r="I14" s="222">
        <f>SERNAC!H53</f>
        <v>416500</v>
      </c>
      <c r="J14" s="234">
        <f>SERNAC!I53</f>
        <v>416500</v>
      </c>
      <c r="K14" s="250">
        <f>SERNAPESCA!G72</f>
        <v>448000</v>
      </c>
      <c r="L14" s="251">
        <f>SERNAPESCA!H72</f>
        <v>224000</v>
      </c>
      <c r="M14" s="252">
        <f>SERNAPESCA!I72</f>
        <v>224000</v>
      </c>
      <c r="N14" s="233">
        <f>SNPM!G68</f>
        <v>117107.14285714286</v>
      </c>
      <c r="O14" s="222">
        <f>SNPM!H68</f>
        <v>58553.571428571428</v>
      </c>
      <c r="P14" s="234">
        <f>SNPM!I68</f>
        <v>58553.571428571428</v>
      </c>
      <c r="Q14" s="233">
        <f>SNRA!G69</f>
        <v>91821.42857142858</v>
      </c>
      <c r="R14" s="222">
        <f>SNRA!H69</f>
        <v>45910.71428571429</v>
      </c>
      <c r="S14" s="234">
        <f>SNRA!I69</f>
        <v>45910.71428571429</v>
      </c>
      <c r="T14" s="233">
        <f>'SH-MH'!G68</f>
        <v>312916.66666666669</v>
      </c>
      <c r="U14" s="222">
        <f>'SH-MH'!H68</f>
        <v>156458.33333333334</v>
      </c>
      <c r="V14" s="234">
        <f>'SH-MH'!I68</f>
        <v>156458.33333333334</v>
      </c>
      <c r="W14" s="255">
        <f t="shared" si="0"/>
        <v>1009511.9047619049</v>
      </c>
      <c r="X14" s="256">
        <f t="shared" si="1"/>
        <v>2019023.8095238097</v>
      </c>
    </row>
    <row r="15" spans="1:24" x14ac:dyDescent="0.25">
      <c r="A15" s="239" t="s">
        <v>89</v>
      </c>
      <c r="B15" s="233"/>
      <c r="C15" s="222"/>
      <c r="D15" s="234"/>
      <c r="E15" s="233"/>
      <c r="F15" s="222"/>
      <c r="G15" s="234"/>
      <c r="H15" s="233"/>
      <c r="I15" s="222"/>
      <c r="J15" s="234"/>
      <c r="K15" s="233"/>
      <c r="L15" s="222"/>
      <c r="M15" s="234"/>
      <c r="N15" s="233"/>
      <c r="O15" s="222"/>
      <c r="P15" s="234"/>
      <c r="Q15" s="233"/>
      <c r="R15" s="222"/>
      <c r="S15" s="234"/>
      <c r="T15" s="233"/>
      <c r="U15" s="222"/>
      <c r="V15" s="234"/>
      <c r="W15" s="257">
        <v>674993</v>
      </c>
      <c r="X15" s="256">
        <f>+W15*2</f>
        <v>1349986</v>
      </c>
    </row>
    <row r="16" spans="1:24" x14ac:dyDescent="0.25">
      <c r="A16" s="239" t="s">
        <v>90</v>
      </c>
      <c r="B16" s="233">
        <f>INE!G38+INE!F50</f>
        <v>1521000</v>
      </c>
      <c r="C16" s="222">
        <f>INE!H38+INE!G50</f>
        <v>760500</v>
      </c>
      <c r="D16" s="234">
        <f>INE!I38+INE!H50</f>
        <v>760500</v>
      </c>
      <c r="E16" s="233">
        <f>+MPI!G43+MPI!F60</f>
        <v>2240000</v>
      </c>
      <c r="F16" s="222">
        <f>+MPI!H43+MPI!G60</f>
        <v>1120000</v>
      </c>
      <c r="G16" s="234">
        <f>+MPI!I43+MPI!H60</f>
        <v>1120000</v>
      </c>
      <c r="H16" s="233">
        <f>+SERNAC!F46+SERNAC!G39</f>
        <v>1899500</v>
      </c>
      <c r="I16" s="222">
        <f>+SERNAC!G46+SERNAC!H39</f>
        <v>949750</v>
      </c>
      <c r="J16" s="234">
        <f>+SERNAC!H46+SERNAC!I39</f>
        <v>949750</v>
      </c>
      <c r="K16" s="233">
        <f>+SERNAPESCA!F59+SERNAPESCA!G41</f>
        <v>1750000</v>
      </c>
      <c r="L16" s="222">
        <f>+SERNAPESCA!G59+SERNAPESCA!H41</f>
        <v>875000</v>
      </c>
      <c r="M16" s="234">
        <f>+SERNAPESCA!H59+SERNAPESCA!I41</f>
        <v>875000</v>
      </c>
      <c r="N16" s="233">
        <f>+SNPM!F59+SNPM!G41</f>
        <v>1907000</v>
      </c>
      <c r="O16" s="222">
        <f>+SNPM!G59+SNPM!H41</f>
        <v>953500</v>
      </c>
      <c r="P16" s="234">
        <f>+SNPM!H59+SNPM!I41</f>
        <v>953500</v>
      </c>
      <c r="Q16" s="233">
        <f>+SNRA!F59+SNRA!G40</f>
        <v>1918000</v>
      </c>
      <c r="R16" s="222">
        <f>+SNRA!G59+SNRA!H40</f>
        <v>959000</v>
      </c>
      <c r="S16" s="234">
        <f>+SNRA!H59+SNRA!I40</f>
        <v>959000</v>
      </c>
      <c r="T16" s="233">
        <f>+'SH-MH'!F59+'SH-MH'!G36</f>
        <v>4065439.2857142854</v>
      </c>
      <c r="U16" s="222">
        <f>+'SH-MH'!G59+'SH-MH'!H36</f>
        <v>2032719.6428571427</v>
      </c>
      <c r="V16" s="234">
        <f>+'SH-MH'!H59+'SH-MH'!I36</f>
        <v>2032719.6428571427</v>
      </c>
      <c r="W16" s="255">
        <f t="shared" si="0"/>
        <v>7650469.6428571427</v>
      </c>
      <c r="X16" s="256">
        <f t="shared" si="1"/>
        <v>15300939.285714285</v>
      </c>
    </row>
    <row r="17" spans="1:24" x14ac:dyDescent="0.25">
      <c r="A17" s="219" t="s">
        <v>91</v>
      </c>
      <c r="B17" s="235"/>
      <c r="C17" s="221"/>
      <c r="D17" s="236"/>
      <c r="E17" s="235"/>
      <c r="F17" s="221"/>
      <c r="G17" s="236"/>
      <c r="H17" s="235"/>
      <c r="I17" s="221"/>
      <c r="J17" s="236"/>
      <c r="K17" s="235"/>
      <c r="L17" s="221"/>
      <c r="M17" s="236"/>
      <c r="N17" s="235"/>
      <c r="O17" s="221"/>
      <c r="P17" s="236"/>
      <c r="Q17" s="235"/>
      <c r="R17" s="221"/>
      <c r="S17" s="236"/>
      <c r="T17" s="235"/>
      <c r="U17" s="221"/>
      <c r="V17" s="236"/>
      <c r="W17" s="229">
        <f t="shared" si="0"/>
        <v>0</v>
      </c>
      <c r="X17" s="212">
        <f t="shared" si="1"/>
        <v>0</v>
      </c>
    </row>
    <row r="18" spans="1:24" x14ac:dyDescent="0.25">
      <c r="A18" s="239" t="s">
        <v>92</v>
      </c>
      <c r="B18" s="233"/>
      <c r="C18" s="222"/>
      <c r="D18" s="234"/>
      <c r="E18" s="233"/>
      <c r="F18" s="222"/>
      <c r="G18" s="234"/>
      <c r="H18" s="233"/>
      <c r="I18" s="222"/>
      <c r="J18" s="234"/>
      <c r="K18" s="233"/>
      <c r="L18" s="222"/>
      <c r="M18" s="234"/>
      <c r="N18" s="233"/>
      <c r="O18" s="222"/>
      <c r="P18" s="234"/>
      <c r="Q18" s="233"/>
      <c r="R18" s="222"/>
      <c r="S18" s="234"/>
      <c r="T18" s="233"/>
      <c r="U18" s="222"/>
      <c r="V18" s="234"/>
      <c r="W18" s="229">
        <f t="shared" si="0"/>
        <v>0</v>
      </c>
      <c r="X18" s="212">
        <f t="shared" si="1"/>
        <v>0</v>
      </c>
    </row>
    <row r="19" spans="1:24" x14ac:dyDescent="0.25">
      <c r="A19" s="219" t="s">
        <v>93</v>
      </c>
      <c r="B19" s="235"/>
      <c r="C19" s="221"/>
      <c r="D19" s="236"/>
      <c r="E19" s="235"/>
      <c r="F19" s="221"/>
      <c r="G19" s="236"/>
      <c r="H19" s="235"/>
      <c r="I19" s="221"/>
      <c r="J19" s="236"/>
      <c r="K19" s="235"/>
      <c r="L19" s="221"/>
      <c r="M19" s="236"/>
      <c r="N19" s="235"/>
      <c r="O19" s="221"/>
      <c r="P19" s="236"/>
      <c r="Q19" s="235"/>
      <c r="R19" s="221"/>
      <c r="S19" s="236"/>
      <c r="T19" s="235"/>
      <c r="U19" s="221"/>
      <c r="V19" s="236"/>
      <c r="W19" s="229">
        <f t="shared" si="0"/>
        <v>0</v>
      </c>
      <c r="X19" s="212">
        <f t="shared" si="1"/>
        <v>0</v>
      </c>
    </row>
    <row r="20" spans="1:24" ht="16.5" thickBot="1" x14ac:dyDescent="0.3">
      <c r="A20" s="240" t="s">
        <v>94</v>
      </c>
      <c r="B20" s="237">
        <f>SUM(B11:B19)</f>
        <v>3149000</v>
      </c>
      <c r="C20" s="214">
        <f t="shared" ref="C20:D20" si="2">SUM(C11:C19)</f>
        <v>824500</v>
      </c>
      <c r="D20" s="238">
        <f t="shared" si="2"/>
        <v>2324500</v>
      </c>
      <c r="E20" s="237">
        <f>SUM(E11:E19)</f>
        <v>2660178.5714285714</v>
      </c>
      <c r="F20" s="214">
        <f t="shared" ref="F20" si="3">SUM(F11:F19)</f>
        <v>1330089.2857142857</v>
      </c>
      <c r="G20" s="238">
        <f t="shared" ref="G20" si="4">SUM(G11:G19)</f>
        <v>1330089.2857142857</v>
      </c>
      <c r="H20" s="237">
        <f>SUM(H11:H19)</f>
        <v>3140500</v>
      </c>
      <c r="I20" s="214">
        <f t="shared" ref="I20" si="5">SUM(I11:I19)</f>
        <v>1370250</v>
      </c>
      <c r="J20" s="238">
        <f t="shared" ref="J20" si="6">SUM(J11:J19)</f>
        <v>1770250</v>
      </c>
      <c r="K20" s="237">
        <f>SUM(K11:K19)</f>
        <v>3476000</v>
      </c>
      <c r="L20" s="214">
        <f t="shared" ref="L20" si="7">SUM(L11:L19)</f>
        <v>1488000</v>
      </c>
      <c r="M20" s="238">
        <f t="shared" ref="M20" si="8">SUM(M11:M19)</f>
        <v>1988000</v>
      </c>
      <c r="N20" s="237">
        <f>SUM(N11:N19)</f>
        <v>2356107.1428571427</v>
      </c>
      <c r="O20" s="214">
        <f t="shared" ref="O20" si="9">SUM(O11:O19)</f>
        <v>1178053.5714285714</v>
      </c>
      <c r="P20" s="238">
        <f t="shared" ref="P20" si="10">SUM(P11:P19)</f>
        <v>1178053.5714285714</v>
      </c>
      <c r="Q20" s="237">
        <f>SUM(Q11:Q19)</f>
        <v>2441821.4285714286</v>
      </c>
      <c r="R20" s="214">
        <f t="shared" ref="R20" si="11">SUM(R11:R19)</f>
        <v>1004910.7142857143</v>
      </c>
      <c r="S20" s="238">
        <f t="shared" ref="S20:V20" si="12">SUM(S11:S19)</f>
        <v>1436910.7142857143</v>
      </c>
      <c r="T20" s="237">
        <f t="shared" si="12"/>
        <v>4378355.9523809524</v>
      </c>
      <c r="U20" s="214">
        <f t="shared" si="12"/>
        <v>2189177.9761904762</v>
      </c>
      <c r="V20" s="238">
        <f t="shared" si="12"/>
        <v>2189177.9761904762</v>
      </c>
      <c r="W20" s="232">
        <f>SUM(W11:W19)</f>
        <v>10059974.547619049</v>
      </c>
      <c r="X20" s="211">
        <f>SUM(X11:X19)</f>
        <v>22951949.095238097</v>
      </c>
    </row>
    <row r="21" spans="1:24" ht="15.75" thickBot="1" x14ac:dyDescent="0.3"/>
    <row r="22" spans="1:24" s="101" customFormat="1" ht="15.75" x14ac:dyDescent="0.25">
      <c r="A22" s="274" t="s">
        <v>105</v>
      </c>
      <c r="B22" s="284" t="s">
        <v>109</v>
      </c>
      <c r="C22" s="285"/>
      <c r="D22" s="286"/>
      <c r="E22" s="284" t="s">
        <v>143</v>
      </c>
      <c r="F22" s="285"/>
      <c r="G22" s="286"/>
      <c r="H22" s="284" t="s">
        <v>179</v>
      </c>
      <c r="I22" s="285"/>
      <c r="J22" s="286"/>
      <c r="K22" s="284" t="s">
        <v>190</v>
      </c>
      <c r="L22" s="285"/>
      <c r="M22" s="286"/>
      <c r="N22" s="284" t="s">
        <v>175</v>
      </c>
      <c r="O22" s="285"/>
      <c r="P22" s="286"/>
      <c r="Q22" s="284" t="s">
        <v>238</v>
      </c>
      <c r="R22" s="285"/>
      <c r="S22" s="286"/>
      <c r="T22" s="284" t="s">
        <v>292</v>
      </c>
      <c r="U22" s="285"/>
      <c r="V22" s="286"/>
      <c r="W22" s="272" t="s">
        <v>256</v>
      </c>
      <c r="X22" s="273"/>
    </row>
    <row r="23" spans="1:24" ht="47.25" x14ac:dyDescent="0.25">
      <c r="A23" s="275"/>
      <c r="B23" s="223" t="s">
        <v>5</v>
      </c>
      <c r="C23" s="215" t="s">
        <v>102</v>
      </c>
      <c r="D23" s="217" t="s">
        <v>103</v>
      </c>
      <c r="E23" s="223" t="s">
        <v>5</v>
      </c>
      <c r="F23" s="215" t="s">
        <v>102</v>
      </c>
      <c r="G23" s="217" t="s">
        <v>103</v>
      </c>
      <c r="H23" s="223" t="s">
        <v>5</v>
      </c>
      <c r="I23" s="215" t="s">
        <v>102</v>
      </c>
      <c r="J23" s="217" t="s">
        <v>103</v>
      </c>
      <c r="K23" s="223" t="s">
        <v>5</v>
      </c>
      <c r="L23" s="215" t="s">
        <v>102</v>
      </c>
      <c r="M23" s="217" t="s">
        <v>103</v>
      </c>
      <c r="N23" s="223" t="s">
        <v>5</v>
      </c>
      <c r="O23" s="215" t="s">
        <v>102</v>
      </c>
      <c r="P23" s="217" t="s">
        <v>103</v>
      </c>
      <c r="Q23" s="223" t="s">
        <v>5</v>
      </c>
      <c r="R23" s="215" t="s">
        <v>102</v>
      </c>
      <c r="S23" s="217" t="s">
        <v>103</v>
      </c>
      <c r="T23" s="223" t="s">
        <v>5</v>
      </c>
      <c r="U23" s="215" t="s">
        <v>102</v>
      </c>
      <c r="V23" s="217" t="s">
        <v>103</v>
      </c>
      <c r="W23" s="225" t="s">
        <v>83</v>
      </c>
      <c r="X23" s="226" t="s">
        <v>84</v>
      </c>
    </row>
    <row r="24" spans="1:24" x14ac:dyDescent="0.25">
      <c r="A24" s="241" t="s">
        <v>295</v>
      </c>
      <c r="B24" s="224"/>
      <c r="C24" s="220">
        <f>+B24/2</f>
        <v>0</v>
      </c>
      <c r="D24" s="216">
        <f>+B24-C24</f>
        <v>0</v>
      </c>
      <c r="E24" s="229">
        <f>+E20</f>
        <v>2660178.5714285714</v>
      </c>
      <c r="F24" s="213">
        <f t="shared" ref="F24:F29" si="13">+E24/2</f>
        <v>1330089.2857142857</v>
      </c>
      <c r="G24" s="216">
        <f t="shared" ref="G24:G29" si="14">+E24-F24</f>
        <v>1330089.2857142857</v>
      </c>
      <c r="H24" s="224"/>
      <c r="I24" s="220">
        <f t="shared" ref="I24:I29" si="15">+H24/2</f>
        <v>0</v>
      </c>
      <c r="J24" s="216">
        <f t="shared" ref="J24:J29" si="16">+H24-I24</f>
        <v>0</v>
      </c>
      <c r="K24" s="229">
        <f>+K20</f>
        <v>3476000</v>
      </c>
      <c r="L24" s="254">
        <f>+(K24/2)-250000</f>
        <v>1488000</v>
      </c>
      <c r="M24" s="216">
        <f t="shared" ref="M24:M29" si="17">+K24-L24</f>
        <v>1988000</v>
      </c>
      <c r="N24" s="224"/>
      <c r="O24" s="220">
        <f t="shared" ref="O24:O29" si="18">+N24/2</f>
        <v>0</v>
      </c>
      <c r="P24" s="216">
        <f t="shared" ref="P24:P29" si="19">+N24-O24</f>
        <v>0</v>
      </c>
      <c r="Q24" s="224"/>
      <c r="R24" s="220">
        <f t="shared" ref="R24:R29" si="20">+Q24/2</f>
        <v>0</v>
      </c>
      <c r="S24" s="216">
        <f t="shared" ref="S24:S29" si="21">+Q24-R24</f>
        <v>0</v>
      </c>
      <c r="T24" s="224"/>
      <c r="U24" s="220">
        <f t="shared" ref="U24:U29" si="22">+T24/2</f>
        <v>0</v>
      </c>
      <c r="V24" s="216">
        <f t="shared" ref="V24:V29" si="23">+T24-U24</f>
        <v>0</v>
      </c>
      <c r="W24" s="255">
        <f>+(X24/2)-250000</f>
        <v>3048714.2857142854</v>
      </c>
      <c r="X24" s="256">
        <f>+B24+E24+H24+K24+N24+Q24+T24+461250</f>
        <v>6597428.5714285709</v>
      </c>
    </row>
    <row r="25" spans="1:24" ht="26.25" x14ac:dyDescent="0.25">
      <c r="A25" s="241" t="s">
        <v>293</v>
      </c>
      <c r="B25" s="224">
        <f>+B20</f>
        <v>3149000</v>
      </c>
      <c r="C25" s="253">
        <f>+(B25/2)-750000</f>
        <v>824500</v>
      </c>
      <c r="D25" s="216">
        <f t="shared" ref="D25:D29" si="24">+B25-C25</f>
        <v>2324500</v>
      </c>
      <c r="E25" s="224"/>
      <c r="F25" s="220">
        <f t="shared" si="13"/>
        <v>0</v>
      </c>
      <c r="G25" s="216">
        <f t="shared" si="14"/>
        <v>0</v>
      </c>
      <c r="H25" s="224">
        <f>+H20</f>
        <v>3140500</v>
      </c>
      <c r="I25" s="253">
        <f>+(H25/2)-200000</f>
        <v>1370250</v>
      </c>
      <c r="J25" s="216">
        <f t="shared" si="16"/>
        <v>1770250</v>
      </c>
      <c r="K25" s="224"/>
      <c r="L25" s="220">
        <f t="shared" ref="L25:L29" si="25">+K25/2</f>
        <v>0</v>
      </c>
      <c r="M25" s="216">
        <f t="shared" si="17"/>
        <v>0</v>
      </c>
      <c r="N25" s="224">
        <f>+N20</f>
        <v>2356107.1428571427</v>
      </c>
      <c r="O25" s="220">
        <f t="shared" si="18"/>
        <v>1178053.5714285714</v>
      </c>
      <c r="P25" s="216">
        <f t="shared" si="19"/>
        <v>1178053.5714285714</v>
      </c>
      <c r="Q25" s="224">
        <f>+Q20</f>
        <v>2441821.4285714286</v>
      </c>
      <c r="R25" s="253">
        <f>+(Q25/2)-216000</f>
        <v>1004910.7142857143</v>
      </c>
      <c r="S25" s="216">
        <f t="shared" si="21"/>
        <v>1436910.7142857143</v>
      </c>
      <c r="T25" s="224"/>
      <c r="U25" s="220">
        <f t="shared" si="22"/>
        <v>0</v>
      </c>
      <c r="V25" s="216">
        <f t="shared" si="23"/>
        <v>0</v>
      </c>
      <c r="W25" s="255">
        <f>+(X25/2)-750000-216000-200000</f>
        <v>4822082.2857142854</v>
      </c>
      <c r="X25" s="256">
        <f>+B25+E25+H25+K25+N25+Q25+T25+888736</f>
        <v>11976164.571428571</v>
      </c>
    </row>
    <row r="26" spans="1:24" ht="26.25" x14ac:dyDescent="0.25">
      <c r="A26" s="241" t="s">
        <v>294</v>
      </c>
      <c r="B26" s="224"/>
      <c r="C26" s="220">
        <f t="shared" ref="C26:C29" si="26">+B26/2</f>
        <v>0</v>
      </c>
      <c r="D26" s="216">
        <f t="shared" si="24"/>
        <v>0</v>
      </c>
      <c r="E26" s="224"/>
      <c r="F26" s="220">
        <f t="shared" si="13"/>
        <v>0</v>
      </c>
      <c r="G26" s="216">
        <f t="shared" si="14"/>
        <v>0</v>
      </c>
      <c r="H26" s="224"/>
      <c r="I26" s="220">
        <f t="shared" si="15"/>
        <v>0</v>
      </c>
      <c r="J26" s="216">
        <f t="shared" si="16"/>
        <v>0</v>
      </c>
      <c r="K26" s="224"/>
      <c r="L26" s="220">
        <f t="shared" si="25"/>
        <v>0</v>
      </c>
      <c r="M26" s="216">
        <f t="shared" si="17"/>
        <v>0</v>
      </c>
      <c r="N26" s="224"/>
      <c r="O26" s="220">
        <f t="shared" si="18"/>
        <v>0</v>
      </c>
      <c r="P26" s="216">
        <f t="shared" si="19"/>
        <v>0</v>
      </c>
      <c r="Q26" s="224"/>
      <c r="R26" s="220">
        <f t="shared" si="20"/>
        <v>0</v>
      </c>
      <c r="S26" s="216">
        <f t="shared" si="21"/>
        <v>0</v>
      </c>
      <c r="T26" s="224">
        <f>+T20</f>
        <v>4378355.9523809524</v>
      </c>
      <c r="U26" s="220">
        <f t="shared" si="22"/>
        <v>2189177.9761904762</v>
      </c>
      <c r="V26" s="216">
        <f t="shared" si="23"/>
        <v>2189177.9761904762</v>
      </c>
      <c r="W26" s="255">
        <f t="shared" ref="W26" si="27">+X26/2</f>
        <v>2189177.9761904762</v>
      </c>
      <c r="X26" s="256">
        <f t="shared" ref="X26:X29" si="28">+B26+E26+H26+K26+N26+Q26+T26</f>
        <v>4378355.9523809524</v>
      </c>
    </row>
    <row r="27" spans="1:24" x14ac:dyDescent="0.25">
      <c r="A27" s="219"/>
      <c r="B27" s="224"/>
      <c r="C27" s="220"/>
      <c r="D27" s="216"/>
      <c r="E27" s="224"/>
      <c r="F27" s="220"/>
      <c r="G27" s="216"/>
      <c r="H27" s="224"/>
      <c r="I27" s="220"/>
      <c r="J27" s="216"/>
      <c r="K27" s="224"/>
      <c r="L27" s="220"/>
      <c r="M27" s="216"/>
      <c r="N27" s="224"/>
      <c r="O27" s="220"/>
      <c r="P27" s="216"/>
      <c r="Q27" s="224"/>
      <c r="R27" s="220"/>
      <c r="S27" s="216"/>
      <c r="T27" s="224"/>
      <c r="U27" s="220"/>
      <c r="V27" s="216"/>
      <c r="W27" s="229"/>
      <c r="X27" s="212"/>
    </row>
    <row r="28" spans="1:24" x14ac:dyDescent="0.25">
      <c r="A28" s="219"/>
      <c r="B28" s="224"/>
      <c r="C28" s="220">
        <f t="shared" si="26"/>
        <v>0</v>
      </c>
      <c r="D28" s="216">
        <f t="shared" si="24"/>
        <v>0</v>
      </c>
      <c r="E28" s="224"/>
      <c r="F28" s="220">
        <f t="shared" si="13"/>
        <v>0</v>
      </c>
      <c r="G28" s="216">
        <f t="shared" si="14"/>
        <v>0</v>
      </c>
      <c r="H28" s="224"/>
      <c r="I28" s="220">
        <f t="shared" si="15"/>
        <v>0</v>
      </c>
      <c r="J28" s="216">
        <f t="shared" si="16"/>
        <v>0</v>
      </c>
      <c r="K28" s="224"/>
      <c r="L28" s="220">
        <f t="shared" si="25"/>
        <v>0</v>
      </c>
      <c r="M28" s="216">
        <f t="shared" si="17"/>
        <v>0</v>
      </c>
      <c r="N28" s="224"/>
      <c r="O28" s="220">
        <f t="shared" si="18"/>
        <v>0</v>
      </c>
      <c r="P28" s="216">
        <f t="shared" si="19"/>
        <v>0</v>
      </c>
      <c r="Q28" s="224"/>
      <c r="R28" s="220">
        <f t="shared" si="20"/>
        <v>0</v>
      </c>
      <c r="S28" s="216">
        <f t="shared" si="21"/>
        <v>0</v>
      </c>
      <c r="T28" s="224"/>
      <c r="U28" s="220">
        <f t="shared" si="22"/>
        <v>0</v>
      </c>
      <c r="V28" s="216">
        <f t="shared" si="23"/>
        <v>0</v>
      </c>
      <c r="W28" s="229">
        <f t="shared" ref="W28:W29" si="29">+C28+F28+I28+L28+O28+R28+U28</f>
        <v>0</v>
      </c>
      <c r="X28" s="212">
        <f t="shared" si="28"/>
        <v>0</v>
      </c>
    </row>
    <row r="29" spans="1:24" x14ac:dyDescent="0.25">
      <c r="A29" s="219"/>
      <c r="B29" s="224"/>
      <c r="C29" s="220">
        <f t="shared" si="26"/>
        <v>0</v>
      </c>
      <c r="D29" s="216">
        <f t="shared" si="24"/>
        <v>0</v>
      </c>
      <c r="E29" s="224"/>
      <c r="F29" s="220">
        <f t="shared" si="13"/>
        <v>0</v>
      </c>
      <c r="G29" s="216">
        <f t="shared" si="14"/>
        <v>0</v>
      </c>
      <c r="H29" s="224"/>
      <c r="I29" s="220">
        <f t="shared" si="15"/>
        <v>0</v>
      </c>
      <c r="J29" s="216">
        <f t="shared" si="16"/>
        <v>0</v>
      </c>
      <c r="K29" s="224"/>
      <c r="L29" s="220">
        <f t="shared" si="25"/>
        <v>0</v>
      </c>
      <c r="M29" s="216">
        <f t="shared" si="17"/>
        <v>0</v>
      </c>
      <c r="N29" s="224"/>
      <c r="O29" s="220">
        <f t="shared" si="18"/>
        <v>0</v>
      </c>
      <c r="P29" s="216">
        <f t="shared" si="19"/>
        <v>0</v>
      </c>
      <c r="Q29" s="224"/>
      <c r="R29" s="220">
        <f t="shared" si="20"/>
        <v>0</v>
      </c>
      <c r="S29" s="216">
        <f t="shared" si="21"/>
        <v>0</v>
      </c>
      <c r="T29" s="224"/>
      <c r="U29" s="220">
        <f t="shared" si="22"/>
        <v>0</v>
      </c>
      <c r="V29" s="216">
        <f t="shared" si="23"/>
        <v>0</v>
      </c>
      <c r="W29" s="229">
        <f t="shared" si="29"/>
        <v>0</v>
      </c>
      <c r="X29" s="212">
        <f t="shared" si="28"/>
        <v>0</v>
      </c>
    </row>
    <row r="30" spans="1:24" ht="16.5" thickBot="1" x14ac:dyDescent="0.3">
      <c r="A30" s="218" t="s">
        <v>94</v>
      </c>
      <c r="B30" s="227">
        <f>INE!G72</f>
        <v>3149000</v>
      </c>
      <c r="C30" s="189">
        <f>INE!H72</f>
        <v>824500</v>
      </c>
      <c r="D30" s="228">
        <f>INE!I72</f>
        <v>2324500</v>
      </c>
      <c r="E30" s="227">
        <f>MPI!G80</f>
        <v>2660178.5714285714</v>
      </c>
      <c r="F30" s="189">
        <f>MPI!H80</f>
        <v>1330089.2857142857</v>
      </c>
      <c r="G30" s="228">
        <f>MPI!I80</f>
        <v>1330089.2857142857</v>
      </c>
      <c r="H30" s="227">
        <f>SERNAC!G65</f>
        <v>3140500</v>
      </c>
      <c r="I30" s="189">
        <f>SERNAC!H65</f>
        <v>1370250</v>
      </c>
      <c r="J30" s="228">
        <f>SERNAC!I65</f>
        <v>1770250</v>
      </c>
      <c r="K30" s="227">
        <f>SERNAPESCA!G83</f>
        <v>3476000</v>
      </c>
      <c r="L30" s="189">
        <f>SERNAPESCA!H83</f>
        <v>1488000</v>
      </c>
      <c r="M30" s="228">
        <f>SERNAPESCA!I83</f>
        <v>1988000</v>
      </c>
      <c r="N30" s="227">
        <f>SNPM!G80</f>
        <v>2356107.1428571427</v>
      </c>
      <c r="O30" s="189">
        <f>SNPM!H80</f>
        <v>1178053.5714285714</v>
      </c>
      <c r="P30" s="228">
        <f>SNPM!I80</f>
        <v>1178053.5714285714</v>
      </c>
      <c r="Q30" s="227">
        <f>SNRA!G81</f>
        <v>2441821.4285714286</v>
      </c>
      <c r="R30" s="189">
        <f>SNRA!H81</f>
        <v>1004910.7142857143</v>
      </c>
      <c r="S30" s="228">
        <f>SNRA!I81</f>
        <v>1436910.7142857143</v>
      </c>
      <c r="T30" s="227">
        <f>'SH-MH'!G80</f>
        <v>4378355.9523809515</v>
      </c>
      <c r="U30" s="189">
        <f>'SH-MH'!H80</f>
        <v>2189177.9761904757</v>
      </c>
      <c r="V30" s="228">
        <f>'SH-MH'!I80</f>
        <v>2189177.9761904757</v>
      </c>
      <c r="W30" s="230">
        <f>+W26+W25+W24</f>
        <v>10059974.547619047</v>
      </c>
      <c r="X30" s="211">
        <f>+X26+X25+X24</f>
        <v>22951949.095238093</v>
      </c>
    </row>
    <row r="31" spans="1:24" x14ac:dyDescent="0.25">
      <c r="W31" s="119"/>
    </row>
  </sheetData>
  <mergeCells count="24">
    <mergeCell ref="T9:V9"/>
    <mergeCell ref="Q22:S22"/>
    <mergeCell ref="T22:V22"/>
    <mergeCell ref="B22:D22"/>
    <mergeCell ref="E22:G22"/>
    <mergeCell ref="H22:J22"/>
    <mergeCell ref="K22:M22"/>
    <mergeCell ref="N22:P22"/>
    <mergeCell ref="W22:X22"/>
    <mergeCell ref="A22:A23"/>
    <mergeCell ref="A9:A10"/>
    <mergeCell ref="A8:X8"/>
    <mergeCell ref="A1:X1"/>
    <mergeCell ref="A2:X2"/>
    <mergeCell ref="A6:X6"/>
    <mergeCell ref="W7:X7"/>
    <mergeCell ref="A5:X5"/>
    <mergeCell ref="B9:D9"/>
    <mergeCell ref="E9:G9"/>
    <mergeCell ref="H9:J9"/>
    <mergeCell ref="K9:M9"/>
    <mergeCell ref="N9:P9"/>
    <mergeCell ref="Q9:S9"/>
    <mergeCell ref="W9:X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6"/>
  <sheetViews>
    <sheetView topLeftCell="F1" zoomScaleNormal="100" workbookViewId="0">
      <selection activeCell="M67" sqref="M67"/>
    </sheetView>
  </sheetViews>
  <sheetFormatPr defaultRowHeight="15" x14ac:dyDescent="0.25"/>
  <cols>
    <col min="1" max="1" width="15.140625" customWidth="1"/>
    <col min="2" max="2" width="23.85546875" customWidth="1"/>
    <col min="3" max="3" width="17.85546875" customWidth="1"/>
    <col min="4" max="4" width="30.42578125" customWidth="1"/>
    <col min="5" max="5" width="9.140625" customWidth="1"/>
    <col min="6" max="6" width="12.85546875" customWidth="1"/>
    <col min="7" max="7" width="14.85546875" style="37" customWidth="1"/>
    <col min="8" max="8" width="14.42578125" style="40" customWidth="1"/>
    <col min="9" max="9" width="17.7109375" style="40" customWidth="1"/>
    <col min="10" max="10" width="23.42578125" customWidth="1"/>
    <col min="11" max="11" width="19.5703125" customWidth="1"/>
    <col min="12" max="12" width="15.5703125" customWidth="1"/>
    <col min="13" max="13" width="15" customWidth="1"/>
    <col min="14" max="14" width="14.85546875" customWidth="1"/>
    <col min="17" max="17" width="68.5703125" customWidth="1"/>
    <col min="18" max="18" width="57.42578125" customWidth="1"/>
  </cols>
  <sheetData>
    <row r="1" spans="1:20" ht="16.5" thickBot="1" x14ac:dyDescent="0.3">
      <c r="A1" s="302" t="s">
        <v>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4"/>
      <c r="O1" s="1"/>
      <c r="P1" s="1"/>
      <c r="Q1" s="2"/>
      <c r="R1" s="3"/>
      <c r="S1" s="1"/>
      <c r="T1" s="1"/>
    </row>
    <row r="2" spans="1:20" ht="15.75" x14ac:dyDescent="0.25">
      <c r="A2" s="290" t="s">
        <v>1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2"/>
      <c r="O2" s="1"/>
      <c r="P2" s="1"/>
      <c r="Q2" s="2"/>
      <c r="R2" s="3"/>
      <c r="S2" s="1"/>
      <c r="T2" s="1"/>
    </row>
    <row r="3" spans="1:20" x14ac:dyDescent="0.25">
      <c r="A3" s="297" t="s">
        <v>9</v>
      </c>
      <c r="B3" s="294" t="s">
        <v>10</v>
      </c>
      <c r="C3" s="294" t="s">
        <v>11</v>
      </c>
      <c r="D3" s="294" t="s">
        <v>2</v>
      </c>
      <c r="E3" s="294" t="s">
        <v>3</v>
      </c>
      <c r="F3" s="294" t="s">
        <v>4</v>
      </c>
      <c r="G3" s="293" t="s">
        <v>104</v>
      </c>
      <c r="H3" s="293"/>
      <c r="I3" s="293"/>
      <c r="J3" s="294" t="s">
        <v>6</v>
      </c>
      <c r="K3" s="294" t="s">
        <v>108</v>
      </c>
      <c r="L3" s="294" t="s">
        <v>12</v>
      </c>
      <c r="M3" s="294"/>
      <c r="N3" s="295" t="s">
        <v>309</v>
      </c>
      <c r="O3" s="1"/>
      <c r="P3" s="1"/>
      <c r="Q3" s="15" t="s">
        <v>106</v>
      </c>
      <c r="R3" s="3"/>
      <c r="S3" s="1"/>
      <c r="T3" s="1"/>
    </row>
    <row r="4" spans="1:20" ht="34.5" customHeight="1" x14ac:dyDescent="0.25">
      <c r="A4" s="297"/>
      <c r="B4" s="294"/>
      <c r="C4" s="294"/>
      <c r="D4" s="294"/>
      <c r="E4" s="294"/>
      <c r="F4" s="294"/>
      <c r="G4" s="45" t="s">
        <v>5</v>
      </c>
      <c r="H4" s="41" t="s">
        <v>102</v>
      </c>
      <c r="I4" s="41" t="s">
        <v>103</v>
      </c>
      <c r="J4" s="294"/>
      <c r="K4" s="294"/>
      <c r="L4" s="34" t="s">
        <v>101</v>
      </c>
      <c r="M4" s="34" t="s">
        <v>8</v>
      </c>
      <c r="N4" s="295"/>
      <c r="O4" s="1"/>
      <c r="P4" s="1"/>
      <c r="Q4" s="15" t="s">
        <v>107</v>
      </c>
      <c r="R4" s="3"/>
      <c r="S4" s="1"/>
      <c r="T4" s="1"/>
    </row>
    <row r="5" spans="1:20" x14ac:dyDescent="0.25">
      <c r="A5" s="9"/>
      <c r="B5" s="10"/>
      <c r="C5" s="10"/>
      <c r="D5" s="10"/>
      <c r="E5" s="10"/>
      <c r="F5" s="10"/>
      <c r="G5" s="194"/>
      <c r="H5" s="194"/>
      <c r="I5" s="194"/>
      <c r="J5" s="10"/>
      <c r="K5" s="10"/>
      <c r="L5" s="10"/>
      <c r="M5" s="10"/>
      <c r="N5" s="11"/>
      <c r="O5" s="1"/>
      <c r="P5" s="1"/>
      <c r="Q5" s="16" t="s">
        <v>27</v>
      </c>
      <c r="R5" s="3"/>
      <c r="S5" s="1"/>
      <c r="T5" s="1"/>
    </row>
    <row r="6" spans="1:20" x14ac:dyDescent="0.25">
      <c r="A6" s="9"/>
      <c r="B6" s="10"/>
      <c r="C6" s="10"/>
      <c r="D6" s="10"/>
      <c r="E6" s="10"/>
      <c r="F6" s="10"/>
      <c r="G6" s="194"/>
      <c r="H6" s="194"/>
      <c r="I6" s="194"/>
      <c r="J6" s="10"/>
      <c r="K6" s="10"/>
      <c r="L6" s="10"/>
      <c r="M6" s="10"/>
      <c r="N6" s="11"/>
      <c r="O6" s="1"/>
      <c r="P6" s="1"/>
      <c r="Q6" s="16" t="s">
        <v>28</v>
      </c>
      <c r="R6" s="3"/>
      <c r="S6" s="1"/>
      <c r="T6" s="1"/>
    </row>
    <row r="7" spans="1:20" x14ac:dyDescent="0.25">
      <c r="A7" s="9"/>
      <c r="B7" s="10"/>
      <c r="C7" s="10"/>
      <c r="D7" s="10"/>
      <c r="E7" s="10"/>
      <c r="F7" s="10"/>
      <c r="G7" s="194"/>
      <c r="H7" s="194"/>
      <c r="I7" s="194"/>
      <c r="J7" s="10"/>
      <c r="K7" s="10"/>
      <c r="L7" s="10"/>
      <c r="M7" s="10"/>
      <c r="N7" s="11"/>
      <c r="O7" s="1"/>
      <c r="P7" s="1"/>
      <c r="Q7" s="16" t="s">
        <v>29</v>
      </c>
      <c r="R7" s="3"/>
      <c r="S7" s="1"/>
      <c r="T7" s="1"/>
    </row>
    <row r="8" spans="1:20" x14ac:dyDescent="0.25">
      <c r="A8" s="9"/>
      <c r="B8" s="10"/>
      <c r="C8" s="10"/>
      <c r="D8" s="10"/>
      <c r="E8" s="10"/>
      <c r="F8" s="10"/>
      <c r="G8" s="194"/>
      <c r="H8" s="194"/>
      <c r="I8" s="194"/>
      <c r="J8" s="10"/>
      <c r="K8" s="10"/>
      <c r="L8" s="10"/>
      <c r="M8" s="10"/>
      <c r="N8" s="11"/>
      <c r="O8" s="1"/>
      <c r="P8" s="1"/>
      <c r="Q8" s="16" t="s">
        <v>30</v>
      </c>
      <c r="R8" s="3"/>
      <c r="S8" s="1"/>
      <c r="T8" s="1"/>
    </row>
    <row r="9" spans="1:20" ht="15.75" thickBot="1" x14ac:dyDescent="0.3">
      <c r="A9" s="12"/>
      <c r="B9" s="13"/>
      <c r="C9" s="13"/>
      <c r="D9" s="13"/>
      <c r="E9" s="13"/>
      <c r="F9" s="13"/>
      <c r="G9" s="195"/>
      <c r="H9" s="195"/>
      <c r="I9" s="195"/>
      <c r="J9" s="13"/>
      <c r="K9" s="13"/>
      <c r="L9" s="13"/>
      <c r="M9" s="13"/>
      <c r="N9" s="14"/>
      <c r="O9" s="1"/>
      <c r="P9" s="1"/>
      <c r="Q9" s="16" t="s">
        <v>31</v>
      </c>
      <c r="R9" s="3"/>
      <c r="S9" s="1"/>
      <c r="T9" s="1"/>
    </row>
    <row r="10" spans="1:20" ht="15.75" thickBot="1" x14ac:dyDescent="0.3">
      <c r="G10" s="193">
        <f>SUM(G5:G9)</f>
        <v>0</v>
      </c>
      <c r="H10" s="193">
        <f t="shared" ref="H10:I10" si="0">SUM(H5:H9)</f>
        <v>0</v>
      </c>
      <c r="I10" s="193">
        <f t="shared" si="0"/>
        <v>0</v>
      </c>
      <c r="Q10" s="16" t="s">
        <v>32</v>
      </c>
      <c r="R10" s="8"/>
    </row>
    <row r="11" spans="1:20" ht="15.75" x14ac:dyDescent="0.25">
      <c r="A11" s="290" t="s">
        <v>13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2"/>
      <c r="O11" s="3"/>
      <c r="P11" s="3"/>
      <c r="Q11" s="16" t="s">
        <v>33</v>
      </c>
      <c r="R11" s="3"/>
      <c r="S11" s="3"/>
      <c r="T11" s="3"/>
    </row>
    <row r="12" spans="1:20" ht="15" customHeight="1" x14ac:dyDescent="0.25">
      <c r="A12" s="297" t="s">
        <v>9</v>
      </c>
      <c r="B12" s="294" t="s">
        <v>10</v>
      </c>
      <c r="C12" s="294" t="s">
        <v>11</v>
      </c>
      <c r="D12" s="294" t="s">
        <v>14</v>
      </c>
      <c r="E12" s="294" t="s">
        <v>3</v>
      </c>
      <c r="F12" s="294" t="s">
        <v>4</v>
      </c>
      <c r="G12" s="293" t="s">
        <v>104</v>
      </c>
      <c r="H12" s="293"/>
      <c r="I12" s="293"/>
      <c r="J12" s="294" t="s">
        <v>6</v>
      </c>
      <c r="K12" s="294" t="s">
        <v>108</v>
      </c>
      <c r="L12" s="294" t="s">
        <v>12</v>
      </c>
      <c r="M12" s="294"/>
      <c r="N12" s="295" t="s">
        <v>309</v>
      </c>
      <c r="O12" s="3"/>
      <c r="P12" s="3"/>
      <c r="Q12" s="16" t="s">
        <v>34</v>
      </c>
      <c r="R12" s="3"/>
      <c r="S12" s="3"/>
      <c r="T12" s="3"/>
    </row>
    <row r="13" spans="1:20" ht="34.5" customHeight="1" x14ac:dyDescent="0.25">
      <c r="A13" s="297"/>
      <c r="B13" s="294"/>
      <c r="C13" s="294"/>
      <c r="D13" s="294"/>
      <c r="E13" s="294"/>
      <c r="F13" s="294"/>
      <c r="G13" s="45" t="s">
        <v>5</v>
      </c>
      <c r="H13" s="41" t="s">
        <v>102</v>
      </c>
      <c r="I13" s="41" t="s">
        <v>103</v>
      </c>
      <c r="J13" s="294"/>
      <c r="K13" s="294"/>
      <c r="L13" s="34" t="s">
        <v>101</v>
      </c>
      <c r="M13" s="34" t="s">
        <v>8</v>
      </c>
      <c r="N13" s="295"/>
      <c r="O13" s="3"/>
      <c r="P13" s="3"/>
      <c r="Q13" s="2"/>
      <c r="R13" s="3"/>
      <c r="S13" s="3"/>
      <c r="T13" s="3"/>
    </row>
    <row r="14" spans="1:20" s="50" customFormat="1" ht="75" x14ac:dyDescent="0.25">
      <c r="A14" s="51" t="s">
        <v>109</v>
      </c>
      <c r="B14" s="54" t="s">
        <v>133</v>
      </c>
      <c r="C14" s="48"/>
      <c r="D14" s="134" t="s">
        <v>308</v>
      </c>
      <c r="E14" s="57">
        <v>2</v>
      </c>
      <c r="F14" s="48"/>
      <c r="G14" s="191">
        <v>1500000</v>
      </c>
      <c r="H14" s="248">
        <v>0</v>
      </c>
      <c r="I14" s="191">
        <v>1500000</v>
      </c>
      <c r="J14" s="55" t="s">
        <v>131</v>
      </c>
      <c r="K14" s="56" t="s">
        <v>308</v>
      </c>
      <c r="L14" s="56" t="s">
        <v>120</v>
      </c>
      <c r="M14" s="56" t="s">
        <v>119</v>
      </c>
      <c r="N14" s="132" t="s">
        <v>310</v>
      </c>
      <c r="Q14" s="18"/>
    </row>
    <row r="15" spans="1:20" x14ac:dyDescent="0.25">
      <c r="A15" s="9"/>
      <c r="B15" s="10"/>
      <c r="C15" s="10"/>
      <c r="D15" s="10"/>
      <c r="E15" s="10"/>
      <c r="F15" s="10"/>
      <c r="G15" s="194"/>
      <c r="H15" s="194"/>
      <c r="I15" s="194"/>
      <c r="J15" s="10"/>
      <c r="K15" s="10"/>
      <c r="L15" s="10"/>
      <c r="M15" s="10"/>
      <c r="N15" s="11"/>
      <c r="O15" s="3"/>
      <c r="P15" s="3"/>
      <c r="Q15" s="16" t="s">
        <v>35</v>
      </c>
      <c r="R15" s="3"/>
      <c r="S15" s="3"/>
      <c r="T15" s="3"/>
    </row>
    <row r="16" spans="1:20" x14ac:dyDescent="0.25">
      <c r="A16" s="9"/>
      <c r="B16" s="10"/>
      <c r="C16" s="10"/>
      <c r="D16" s="10"/>
      <c r="E16" s="10"/>
      <c r="F16" s="10"/>
      <c r="G16" s="194"/>
      <c r="H16" s="194"/>
      <c r="I16" s="194"/>
      <c r="J16" s="10"/>
      <c r="K16" s="10"/>
      <c r="L16" s="10"/>
      <c r="M16" s="10"/>
      <c r="N16" s="11"/>
      <c r="O16" s="3"/>
      <c r="P16" s="3"/>
      <c r="Q16" s="16" t="s">
        <v>36</v>
      </c>
      <c r="R16" s="3"/>
      <c r="S16" s="3"/>
      <c r="T16" s="3"/>
    </row>
    <row r="17" spans="1:20" x14ac:dyDescent="0.25">
      <c r="A17" s="9"/>
      <c r="B17" s="10"/>
      <c r="C17" s="10"/>
      <c r="D17" s="10"/>
      <c r="E17" s="10"/>
      <c r="F17" s="10"/>
      <c r="G17" s="194"/>
      <c r="H17" s="194"/>
      <c r="I17" s="194"/>
      <c r="J17" s="10"/>
      <c r="K17" s="10"/>
      <c r="L17" s="10"/>
      <c r="M17" s="10"/>
      <c r="N17" s="11"/>
      <c r="O17" s="3"/>
      <c r="P17" s="3"/>
      <c r="Q17" s="16" t="s">
        <v>37</v>
      </c>
      <c r="R17" s="3"/>
      <c r="S17" s="3"/>
      <c r="T17" s="3"/>
    </row>
    <row r="18" spans="1:20" ht="15.75" thickBot="1" x14ac:dyDescent="0.3">
      <c r="A18" s="12"/>
      <c r="B18" s="13"/>
      <c r="C18" s="13"/>
      <c r="D18" s="13"/>
      <c r="E18" s="13"/>
      <c r="F18" s="13"/>
      <c r="G18" s="195"/>
      <c r="H18" s="195"/>
      <c r="I18" s="195"/>
      <c r="J18" s="13"/>
      <c r="K18" s="13"/>
      <c r="L18" s="13"/>
      <c r="M18" s="13"/>
      <c r="N18" s="14"/>
      <c r="O18" s="3"/>
      <c r="P18" s="3"/>
      <c r="Q18" s="16" t="s">
        <v>38</v>
      </c>
      <c r="R18" s="3"/>
      <c r="S18" s="3"/>
      <c r="T18" s="3"/>
    </row>
    <row r="19" spans="1:20" ht="15.75" thickBot="1" x14ac:dyDescent="0.3">
      <c r="G19" s="193">
        <f>SUM(G14:G18)</f>
        <v>1500000</v>
      </c>
      <c r="H19" s="247">
        <f>SUM(H14:H18)</f>
        <v>0</v>
      </c>
      <c r="I19" s="193">
        <f t="shared" ref="I19" si="1">SUM(I14:I18)</f>
        <v>1500000</v>
      </c>
      <c r="Q19" s="16" t="s">
        <v>39</v>
      </c>
      <c r="R19" s="8"/>
    </row>
    <row r="20" spans="1:20" ht="15.75" x14ac:dyDescent="0.25">
      <c r="A20" s="290" t="s">
        <v>15</v>
      </c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2"/>
      <c r="O20" s="4"/>
      <c r="P20" s="4"/>
      <c r="Q20" s="16" t="s">
        <v>40</v>
      </c>
      <c r="R20" s="8"/>
      <c r="S20" s="4"/>
      <c r="T20" s="4"/>
    </row>
    <row r="21" spans="1:20" ht="18" customHeight="1" x14ac:dyDescent="0.25">
      <c r="A21" s="297" t="s">
        <v>9</v>
      </c>
      <c r="B21" s="294" t="s">
        <v>10</v>
      </c>
      <c r="C21" s="294" t="s">
        <v>11</v>
      </c>
      <c r="D21" s="294" t="s">
        <v>14</v>
      </c>
      <c r="E21" s="294" t="s">
        <v>3</v>
      </c>
      <c r="F21" s="294" t="s">
        <v>4</v>
      </c>
      <c r="G21" s="293" t="s">
        <v>104</v>
      </c>
      <c r="H21" s="293"/>
      <c r="I21" s="293"/>
      <c r="J21" s="294" t="s">
        <v>6</v>
      </c>
      <c r="K21" s="294" t="s">
        <v>108</v>
      </c>
      <c r="L21" s="294" t="s">
        <v>12</v>
      </c>
      <c r="M21" s="294"/>
      <c r="N21" s="295" t="s">
        <v>309</v>
      </c>
      <c r="O21" s="4"/>
      <c r="P21" s="4"/>
      <c r="Q21" s="16" t="s">
        <v>41</v>
      </c>
      <c r="R21" s="8"/>
      <c r="S21" s="4"/>
      <c r="T21" s="4"/>
    </row>
    <row r="22" spans="1:20" ht="33.75" customHeight="1" x14ac:dyDescent="0.25">
      <c r="A22" s="297"/>
      <c r="B22" s="294"/>
      <c r="C22" s="294"/>
      <c r="D22" s="294"/>
      <c r="E22" s="294"/>
      <c r="F22" s="294"/>
      <c r="G22" s="45" t="s">
        <v>5</v>
      </c>
      <c r="H22" s="41" t="s">
        <v>102</v>
      </c>
      <c r="I22" s="41" t="s">
        <v>103</v>
      </c>
      <c r="J22" s="294"/>
      <c r="K22" s="294"/>
      <c r="L22" s="34" t="s">
        <v>7</v>
      </c>
      <c r="M22" s="34" t="s">
        <v>8</v>
      </c>
      <c r="N22" s="295"/>
      <c r="O22" s="4"/>
      <c r="P22" s="4"/>
      <c r="Q22" s="16" t="s">
        <v>42</v>
      </c>
      <c r="R22" s="8"/>
      <c r="S22" s="4"/>
      <c r="T22" s="4"/>
    </row>
    <row r="23" spans="1:20" x14ac:dyDescent="0.25">
      <c r="A23" s="9"/>
      <c r="B23" s="10"/>
      <c r="C23" s="10"/>
      <c r="D23" s="10"/>
      <c r="E23" s="10"/>
      <c r="F23" s="10"/>
      <c r="G23" s="194"/>
      <c r="H23" s="194"/>
      <c r="I23" s="194"/>
      <c r="J23" s="10"/>
      <c r="K23" s="10"/>
      <c r="L23" s="10"/>
      <c r="M23" s="10"/>
      <c r="N23" s="11"/>
      <c r="O23" s="4"/>
      <c r="P23" s="4"/>
      <c r="Q23" s="2"/>
      <c r="R23" s="8"/>
      <c r="S23" s="4"/>
      <c r="T23" s="4"/>
    </row>
    <row r="24" spans="1:20" x14ac:dyDescent="0.25">
      <c r="A24" s="9"/>
      <c r="B24" s="10"/>
      <c r="C24" s="10"/>
      <c r="D24" s="10"/>
      <c r="E24" s="10"/>
      <c r="F24" s="10"/>
      <c r="G24" s="194"/>
      <c r="H24" s="194"/>
      <c r="I24" s="194"/>
      <c r="J24" s="10"/>
      <c r="K24" s="10"/>
      <c r="L24" s="10"/>
      <c r="M24" s="10"/>
      <c r="N24" s="11"/>
      <c r="O24" s="4"/>
      <c r="P24" s="4"/>
      <c r="Q24" s="2"/>
      <c r="R24" s="8"/>
      <c r="S24" s="4"/>
      <c r="T24" s="4"/>
    </row>
    <row r="25" spans="1:20" x14ac:dyDescent="0.25">
      <c r="A25" s="9"/>
      <c r="B25" s="10"/>
      <c r="C25" s="10"/>
      <c r="D25" s="10"/>
      <c r="E25" s="10"/>
      <c r="F25" s="10"/>
      <c r="G25" s="194"/>
      <c r="H25" s="194"/>
      <c r="I25" s="194"/>
      <c r="J25" s="10"/>
      <c r="K25" s="10"/>
      <c r="L25" s="10"/>
      <c r="M25" s="10"/>
      <c r="N25" s="11"/>
      <c r="O25" s="4"/>
      <c r="P25" s="4"/>
      <c r="Q25" s="2"/>
      <c r="R25" s="8"/>
      <c r="S25" s="4"/>
      <c r="T25" s="4"/>
    </row>
    <row r="26" spans="1:20" x14ac:dyDescent="0.25">
      <c r="A26" s="9"/>
      <c r="B26" s="10"/>
      <c r="C26" s="10"/>
      <c r="D26" s="10"/>
      <c r="E26" s="10"/>
      <c r="F26" s="10"/>
      <c r="G26" s="194"/>
      <c r="H26" s="194"/>
      <c r="I26" s="194"/>
      <c r="J26" s="10"/>
      <c r="K26" s="10"/>
      <c r="L26" s="10"/>
      <c r="M26" s="10"/>
      <c r="N26" s="11"/>
      <c r="O26" s="4"/>
      <c r="P26" s="4"/>
      <c r="Q26" s="16" t="s">
        <v>43</v>
      </c>
      <c r="R26" s="8"/>
      <c r="S26" s="4"/>
      <c r="T26" s="4"/>
    </row>
    <row r="27" spans="1:20" ht="15.75" thickBot="1" x14ac:dyDescent="0.3">
      <c r="A27" s="12"/>
      <c r="B27" s="13"/>
      <c r="C27" s="13"/>
      <c r="D27" s="13"/>
      <c r="E27" s="13"/>
      <c r="F27" s="13"/>
      <c r="G27" s="195"/>
      <c r="H27" s="195"/>
      <c r="I27" s="195"/>
      <c r="J27" s="13"/>
      <c r="K27" s="13"/>
      <c r="L27" s="13"/>
      <c r="M27" s="13"/>
      <c r="N27" s="14"/>
      <c r="O27" s="4"/>
      <c r="P27" s="4"/>
      <c r="Q27" s="16" t="s">
        <v>37</v>
      </c>
      <c r="R27" s="8"/>
      <c r="S27" s="4"/>
      <c r="T27" s="4"/>
    </row>
    <row r="28" spans="1:20" ht="15.75" thickBot="1" x14ac:dyDescent="0.3">
      <c r="G28" s="193">
        <f>SUM(G23:G27)</f>
        <v>0</v>
      </c>
      <c r="H28" s="193">
        <f t="shared" ref="H28:I28" si="2">SUM(H23:H27)</f>
        <v>0</v>
      </c>
      <c r="I28" s="193">
        <f t="shared" si="2"/>
        <v>0</v>
      </c>
      <c r="Q28" s="16" t="s">
        <v>44</v>
      </c>
      <c r="R28" s="8"/>
    </row>
    <row r="29" spans="1:20" ht="15.75" customHeight="1" x14ac:dyDescent="0.25">
      <c r="A29" s="290" t="s">
        <v>16</v>
      </c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2"/>
      <c r="O29" s="5"/>
      <c r="P29" s="5"/>
      <c r="Q29" s="16" t="s">
        <v>45</v>
      </c>
      <c r="R29" s="8"/>
    </row>
    <row r="30" spans="1:20" ht="15" customHeight="1" x14ac:dyDescent="0.25">
      <c r="A30" s="297" t="s">
        <v>9</v>
      </c>
      <c r="B30" s="294" t="s">
        <v>10</v>
      </c>
      <c r="C30" s="294" t="s">
        <v>11</v>
      </c>
      <c r="D30" s="294" t="s">
        <v>14</v>
      </c>
      <c r="E30" s="301"/>
      <c r="F30" s="301"/>
      <c r="G30" s="293" t="s">
        <v>104</v>
      </c>
      <c r="H30" s="293"/>
      <c r="I30" s="293"/>
      <c r="J30" s="296" t="s">
        <v>6</v>
      </c>
      <c r="K30" s="294" t="s">
        <v>108</v>
      </c>
      <c r="L30" s="294" t="s">
        <v>12</v>
      </c>
      <c r="M30" s="294"/>
      <c r="N30" s="295" t="s">
        <v>309</v>
      </c>
      <c r="O30" s="5"/>
      <c r="P30" s="5"/>
      <c r="Q30" s="16" t="s">
        <v>46</v>
      </c>
      <c r="R30" s="8"/>
    </row>
    <row r="31" spans="1:20" ht="38.25" x14ac:dyDescent="0.25">
      <c r="A31" s="297"/>
      <c r="B31" s="294"/>
      <c r="C31" s="294"/>
      <c r="D31" s="294"/>
      <c r="E31" s="294" t="s">
        <v>4</v>
      </c>
      <c r="F31" s="294"/>
      <c r="G31" s="34" t="s">
        <v>5</v>
      </c>
      <c r="H31" s="45" t="s">
        <v>102</v>
      </c>
      <c r="I31" s="41" t="s">
        <v>103</v>
      </c>
      <c r="J31" s="296"/>
      <c r="K31" s="294"/>
      <c r="L31" s="34" t="s">
        <v>17</v>
      </c>
      <c r="M31" s="34" t="s">
        <v>8</v>
      </c>
      <c r="N31" s="295"/>
      <c r="O31" s="5"/>
      <c r="P31" s="5"/>
      <c r="Q31" s="18" t="s">
        <v>47</v>
      </c>
      <c r="R31" s="8"/>
    </row>
    <row r="32" spans="1:20" s="50" customFormat="1" ht="30" x14ac:dyDescent="0.25">
      <c r="A32" s="51" t="s">
        <v>109</v>
      </c>
      <c r="B32" s="54" t="s">
        <v>110</v>
      </c>
      <c r="C32" s="48"/>
      <c r="D32" s="134" t="s">
        <v>308</v>
      </c>
      <c r="E32" s="48"/>
      <c r="F32" s="48"/>
      <c r="G32" s="191">
        <v>96000</v>
      </c>
      <c r="H32" s="191">
        <v>48000</v>
      </c>
      <c r="I32" s="191">
        <v>48000</v>
      </c>
      <c r="J32" s="55" t="s">
        <v>140</v>
      </c>
      <c r="K32" s="56" t="s">
        <v>308</v>
      </c>
      <c r="L32" s="56" t="s">
        <v>118</v>
      </c>
      <c r="M32" s="56" t="s">
        <v>118</v>
      </c>
      <c r="N32" s="132" t="s">
        <v>310</v>
      </c>
      <c r="Q32" s="18"/>
    </row>
    <row r="33" spans="1:26" s="50" customFormat="1" ht="60" x14ac:dyDescent="0.25">
      <c r="A33" s="51" t="s">
        <v>109</v>
      </c>
      <c r="B33" s="54" t="s">
        <v>125</v>
      </c>
      <c r="C33" s="48"/>
      <c r="D33" s="134" t="s">
        <v>308</v>
      </c>
      <c r="E33" s="48"/>
      <c r="F33" s="48"/>
      <c r="G33" s="191">
        <v>96000</v>
      </c>
      <c r="H33" s="191">
        <v>48000</v>
      </c>
      <c r="I33" s="191">
        <v>48000</v>
      </c>
      <c r="J33" s="55" t="s">
        <v>128</v>
      </c>
      <c r="K33" s="132" t="s">
        <v>308</v>
      </c>
      <c r="L33" s="56" t="s">
        <v>118</v>
      </c>
      <c r="M33" s="56" t="s">
        <v>118</v>
      </c>
      <c r="N33" s="49"/>
      <c r="Q33" s="18"/>
    </row>
    <row r="34" spans="1:26" s="50" customFormat="1" ht="135" x14ac:dyDescent="0.25">
      <c r="A34" s="51" t="s">
        <v>109</v>
      </c>
      <c r="B34" s="54" t="s">
        <v>126</v>
      </c>
      <c r="C34" s="48"/>
      <c r="D34" s="134" t="s">
        <v>308</v>
      </c>
      <c r="E34" s="48"/>
      <c r="F34" s="48"/>
      <c r="G34" s="191">
        <v>96000</v>
      </c>
      <c r="H34" s="191">
        <v>48000</v>
      </c>
      <c r="I34" s="191">
        <v>48000</v>
      </c>
      <c r="J34" s="55" t="s">
        <v>128</v>
      </c>
      <c r="K34" s="132" t="s">
        <v>308</v>
      </c>
      <c r="L34" s="56" t="s">
        <v>118</v>
      </c>
      <c r="M34" s="56" t="s">
        <v>118</v>
      </c>
      <c r="N34" s="132" t="s">
        <v>310</v>
      </c>
      <c r="Q34" s="18"/>
    </row>
    <row r="35" spans="1:26" s="50" customFormat="1" ht="90" x14ac:dyDescent="0.25">
      <c r="A35" s="51" t="s">
        <v>109</v>
      </c>
      <c r="B35" s="54" t="s">
        <v>121</v>
      </c>
      <c r="C35" s="48"/>
      <c r="D35" s="134" t="s">
        <v>308</v>
      </c>
      <c r="E35" s="48"/>
      <c r="F35" s="48"/>
      <c r="G35" s="191">
        <v>192000</v>
      </c>
      <c r="H35" s="191">
        <v>96000</v>
      </c>
      <c r="I35" s="191">
        <v>96000</v>
      </c>
      <c r="J35" s="55" t="s">
        <v>141</v>
      </c>
      <c r="K35" s="132" t="s">
        <v>308</v>
      </c>
      <c r="L35" s="56" t="s">
        <v>120</v>
      </c>
      <c r="M35" s="56" t="s">
        <v>120</v>
      </c>
      <c r="N35" s="49"/>
      <c r="Q35" s="18"/>
    </row>
    <row r="36" spans="1:26" s="50" customFormat="1" ht="60" x14ac:dyDescent="0.25">
      <c r="A36" s="51" t="s">
        <v>109</v>
      </c>
      <c r="B36" s="54" t="s">
        <v>122</v>
      </c>
      <c r="C36" s="48"/>
      <c r="D36" s="134" t="s">
        <v>308</v>
      </c>
      <c r="E36" s="48"/>
      <c r="F36" s="48"/>
      <c r="G36" s="191">
        <v>137000</v>
      </c>
      <c r="H36" s="191">
        <v>68500</v>
      </c>
      <c r="I36" s="191">
        <v>68500</v>
      </c>
      <c r="J36" s="55" t="s">
        <v>141</v>
      </c>
      <c r="K36" s="132" t="s">
        <v>308</v>
      </c>
      <c r="L36" s="56" t="s">
        <v>120</v>
      </c>
      <c r="M36" s="56" t="s">
        <v>120</v>
      </c>
      <c r="N36" s="49"/>
      <c r="Q36" s="18"/>
    </row>
    <row r="37" spans="1:26" s="50" customFormat="1" ht="75" x14ac:dyDescent="0.25">
      <c r="A37" s="51" t="s">
        <v>109</v>
      </c>
      <c r="B37" s="54" t="s">
        <v>133</v>
      </c>
      <c r="C37" s="48"/>
      <c r="D37" s="134" t="s">
        <v>308</v>
      </c>
      <c r="E37" s="48"/>
      <c r="F37" s="48"/>
      <c r="G37" s="191">
        <v>469500</v>
      </c>
      <c r="H37" s="191">
        <v>234750</v>
      </c>
      <c r="I37" s="191">
        <v>234750</v>
      </c>
      <c r="J37" s="55" t="s">
        <v>131</v>
      </c>
      <c r="K37" s="132" t="s">
        <v>308</v>
      </c>
      <c r="L37" s="56" t="s">
        <v>120</v>
      </c>
      <c r="M37" s="56" t="s">
        <v>119</v>
      </c>
      <c r="N37" s="132" t="s">
        <v>310</v>
      </c>
      <c r="Q37" s="18"/>
    </row>
    <row r="38" spans="1:26" ht="15.75" thickBot="1" x14ac:dyDescent="0.3">
      <c r="G38" s="193">
        <f>SUM(G32:G37)</f>
        <v>1086500</v>
      </c>
      <c r="H38" s="193">
        <f>SUM(H32:H37)</f>
        <v>543250</v>
      </c>
      <c r="I38" s="193">
        <f>SUM(I32:I37)</f>
        <v>543250</v>
      </c>
      <c r="Q38" s="19" t="s">
        <v>50</v>
      </c>
      <c r="R38" s="20" t="s">
        <v>49</v>
      </c>
    </row>
    <row r="39" spans="1:26" ht="15.75" x14ac:dyDescent="0.25">
      <c r="A39" s="290" t="s">
        <v>18</v>
      </c>
      <c r="B39" s="291"/>
      <c r="C39" s="291"/>
      <c r="D39" s="291"/>
      <c r="E39" s="291"/>
      <c r="F39" s="291"/>
      <c r="G39" s="291"/>
      <c r="H39" s="291"/>
      <c r="I39" s="291"/>
      <c r="J39" s="291"/>
      <c r="K39" s="291"/>
      <c r="L39" s="291"/>
      <c r="M39" s="291"/>
      <c r="N39" s="292"/>
      <c r="O39" s="6"/>
      <c r="P39" s="6"/>
      <c r="Q39" s="19" t="s">
        <v>51</v>
      </c>
      <c r="R39" s="20" t="s">
        <v>49</v>
      </c>
      <c r="S39" s="6"/>
      <c r="T39" s="6"/>
      <c r="U39" s="6"/>
      <c r="V39" s="6"/>
      <c r="W39" s="6"/>
      <c r="X39" s="6"/>
      <c r="Y39" s="6"/>
      <c r="Z39" s="6"/>
    </row>
    <row r="40" spans="1:26" ht="15" customHeight="1" x14ac:dyDescent="0.25">
      <c r="A40" s="297" t="s">
        <v>9</v>
      </c>
      <c r="B40" s="294" t="s">
        <v>10</v>
      </c>
      <c r="C40" s="294" t="s">
        <v>11</v>
      </c>
      <c r="D40" s="294" t="s">
        <v>14</v>
      </c>
      <c r="E40" s="294" t="s">
        <v>4</v>
      </c>
      <c r="F40" s="293" t="s">
        <v>104</v>
      </c>
      <c r="G40" s="293"/>
      <c r="H40" s="293"/>
      <c r="I40" s="296" t="s">
        <v>19</v>
      </c>
      <c r="J40" s="294" t="s">
        <v>6</v>
      </c>
      <c r="K40" s="294" t="s">
        <v>108</v>
      </c>
      <c r="L40" s="294" t="s">
        <v>12</v>
      </c>
      <c r="M40" s="294"/>
      <c r="N40" s="295" t="s">
        <v>309</v>
      </c>
      <c r="O40" s="6"/>
      <c r="P40" s="6"/>
      <c r="Q40" s="19" t="s">
        <v>48</v>
      </c>
      <c r="R40" s="20" t="s">
        <v>52</v>
      </c>
      <c r="S40" s="6"/>
      <c r="T40" s="6"/>
      <c r="U40" s="6"/>
      <c r="V40" s="6"/>
      <c r="W40" s="6"/>
      <c r="X40" s="6"/>
      <c r="Y40" s="6"/>
      <c r="Z40" s="6"/>
    </row>
    <row r="41" spans="1:26" ht="38.25" x14ac:dyDescent="0.25">
      <c r="A41" s="297"/>
      <c r="B41" s="294"/>
      <c r="C41" s="294"/>
      <c r="D41" s="294"/>
      <c r="E41" s="294"/>
      <c r="F41" s="34" t="s">
        <v>5</v>
      </c>
      <c r="G41" s="45" t="s">
        <v>102</v>
      </c>
      <c r="H41" s="41" t="s">
        <v>103</v>
      </c>
      <c r="I41" s="296"/>
      <c r="J41" s="294"/>
      <c r="K41" s="294"/>
      <c r="L41" s="34" t="s">
        <v>20</v>
      </c>
      <c r="M41" s="34" t="s">
        <v>21</v>
      </c>
      <c r="N41" s="295"/>
      <c r="O41" s="6"/>
      <c r="P41" s="6"/>
      <c r="Q41" s="19" t="s">
        <v>50</v>
      </c>
      <c r="R41" s="20" t="s">
        <v>52</v>
      </c>
      <c r="S41" s="6"/>
      <c r="T41" s="6"/>
      <c r="U41" s="6"/>
      <c r="V41" s="6"/>
      <c r="W41" s="6"/>
      <c r="X41" s="6"/>
      <c r="Y41" s="6"/>
      <c r="Z41" s="6"/>
    </row>
    <row r="42" spans="1:26" s="50" customFormat="1" ht="30" x14ac:dyDescent="0.25">
      <c r="A42" s="51" t="s">
        <v>109</v>
      </c>
      <c r="B42" s="54" t="s">
        <v>115</v>
      </c>
      <c r="C42" s="48"/>
      <c r="D42" s="58" t="s">
        <v>308</v>
      </c>
      <c r="E42" s="48"/>
      <c r="F42" s="191">
        <v>53500</v>
      </c>
      <c r="G42" s="191">
        <f>+F42/2</f>
        <v>26750</v>
      </c>
      <c r="H42" s="191">
        <f>+F42/2</f>
        <v>26750</v>
      </c>
      <c r="I42" s="57">
        <v>1</v>
      </c>
      <c r="J42" s="55" t="s">
        <v>140</v>
      </c>
      <c r="K42" s="56" t="s">
        <v>308</v>
      </c>
      <c r="L42" s="56" t="s">
        <v>118</v>
      </c>
      <c r="M42" s="56" t="s">
        <v>118</v>
      </c>
      <c r="N42" s="49"/>
      <c r="Q42" s="19"/>
      <c r="R42" s="20"/>
    </row>
    <row r="43" spans="1:26" s="50" customFormat="1" ht="75" x14ac:dyDescent="0.25">
      <c r="A43" s="51" t="s">
        <v>109</v>
      </c>
      <c r="B43" s="53" t="s">
        <v>111</v>
      </c>
      <c r="C43" s="48"/>
      <c r="D43" s="134" t="s">
        <v>308</v>
      </c>
      <c r="E43" s="48"/>
      <c r="F43" s="191">
        <v>48000</v>
      </c>
      <c r="G43" s="191">
        <f t="shared" ref="G43:G49" si="3">+F43/2</f>
        <v>24000</v>
      </c>
      <c r="H43" s="191">
        <f t="shared" ref="H43:H49" si="4">+F43/2</f>
        <v>24000</v>
      </c>
      <c r="I43" s="57">
        <v>1</v>
      </c>
      <c r="J43" s="55" t="s">
        <v>140</v>
      </c>
      <c r="K43" s="132" t="s">
        <v>308</v>
      </c>
      <c r="L43" s="56" t="s">
        <v>120</v>
      </c>
      <c r="M43" s="56" t="s">
        <v>120</v>
      </c>
      <c r="N43" s="49"/>
      <c r="Q43" s="18"/>
    </row>
    <row r="44" spans="1:26" s="50" customFormat="1" ht="90" x14ac:dyDescent="0.25">
      <c r="A44" s="51" t="s">
        <v>109</v>
      </c>
      <c r="B44" s="54" t="s">
        <v>112</v>
      </c>
      <c r="C44" s="48"/>
      <c r="D44" s="134" t="s">
        <v>308</v>
      </c>
      <c r="E44" s="48"/>
      <c r="F44" s="191">
        <v>72000</v>
      </c>
      <c r="G44" s="191">
        <f t="shared" si="3"/>
        <v>36000</v>
      </c>
      <c r="H44" s="191">
        <f t="shared" si="4"/>
        <v>36000</v>
      </c>
      <c r="I44" s="57"/>
      <c r="J44" s="55" t="s">
        <v>140</v>
      </c>
      <c r="K44" s="132" t="s">
        <v>308</v>
      </c>
      <c r="L44" s="56" t="s">
        <v>120</v>
      </c>
      <c r="M44" s="56" t="s">
        <v>120</v>
      </c>
      <c r="N44" s="49"/>
      <c r="Q44" s="18"/>
    </row>
    <row r="45" spans="1:26" s="50" customFormat="1" ht="73.5" customHeight="1" x14ac:dyDescent="0.25">
      <c r="A45" s="51" t="s">
        <v>109</v>
      </c>
      <c r="B45" s="54" t="s">
        <v>113</v>
      </c>
      <c r="C45" s="48"/>
      <c r="D45" s="134" t="s">
        <v>308</v>
      </c>
      <c r="E45" s="48"/>
      <c r="F45" s="191">
        <v>72000</v>
      </c>
      <c r="G45" s="191">
        <f t="shared" si="3"/>
        <v>36000</v>
      </c>
      <c r="H45" s="191">
        <f t="shared" si="4"/>
        <v>36000</v>
      </c>
      <c r="I45" s="57"/>
      <c r="J45" s="55" t="s">
        <v>140</v>
      </c>
      <c r="K45" s="132" t="s">
        <v>308</v>
      </c>
      <c r="L45" s="56" t="s">
        <v>120</v>
      </c>
      <c r="M45" s="56" t="s">
        <v>120</v>
      </c>
      <c r="N45" s="49"/>
      <c r="Q45" s="18"/>
    </row>
    <row r="46" spans="1:26" s="50" customFormat="1" ht="60" x14ac:dyDescent="0.25">
      <c r="A46" s="51" t="s">
        <v>109</v>
      </c>
      <c r="B46" s="54" t="s">
        <v>124</v>
      </c>
      <c r="C46" s="48"/>
      <c r="D46" s="134" t="s">
        <v>308</v>
      </c>
      <c r="E46" s="48"/>
      <c r="F46" s="191">
        <v>48000</v>
      </c>
      <c r="G46" s="191">
        <f t="shared" si="3"/>
        <v>24000</v>
      </c>
      <c r="H46" s="191">
        <f t="shared" si="4"/>
        <v>24000</v>
      </c>
      <c r="I46" s="57">
        <v>1</v>
      </c>
      <c r="J46" s="55" t="s">
        <v>128</v>
      </c>
      <c r="K46" s="132" t="s">
        <v>308</v>
      </c>
      <c r="L46" s="56" t="s">
        <v>119</v>
      </c>
      <c r="M46" s="56" t="s">
        <v>119</v>
      </c>
      <c r="N46" s="49"/>
      <c r="Q46" s="18"/>
    </row>
    <row r="47" spans="1:26" s="50" customFormat="1" ht="45" x14ac:dyDescent="0.25">
      <c r="A47" s="51" t="s">
        <v>109</v>
      </c>
      <c r="B47" s="54" t="s">
        <v>123</v>
      </c>
      <c r="C47" s="48"/>
      <c r="D47" s="134" t="s">
        <v>308</v>
      </c>
      <c r="E47" s="48"/>
      <c r="F47" s="191">
        <v>32000</v>
      </c>
      <c r="G47" s="191">
        <f t="shared" si="3"/>
        <v>16000</v>
      </c>
      <c r="H47" s="191">
        <f t="shared" si="4"/>
        <v>16000</v>
      </c>
      <c r="I47" s="57"/>
      <c r="J47" s="55" t="s">
        <v>141</v>
      </c>
      <c r="K47" s="132" t="s">
        <v>308</v>
      </c>
      <c r="L47" s="56" t="s">
        <v>120</v>
      </c>
      <c r="M47" s="56" t="s">
        <v>120</v>
      </c>
      <c r="N47" s="132" t="s">
        <v>310</v>
      </c>
      <c r="Q47" s="18"/>
    </row>
    <row r="48" spans="1:26" s="50" customFormat="1" ht="105" x14ac:dyDescent="0.25">
      <c r="A48" s="51" t="s">
        <v>109</v>
      </c>
      <c r="B48" s="54" t="s">
        <v>129</v>
      </c>
      <c r="C48" s="48"/>
      <c r="D48" s="134" t="s">
        <v>308</v>
      </c>
      <c r="E48" s="48"/>
      <c r="F48" s="191">
        <v>61000</v>
      </c>
      <c r="G48" s="191">
        <f t="shared" si="3"/>
        <v>30500</v>
      </c>
      <c r="H48" s="191">
        <f t="shared" si="4"/>
        <v>30500</v>
      </c>
      <c r="I48" s="57"/>
      <c r="J48" s="55" t="s">
        <v>131</v>
      </c>
      <c r="K48" s="132" t="s">
        <v>308</v>
      </c>
      <c r="L48" s="56" t="s">
        <v>120</v>
      </c>
      <c r="M48" s="56" t="s">
        <v>120</v>
      </c>
      <c r="N48" s="49"/>
      <c r="Q48" s="18"/>
    </row>
    <row r="49" spans="1:27" s="50" customFormat="1" ht="45" x14ac:dyDescent="0.25">
      <c r="A49" s="51" t="s">
        <v>109</v>
      </c>
      <c r="B49" s="54" t="s">
        <v>132</v>
      </c>
      <c r="C49" s="48"/>
      <c r="D49" s="134" t="s">
        <v>308</v>
      </c>
      <c r="E49" s="48"/>
      <c r="F49" s="191">
        <v>48000</v>
      </c>
      <c r="G49" s="191">
        <f t="shared" si="3"/>
        <v>24000</v>
      </c>
      <c r="H49" s="191">
        <f t="shared" si="4"/>
        <v>24000</v>
      </c>
      <c r="I49" s="57">
        <v>1</v>
      </c>
      <c r="J49" s="55" t="s">
        <v>131</v>
      </c>
      <c r="K49" s="132" t="s">
        <v>308</v>
      </c>
      <c r="L49" s="56" t="s">
        <v>120</v>
      </c>
      <c r="M49" s="56" t="s">
        <v>120</v>
      </c>
      <c r="N49" s="49"/>
      <c r="Q49" s="18"/>
    </row>
    <row r="50" spans="1:27" s="50" customFormat="1" x14ac:dyDescent="0.25">
      <c r="A50" s="64"/>
      <c r="B50" s="65"/>
      <c r="C50" s="66"/>
      <c r="D50" s="67"/>
      <c r="E50" s="66"/>
      <c r="F50" s="193">
        <f>SUM(F42:F49)</f>
        <v>434500</v>
      </c>
      <c r="G50" s="193">
        <f>SUM(G42:G49)</f>
        <v>217250</v>
      </c>
      <c r="H50" s="193">
        <f>SUM(H42:H49)</f>
        <v>217250</v>
      </c>
      <c r="I50" s="68"/>
      <c r="J50" s="69"/>
      <c r="K50" s="70"/>
      <c r="L50" s="70"/>
      <c r="M50" s="70"/>
      <c r="N50" s="66"/>
      <c r="Q50" s="19"/>
      <c r="R50" s="20"/>
    </row>
    <row r="51" spans="1:27" ht="15.75" thickBot="1" x14ac:dyDescent="0.3">
      <c r="Q51" s="20" t="s">
        <v>56</v>
      </c>
      <c r="R51" s="20" t="s">
        <v>55</v>
      </c>
    </row>
    <row r="52" spans="1:27" ht="15.75" customHeight="1" x14ac:dyDescent="0.25">
      <c r="A52" s="290" t="s">
        <v>22</v>
      </c>
      <c r="B52" s="291"/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2"/>
      <c r="O52" s="7"/>
      <c r="P52" s="7"/>
      <c r="Q52" s="20" t="s">
        <v>57</v>
      </c>
      <c r="R52" s="20" t="s">
        <v>55</v>
      </c>
      <c r="S52" s="7"/>
      <c r="T52" s="7"/>
      <c r="U52" s="7"/>
      <c r="V52" s="7"/>
      <c r="W52" s="7"/>
      <c r="X52" s="7"/>
      <c r="Y52" s="7"/>
    </row>
    <row r="53" spans="1:27" ht="15" customHeight="1" x14ac:dyDescent="0.25">
      <c r="A53" s="297" t="s">
        <v>9</v>
      </c>
      <c r="B53" s="294" t="s">
        <v>10</v>
      </c>
      <c r="C53" s="294" t="s">
        <v>11</v>
      </c>
      <c r="D53" s="294" t="s">
        <v>14</v>
      </c>
      <c r="E53" s="301"/>
      <c r="F53" s="301"/>
      <c r="G53" s="293" t="s">
        <v>104</v>
      </c>
      <c r="H53" s="293"/>
      <c r="I53" s="293"/>
      <c r="J53" s="296" t="s">
        <v>6</v>
      </c>
      <c r="K53" s="294" t="s">
        <v>108</v>
      </c>
      <c r="L53" s="294" t="s">
        <v>12</v>
      </c>
      <c r="M53" s="294"/>
      <c r="N53" s="295" t="s">
        <v>309</v>
      </c>
      <c r="O53" s="7"/>
      <c r="P53" s="7"/>
      <c r="Q53" s="20"/>
      <c r="R53" s="20" t="s">
        <v>58</v>
      </c>
      <c r="S53" s="7"/>
      <c r="T53" s="7"/>
      <c r="U53" s="7"/>
      <c r="V53" s="7"/>
      <c r="W53" s="7"/>
      <c r="X53" s="7"/>
      <c r="Y53" s="7"/>
    </row>
    <row r="54" spans="1:27" ht="38.25" x14ac:dyDescent="0.25">
      <c r="A54" s="297"/>
      <c r="B54" s="294"/>
      <c r="C54" s="294"/>
      <c r="D54" s="294"/>
      <c r="E54" s="294" t="s">
        <v>4</v>
      </c>
      <c r="F54" s="294"/>
      <c r="G54" s="34" t="s">
        <v>5</v>
      </c>
      <c r="H54" s="45" t="s">
        <v>102</v>
      </c>
      <c r="I54" s="41" t="s">
        <v>103</v>
      </c>
      <c r="J54" s="296"/>
      <c r="K54" s="294"/>
      <c r="L54" s="34" t="s">
        <v>17</v>
      </c>
      <c r="M54" s="34" t="s">
        <v>8</v>
      </c>
      <c r="N54" s="295"/>
      <c r="O54" s="7"/>
      <c r="P54" s="7"/>
      <c r="Q54" s="20"/>
      <c r="R54" s="20" t="s">
        <v>58</v>
      </c>
      <c r="S54" s="7"/>
      <c r="T54" s="7"/>
      <c r="U54" s="7"/>
      <c r="V54" s="7"/>
      <c r="W54" s="7"/>
      <c r="X54" s="7"/>
      <c r="Y54" s="7"/>
    </row>
    <row r="55" spans="1:27" ht="105" x14ac:dyDescent="0.25">
      <c r="A55" s="51" t="s">
        <v>109</v>
      </c>
      <c r="B55" s="52" t="s">
        <v>114</v>
      </c>
      <c r="C55" s="10"/>
      <c r="D55" s="58" t="s">
        <v>308</v>
      </c>
      <c r="E55" s="299"/>
      <c r="F55" s="300"/>
      <c r="G55" s="191">
        <f>60000/2</f>
        <v>30000</v>
      </c>
      <c r="H55" s="191">
        <v>15000</v>
      </c>
      <c r="I55" s="191">
        <v>15000</v>
      </c>
      <c r="J55" s="55" t="s">
        <v>140</v>
      </c>
      <c r="K55" s="56" t="s">
        <v>308</v>
      </c>
      <c r="L55" s="56" t="s">
        <v>118</v>
      </c>
      <c r="M55" s="56" t="s">
        <v>118</v>
      </c>
      <c r="N55" s="11"/>
      <c r="O55" s="7"/>
      <c r="P55" s="7"/>
      <c r="Q55" s="20" t="s">
        <v>59</v>
      </c>
      <c r="R55" s="20" t="s">
        <v>49</v>
      </c>
      <c r="S55" s="7"/>
      <c r="T55" s="7"/>
      <c r="U55" s="7"/>
      <c r="V55" s="7"/>
      <c r="W55" s="7"/>
      <c r="X55" s="7"/>
      <c r="Y55" s="7"/>
    </row>
    <row r="56" spans="1:27" ht="75" x14ac:dyDescent="0.25">
      <c r="A56" s="51" t="s">
        <v>109</v>
      </c>
      <c r="B56" s="54" t="s">
        <v>116</v>
      </c>
      <c r="C56" s="10"/>
      <c r="D56" s="134" t="s">
        <v>308</v>
      </c>
      <c r="E56" s="299"/>
      <c r="F56" s="300"/>
      <c r="G56" s="191">
        <f>+(89000/4)*2</f>
        <v>44500</v>
      </c>
      <c r="H56" s="191">
        <v>22250</v>
      </c>
      <c r="I56" s="191">
        <v>22250</v>
      </c>
      <c r="J56" s="55" t="s">
        <v>140</v>
      </c>
      <c r="K56" s="132" t="s">
        <v>308</v>
      </c>
      <c r="L56" s="56" t="s">
        <v>119</v>
      </c>
      <c r="M56" s="56" t="s">
        <v>119</v>
      </c>
      <c r="N56" s="11"/>
      <c r="O56" s="7"/>
      <c r="P56" s="7"/>
      <c r="Q56" s="20" t="s">
        <v>60</v>
      </c>
      <c r="R56" s="20" t="s">
        <v>49</v>
      </c>
      <c r="S56" s="7"/>
      <c r="T56" s="7"/>
      <c r="U56" s="7"/>
      <c r="V56" s="7"/>
      <c r="W56" s="7"/>
      <c r="X56" s="7"/>
      <c r="Y56" s="7"/>
    </row>
    <row r="57" spans="1:27" s="8" customFormat="1" ht="45.75" thickBot="1" x14ac:dyDescent="0.3">
      <c r="A57" s="51" t="s">
        <v>109</v>
      </c>
      <c r="B57" s="54" t="s">
        <v>127</v>
      </c>
      <c r="C57" s="13"/>
      <c r="D57" s="134" t="s">
        <v>308</v>
      </c>
      <c r="E57" s="287"/>
      <c r="F57" s="288"/>
      <c r="G57" s="191">
        <f>+(82000/4)*1</f>
        <v>20500</v>
      </c>
      <c r="H57" s="191">
        <v>10250</v>
      </c>
      <c r="I57" s="191">
        <v>10250</v>
      </c>
      <c r="J57" s="55" t="s">
        <v>128</v>
      </c>
      <c r="K57" s="132" t="s">
        <v>308</v>
      </c>
      <c r="L57" s="56" t="s">
        <v>118</v>
      </c>
      <c r="M57" s="56" t="s">
        <v>118</v>
      </c>
      <c r="N57" s="14"/>
      <c r="Q57" s="20" t="s">
        <v>61</v>
      </c>
      <c r="R57" s="20" t="s">
        <v>49</v>
      </c>
    </row>
    <row r="58" spans="1:27" s="8" customFormat="1" ht="45.75" thickBot="1" x14ac:dyDescent="0.3">
      <c r="A58" s="51" t="s">
        <v>109</v>
      </c>
      <c r="B58" s="54" t="s">
        <v>127</v>
      </c>
      <c r="C58" s="13"/>
      <c r="D58" s="134" t="s">
        <v>308</v>
      </c>
      <c r="E58" s="287"/>
      <c r="F58" s="288"/>
      <c r="G58" s="191">
        <v>20500</v>
      </c>
      <c r="H58" s="191">
        <v>10250</v>
      </c>
      <c r="I58" s="191">
        <v>10250</v>
      </c>
      <c r="J58" s="55" t="s">
        <v>128</v>
      </c>
      <c r="K58" s="132" t="s">
        <v>308</v>
      </c>
      <c r="L58" s="56" t="s">
        <v>119</v>
      </c>
      <c r="M58" s="56" t="s">
        <v>119</v>
      </c>
      <c r="N58" s="14"/>
      <c r="Q58" s="20" t="s">
        <v>61</v>
      </c>
      <c r="R58" s="20" t="s">
        <v>49</v>
      </c>
    </row>
    <row r="59" spans="1:27" ht="75.75" thickBot="1" x14ac:dyDescent="0.3">
      <c r="A59" s="51" t="s">
        <v>109</v>
      </c>
      <c r="B59" s="54" t="s">
        <v>130</v>
      </c>
      <c r="C59" s="13"/>
      <c r="D59" s="134" t="s">
        <v>308</v>
      </c>
      <c r="E59" s="287"/>
      <c r="F59" s="288"/>
      <c r="G59" s="191">
        <f>50000/4</f>
        <v>12500</v>
      </c>
      <c r="H59" s="191">
        <v>6250</v>
      </c>
      <c r="I59" s="191">
        <v>6250</v>
      </c>
      <c r="J59" s="55" t="s">
        <v>131</v>
      </c>
      <c r="K59" s="132" t="s">
        <v>308</v>
      </c>
      <c r="L59" s="56" t="s">
        <v>120</v>
      </c>
      <c r="M59" s="56" t="s">
        <v>120</v>
      </c>
      <c r="N59" s="14"/>
      <c r="O59" s="7"/>
      <c r="P59" s="7"/>
      <c r="Q59" s="20" t="s">
        <v>61</v>
      </c>
      <c r="R59" s="20" t="s">
        <v>49</v>
      </c>
      <c r="S59" s="7"/>
      <c r="T59" s="7"/>
      <c r="U59" s="7"/>
      <c r="V59" s="7"/>
      <c r="W59" s="7"/>
      <c r="X59" s="7"/>
      <c r="Y59" s="7"/>
    </row>
    <row r="60" spans="1:27" s="8" customFormat="1" x14ac:dyDescent="0.25">
      <c r="A60" s="42"/>
      <c r="B60" s="42"/>
      <c r="C60" s="42"/>
      <c r="D60" s="42"/>
      <c r="E60" s="42"/>
      <c r="F60" s="42"/>
      <c r="G60" s="192">
        <f>SUM(G55:G59)</f>
        <v>128000</v>
      </c>
      <c r="H60" s="192">
        <f t="shared" ref="H60:I60" si="5">SUM(H55:H59)</f>
        <v>64000</v>
      </c>
      <c r="I60" s="192">
        <f t="shared" si="5"/>
        <v>64000</v>
      </c>
      <c r="J60" s="44"/>
      <c r="K60" s="42"/>
      <c r="L60" s="42"/>
      <c r="M60" s="42"/>
      <c r="N60" s="42"/>
      <c r="Q60" s="20"/>
      <c r="R60" s="20"/>
    </row>
    <row r="61" spans="1:27" ht="15.75" thickBot="1" x14ac:dyDescent="0.3">
      <c r="E61" s="42"/>
      <c r="F61" s="42"/>
      <c r="G61" s="42"/>
      <c r="H61" s="43"/>
      <c r="I61" s="44"/>
      <c r="J61" s="44"/>
      <c r="K61" s="42"/>
      <c r="L61" s="42"/>
      <c r="M61" s="42"/>
      <c r="N61" s="42"/>
      <c r="Q61" s="20" t="s">
        <v>62</v>
      </c>
      <c r="R61" s="20" t="s">
        <v>49</v>
      </c>
    </row>
    <row r="62" spans="1:27" ht="15.75" customHeight="1" x14ac:dyDescent="0.25">
      <c r="A62" s="290" t="s">
        <v>23</v>
      </c>
      <c r="B62" s="291"/>
      <c r="C62" s="291"/>
      <c r="D62" s="291"/>
      <c r="E62" s="291"/>
      <c r="F62" s="291"/>
      <c r="G62" s="291"/>
      <c r="H62" s="291"/>
      <c r="I62" s="291"/>
      <c r="J62" s="291"/>
      <c r="K62" s="291"/>
      <c r="L62" s="291"/>
      <c r="M62" s="291"/>
      <c r="N62" s="292"/>
      <c r="O62" s="8"/>
      <c r="P62" s="8"/>
      <c r="Q62" s="20" t="s">
        <v>63</v>
      </c>
      <c r="R62" s="20" t="s">
        <v>49</v>
      </c>
      <c r="S62" s="8"/>
      <c r="T62" s="8"/>
      <c r="U62" s="8"/>
      <c r="V62" s="8"/>
      <c r="W62" s="8"/>
      <c r="X62" s="8"/>
      <c r="Y62" s="8"/>
      <c r="Z62" s="8"/>
      <c r="AA62" s="8"/>
    </row>
    <row r="63" spans="1:27" ht="15" customHeight="1" x14ac:dyDescent="0.25">
      <c r="A63" s="297" t="s">
        <v>9</v>
      </c>
      <c r="B63" s="294" t="s">
        <v>74</v>
      </c>
      <c r="C63" s="294" t="s">
        <v>11</v>
      </c>
      <c r="D63" s="294"/>
      <c r="E63" s="294" t="s">
        <v>4</v>
      </c>
      <c r="F63" s="294"/>
      <c r="G63" s="293" t="s">
        <v>104</v>
      </c>
      <c r="H63" s="293"/>
      <c r="I63" s="293"/>
      <c r="J63" s="296" t="s">
        <v>6</v>
      </c>
      <c r="K63" s="296" t="s">
        <v>24</v>
      </c>
      <c r="L63" s="294" t="s">
        <v>12</v>
      </c>
      <c r="M63" s="294"/>
      <c r="N63" s="295" t="s">
        <v>309</v>
      </c>
      <c r="O63" s="8"/>
      <c r="P63" s="8"/>
      <c r="Q63" s="20" t="s">
        <v>64</v>
      </c>
      <c r="R63" s="20" t="s">
        <v>49</v>
      </c>
      <c r="S63" s="8"/>
      <c r="T63" s="8"/>
      <c r="U63" s="8"/>
      <c r="V63" s="8"/>
      <c r="W63" s="8"/>
      <c r="X63" s="8"/>
      <c r="Y63" s="8"/>
      <c r="Z63" s="8"/>
      <c r="AA63" s="8"/>
    </row>
    <row r="64" spans="1:27" ht="63.75" x14ac:dyDescent="0.25">
      <c r="A64" s="297"/>
      <c r="B64" s="294"/>
      <c r="C64" s="294"/>
      <c r="D64" s="294"/>
      <c r="E64" s="294"/>
      <c r="F64" s="294"/>
      <c r="G64" s="34" t="s">
        <v>5</v>
      </c>
      <c r="H64" s="34" t="s">
        <v>102</v>
      </c>
      <c r="I64" s="45" t="s">
        <v>103</v>
      </c>
      <c r="J64" s="296"/>
      <c r="K64" s="296"/>
      <c r="L64" s="34" t="s">
        <v>25</v>
      </c>
      <c r="M64" s="34" t="s">
        <v>26</v>
      </c>
      <c r="N64" s="295"/>
      <c r="O64" s="8"/>
      <c r="P64" s="8"/>
      <c r="Q64" s="20" t="s">
        <v>65</v>
      </c>
      <c r="R64" s="20" t="s">
        <v>49</v>
      </c>
      <c r="S64" s="8"/>
      <c r="T64" s="8"/>
      <c r="U64" s="8"/>
      <c r="V64" s="8"/>
      <c r="W64" s="8"/>
      <c r="X64" s="8"/>
      <c r="Y64" s="8"/>
      <c r="Z64" s="8"/>
      <c r="AA64" s="8"/>
    </row>
    <row r="65" spans="1:27" x14ac:dyDescent="0.25">
      <c r="A65" s="9"/>
      <c r="B65" s="10"/>
      <c r="C65" s="289"/>
      <c r="D65" s="289"/>
      <c r="E65" s="289"/>
      <c r="F65" s="289"/>
      <c r="G65" s="194"/>
      <c r="H65" s="194"/>
      <c r="I65" s="194"/>
      <c r="J65" s="38"/>
      <c r="K65" s="38"/>
      <c r="L65" s="10"/>
      <c r="M65" s="10"/>
      <c r="N65" s="11"/>
      <c r="O65" s="8"/>
      <c r="P65" s="8"/>
      <c r="Q65" s="2"/>
      <c r="R65" s="2"/>
      <c r="S65" s="8"/>
      <c r="T65" s="8"/>
      <c r="U65" s="8"/>
      <c r="V65" s="8"/>
      <c r="W65" s="8"/>
      <c r="X65" s="8"/>
      <c r="Y65" s="8"/>
      <c r="Z65" s="8"/>
      <c r="AA65" s="8"/>
    </row>
    <row r="66" spans="1:27" x14ac:dyDescent="0.25">
      <c r="A66" s="9"/>
      <c r="B66" s="10"/>
      <c r="C66" s="289"/>
      <c r="D66" s="289"/>
      <c r="E66" s="289"/>
      <c r="F66" s="289"/>
      <c r="G66" s="194"/>
      <c r="H66" s="194"/>
      <c r="I66" s="194"/>
      <c r="J66" s="38"/>
      <c r="K66" s="38"/>
      <c r="L66" s="10"/>
      <c r="M66" s="10"/>
      <c r="N66" s="11"/>
      <c r="O66" s="8"/>
      <c r="P66" s="8"/>
      <c r="Q66" s="20" t="s">
        <v>66</v>
      </c>
      <c r="R66" s="20" t="s">
        <v>52</v>
      </c>
      <c r="S66" s="8"/>
      <c r="T66" s="8"/>
      <c r="U66" s="8"/>
      <c r="V66" s="8"/>
      <c r="W66" s="8"/>
      <c r="X66" s="8"/>
      <c r="Y66" s="8"/>
      <c r="Z66" s="8"/>
      <c r="AA66" s="8"/>
    </row>
    <row r="67" spans="1:27" x14ac:dyDescent="0.25">
      <c r="A67" s="9"/>
      <c r="B67" s="10"/>
      <c r="C67" s="289"/>
      <c r="D67" s="289"/>
      <c r="E67" s="289"/>
      <c r="F67" s="289"/>
      <c r="G67" s="194"/>
      <c r="H67" s="194"/>
      <c r="I67" s="194"/>
      <c r="J67" s="38"/>
      <c r="K67" s="38"/>
      <c r="L67" s="10"/>
      <c r="M67" s="10"/>
      <c r="N67" s="11"/>
      <c r="O67" s="8"/>
      <c r="P67" s="8"/>
      <c r="Q67" s="20" t="s">
        <v>67</v>
      </c>
      <c r="R67" s="20" t="s">
        <v>52</v>
      </c>
      <c r="S67" s="8"/>
      <c r="T67" s="8"/>
      <c r="U67" s="8"/>
      <c r="V67" s="8"/>
      <c r="W67" s="8"/>
      <c r="X67" s="8"/>
      <c r="Y67" s="8"/>
      <c r="Z67" s="8"/>
      <c r="AA67" s="8"/>
    </row>
    <row r="68" spans="1:27" x14ac:dyDescent="0.25">
      <c r="A68" s="9"/>
      <c r="B68" s="10"/>
      <c r="C68" s="289"/>
      <c r="D68" s="289"/>
      <c r="E68" s="289"/>
      <c r="F68" s="289"/>
      <c r="G68" s="194"/>
      <c r="H68" s="194"/>
      <c r="I68" s="194"/>
      <c r="J68" s="38"/>
      <c r="K68" s="38"/>
      <c r="L68" s="10"/>
      <c r="M68" s="10"/>
      <c r="N68" s="11"/>
      <c r="O68" s="8"/>
      <c r="P68" s="8"/>
      <c r="Q68" s="20" t="s">
        <v>68</v>
      </c>
      <c r="R68" s="20" t="s">
        <v>52</v>
      </c>
      <c r="S68" s="8"/>
      <c r="T68" s="8"/>
      <c r="U68" s="8"/>
      <c r="V68" s="8"/>
      <c r="W68" s="8"/>
      <c r="X68" s="8"/>
      <c r="Y68" s="8"/>
      <c r="Z68" s="8"/>
      <c r="AA68" s="8"/>
    </row>
    <row r="69" spans="1:27" ht="15.75" thickBot="1" x14ac:dyDescent="0.3">
      <c r="A69" s="12"/>
      <c r="B69" s="13"/>
      <c r="C69" s="298"/>
      <c r="D69" s="298"/>
      <c r="E69" s="298"/>
      <c r="F69" s="298"/>
      <c r="G69" s="195"/>
      <c r="H69" s="195"/>
      <c r="I69" s="195"/>
      <c r="J69" s="39"/>
      <c r="K69" s="39"/>
      <c r="L69" s="13"/>
      <c r="M69" s="13"/>
      <c r="N69" s="14"/>
      <c r="O69" s="8"/>
      <c r="P69" s="8"/>
      <c r="Q69" s="20" t="s">
        <v>69</v>
      </c>
      <c r="R69" s="20" t="s">
        <v>52</v>
      </c>
      <c r="S69" s="8"/>
      <c r="T69" s="8"/>
      <c r="U69" s="8"/>
      <c r="V69" s="8"/>
      <c r="W69" s="8"/>
      <c r="X69" s="8"/>
      <c r="Y69" s="8"/>
      <c r="Z69" s="8"/>
      <c r="AA69" s="8"/>
    </row>
    <row r="70" spans="1:27" s="101" customFormat="1" x14ac:dyDescent="0.25">
      <c r="A70" s="42"/>
      <c r="B70" s="42"/>
      <c r="C70" s="64"/>
      <c r="D70" s="64"/>
      <c r="E70" s="64"/>
      <c r="F70" s="64"/>
      <c r="G70" s="192">
        <f>SUM(G65:G69)</f>
        <v>0</v>
      </c>
      <c r="H70" s="192">
        <f t="shared" ref="H70:I70" si="6">SUM(H65:H69)</f>
        <v>0</v>
      </c>
      <c r="I70" s="192">
        <f t="shared" si="6"/>
        <v>0</v>
      </c>
      <c r="J70" s="44"/>
      <c r="K70" s="44"/>
      <c r="L70" s="42"/>
      <c r="M70" s="42"/>
      <c r="N70" s="42"/>
      <c r="Q70" s="83"/>
      <c r="R70" s="115"/>
    </row>
    <row r="71" spans="1:27" x14ac:dyDescent="0.25">
      <c r="Q71" s="2"/>
      <c r="R71" s="20" t="s">
        <v>52</v>
      </c>
    </row>
    <row r="72" spans="1:27" x14ac:dyDescent="0.25">
      <c r="E72" s="166"/>
      <c r="F72" s="167" t="s">
        <v>257</v>
      </c>
      <c r="G72" s="168">
        <f>+G60+F50+G38+G19+G70+G28+G10</f>
        <v>3149000</v>
      </c>
      <c r="H72" s="168">
        <f>+H60+G50+H38+H19+H70+H28+H10</f>
        <v>824500</v>
      </c>
      <c r="I72" s="168">
        <f>+I60+H50+I38+I19+I70+I28+I10</f>
        <v>2324500</v>
      </c>
      <c r="Q72" s="2"/>
      <c r="R72" s="20"/>
    </row>
    <row r="73" spans="1:27" x14ac:dyDescent="0.25">
      <c r="Q73" s="2"/>
      <c r="R73" s="2"/>
    </row>
    <row r="74" spans="1:27" x14ac:dyDescent="0.25">
      <c r="Q74" s="20" t="s">
        <v>70</v>
      </c>
      <c r="R74" s="20" t="s">
        <v>53</v>
      </c>
    </row>
    <row r="75" spans="1:27" x14ac:dyDescent="0.25">
      <c r="Q75" s="2"/>
      <c r="R75" s="2"/>
    </row>
    <row r="76" spans="1:27" x14ac:dyDescent="0.25">
      <c r="Q76" s="20" t="s">
        <v>71</v>
      </c>
      <c r="R76" s="20" t="s">
        <v>55</v>
      </c>
    </row>
    <row r="77" spans="1:27" x14ac:dyDescent="0.25">
      <c r="Q77" s="20" t="s">
        <v>72</v>
      </c>
      <c r="R77" s="20" t="s">
        <v>55</v>
      </c>
    </row>
    <row r="78" spans="1:27" x14ac:dyDescent="0.25">
      <c r="Q78" s="2"/>
      <c r="R78" s="2"/>
    </row>
    <row r="79" spans="1:27" x14ac:dyDescent="0.25">
      <c r="Q79" s="8"/>
      <c r="R79" s="8"/>
    </row>
    <row r="80" spans="1:27" x14ac:dyDescent="0.25">
      <c r="Q80" s="20" t="s">
        <v>54</v>
      </c>
      <c r="R80" s="2"/>
    </row>
    <row r="81" spans="17:18" x14ac:dyDescent="0.25">
      <c r="Q81" s="20" t="s">
        <v>57</v>
      </c>
      <c r="R81" s="2"/>
    </row>
    <row r="82" spans="17:18" x14ac:dyDescent="0.25">
      <c r="Q82" s="8"/>
      <c r="R82" s="8"/>
    </row>
    <row r="83" spans="17:18" x14ac:dyDescent="0.25">
      <c r="Q83" s="8"/>
      <c r="R83" s="8"/>
    </row>
    <row r="84" spans="17:18" x14ac:dyDescent="0.25">
      <c r="Q84" s="16" t="s">
        <v>43</v>
      </c>
      <c r="R84" s="2"/>
    </row>
    <row r="85" spans="17:18" x14ac:dyDescent="0.25">
      <c r="Q85" s="16" t="s">
        <v>37</v>
      </c>
      <c r="R85" s="2"/>
    </row>
    <row r="86" spans="17:18" x14ac:dyDescent="0.25">
      <c r="Q86" s="17" t="s">
        <v>73</v>
      </c>
      <c r="R86" s="2"/>
    </row>
  </sheetData>
  <mergeCells count="98">
    <mergeCell ref="G21:I21"/>
    <mergeCell ref="K21:K22"/>
    <mergeCell ref="L40:M40"/>
    <mergeCell ref="N40:N41"/>
    <mergeCell ref="A39:N39"/>
    <mergeCell ref="A40:A41"/>
    <mergeCell ref="B40:B41"/>
    <mergeCell ref="C40:C41"/>
    <mergeCell ref="D40:D41"/>
    <mergeCell ref="E40:E41"/>
    <mergeCell ref="I40:I41"/>
    <mergeCell ref="J40:J41"/>
    <mergeCell ref="F40:H40"/>
    <mergeCell ref="K40:K41"/>
    <mergeCell ref="E31:F31"/>
    <mergeCell ref="N30:N31"/>
    <mergeCell ref="N12:N13"/>
    <mergeCell ref="G12:I12"/>
    <mergeCell ref="N21:N22"/>
    <mergeCell ref="A30:A31"/>
    <mergeCell ref="B30:B31"/>
    <mergeCell ref="C30:C31"/>
    <mergeCell ref="D30:D31"/>
    <mergeCell ref="J30:J31"/>
    <mergeCell ref="K30:K31"/>
    <mergeCell ref="D21:D22"/>
    <mergeCell ref="E21:E22"/>
    <mergeCell ref="F21:F22"/>
    <mergeCell ref="J21:J22"/>
    <mergeCell ref="A21:A22"/>
    <mergeCell ref="B21:B22"/>
    <mergeCell ref="C21:C22"/>
    <mergeCell ref="E56:F56"/>
    <mergeCell ref="E59:F59"/>
    <mergeCell ref="E63:F64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20:N20"/>
    <mergeCell ref="G3:I3"/>
    <mergeCell ref="L30:M30"/>
    <mergeCell ref="A29:N29"/>
    <mergeCell ref="G30:I30"/>
    <mergeCell ref="E30:F30"/>
    <mergeCell ref="L21:M21"/>
    <mergeCell ref="A11:N11"/>
    <mergeCell ref="A12:A13"/>
    <mergeCell ref="B12:B13"/>
    <mergeCell ref="C12:C13"/>
    <mergeCell ref="D12:D13"/>
    <mergeCell ref="E12:E13"/>
    <mergeCell ref="F12:F13"/>
    <mergeCell ref="J12:J13"/>
    <mergeCell ref="K12:K13"/>
    <mergeCell ref="L12:M12"/>
    <mergeCell ref="L53:M53"/>
    <mergeCell ref="E54:F54"/>
    <mergeCell ref="A52:N52"/>
    <mergeCell ref="K53:K54"/>
    <mergeCell ref="E55:F55"/>
    <mergeCell ref="J53:J54"/>
    <mergeCell ref="A53:A54"/>
    <mergeCell ref="B53:B54"/>
    <mergeCell ref="C53:C54"/>
    <mergeCell ref="D53:D54"/>
    <mergeCell ref="E53:F53"/>
    <mergeCell ref="G53:I53"/>
    <mergeCell ref="N53:N54"/>
    <mergeCell ref="E69:F69"/>
    <mergeCell ref="C66:D66"/>
    <mergeCell ref="C67:D67"/>
    <mergeCell ref="C68:D68"/>
    <mergeCell ref="C69:D69"/>
    <mergeCell ref="E57:F57"/>
    <mergeCell ref="E58:F58"/>
    <mergeCell ref="E66:F66"/>
    <mergeCell ref="E67:F67"/>
    <mergeCell ref="E68:F68"/>
    <mergeCell ref="A62:N62"/>
    <mergeCell ref="G63:I63"/>
    <mergeCell ref="L63:M63"/>
    <mergeCell ref="N63:N64"/>
    <mergeCell ref="E65:F65"/>
    <mergeCell ref="C65:D65"/>
    <mergeCell ref="J63:J64"/>
    <mergeCell ref="K63:K64"/>
    <mergeCell ref="A63:A64"/>
    <mergeCell ref="B63:B64"/>
    <mergeCell ref="C63:D64"/>
  </mergeCells>
  <dataValidations count="3">
    <dataValidation type="list" allowBlank="1" showInputMessage="1" showErrorMessage="1" sqref="K23:K27 K60:K61 K5:K9 K15:K18">
      <formula1>$Q$3:$Q$4</formula1>
    </dataValidation>
    <dataValidation type="list" allowBlank="1" showInputMessage="1" showErrorMessage="1" sqref="D5:D9 D23:D27 D15:D18">
      <formula1>$Q$15:$Q$22</formula1>
    </dataValidation>
    <dataValidation type="list" allowBlank="1" showInputMessage="1" showErrorMessage="1" sqref="D60">
      <formula1>$Q$26:$Q$37</formula1>
    </dataValidation>
  </dataValidation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opLeftCell="D61" zoomScaleNormal="100" workbookViewId="0">
      <selection activeCell="D17" sqref="D17"/>
    </sheetView>
  </sheetViews>
  <sheetFormatPr defaultRowHeight="15" x14ac:dyDescent="0.25"/>
  <cols>
    <col min="1" max="1" width="15.140625" style="8" customWidth="1"/>
    <col min="2" max="2" width="23.85546875" style="8" customWidth="1"/>
    <col min="3" max="3" width="17.85546875" style="8" customWidth="1"/>
    <col min="4" max="4" width="36.7109375" style="8" customWidth="1"/>
    <col min="5" max="5" width="22.42578125" style="8" customWidth="1"/>
    <col min="6" max="6" width="15.85546875" style="8" customWidth="1"/>
    <col min="7" max="7" width="16.28515625" style="37" customWidth="1"/>
    <col min="8" max="9" width="15.7109375" style="40" customWidth="1"/>
    <col min="10" max="10" width="27.5703125" style="8" customWidth="1"/>
    <col min="11" max="11" width="19.5703125" style="8" customWidth="1"/>
    <col min="12" max="12" width="15.5703125" style="8" customWidth="1"/>
    <col min="13" max="13" width="15" style="8" customWidth="1"/>
    <col min="14" max="14" width="14.85546875" style="8" customWidth="1"/>
    <col min="15" max="16" width="9.140625" style="8"/>
    <col min="17" max="17" width="68.5703125" style="8" customWidth="1"/>
    <col min="18" max="18" width="57.42578125" style="8" customWidth="1"/>
    <col min="19" max="16384" width="9.140625" style="8"/>
  </cols>
  <sheetData>
    <row r="1" spans="1:20" ht="16.5" thickBot="1" x14ac:dyDescent="0.3">
      <c r="A1" s="302" t="s">
        <v>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4"/>
      <c r="O1" s="3"/>
      <c r="P1" s="3"/>
      <c r="Q1" s="25"/>
      <c r="R1" s="3"/>
      <c r="S1" s="3"/>
      <c r="T1" s="3"/>
    </row>
    <row r="2" spans="1:20" ht="15.75" x14ac:dyDescent="0.25">
      <c r="A2" s="290" t="s">
        <v>1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2"/>
      <c r="O2" s="3"/>
      <c r="P2" s="3"/>
      <c r="Q2" s="25"/>
      <c r="R2" s="3"/>
      <c r="S2" s="3"/>
      <c r="T2" s="3"/>
    </row>
    <row r="3" spans="1:20" x14ac:dyDescent="0.25">
      <c r="A3" s="297" t="s">
        <v>9</v>
      </c>
      <c r="B3" s="294" t="s">
        <v>10</v>
      </c>
      <c r="C3" s="294" t="s">
        <v>11</v>
      </c>
      <c r="D3" s="294" t="s">
        <v>2</v>
      </c>
      <c r="E3" s="294" t="s">
        <v>3</v>
      </c>
      <c r="F3" s="294" t="s">
        <v>4</v>
      </c>
      <c r="G3" s="293" t="s">
        <v>104</v>
      </c>
      <c r="H3" s="293"/>
      <c r="I3" s="293"/>
      <c r="J3" s="294" t="s">
        <v>6</v>
      </c>
      <c r="K3" s="294" t="s">
        <v>108</v>
      </c>
      <c r="L3" s="294" t="s">
        <v>12</v>
      </c>
      <c r="M3" s="294"/>
      <c r="N3" s="295" t="s">
        <v>309</v>
      </c>
      <c r="O3" s="3"/>
      <c r="P3" s="3"/>
      <c r="Q3" s="15" t="s">
        <v>106</v>
      </c>
      <c r="R3" s="3"/>
      <c r="S3" s="3"/>
      <c r="T3" s="3"/>
    </row>
    <row r="4" spans="1:20" ht="25.5" x14ac:dyDescent="0.25">
      <c r="A4" s="297"/>
      <c r="B4" s="294"/>
      <c r="C4" s="294"/>
      <c r="D4" s="294"/>
      <c r="E4" s="294"/>
      <c r="F4" s="294"/>
      <c r="G4" s="45" t="s">
        <v>5</v>
      </c>
      <c r="H4" s="63" t="s">
        <v>102</v>
      </c>
      <c r="I4" s="63" t="s">
        <v>103</v>
      </c>
      <c r="J4" s="294"/>
      <c r="K4" s="294"/>
      <c r="L4" s="62" t="s">
        <v>101</v>
      </c>
      <c r="M4" s="62" t="s">
        <v>8</v>
      </c>
      <c r="N4" s="295"/>
      <c r="O4" s="3"/>
      <c r="P4" s="3"/>
      <c r="Q4" s="15" t="s">
        <v>107</v>
      </c>
      <c r="R4" s="3"/>
      <c r="S4" s="3"/>
      <c r="T4" s="3"/>
    </row>
    <row r="5" spans="1:20" x14ac:dyDescent="0.25">
      <c r="A5" s="9"/>
      <c r="B5" s="10"/>
      <c r="C5" s="10"/>
      <c r="D5" s="10"/>
      <c r="E5" s="10"/>
      <c r="F5" s="10"/>
      <c r="G5" s="35"/>
      <c r="H5" s="35"/>
      <c r="I5" s="35"/>
      <c r="J5" s="10"/>
      <c r="K5" s="10"/>
      <c r="L5" s="10"/>
      <c r="M5" s="10"/>
      <c r="N5" s="11"/>
      <c r="O5" s="3"/>
      <c r="P5" s="3"/>
      <c r="Q5" s="16" t="s">
        <v>27</v>
      </c>
      <c r="R5" s="3"/>
      <c r="S5" s="3"/>
      <c r="T5" s="3"/>
    </row>
    <row r="6" spans="1:20" x14ac:dyDescent="0.25">
      <c r="A6" s="9"/>
      <c r="B6" s="10"/>
      <c r="C6" s="10"/>
      <c r="D6" s="10"/>
      <c r="E6" s="10"/>
      <c r="F6" s="10"/>
      <c r="G6" s="35"/>
      <c r="H6" s="35"/>
      <c r="I6" s="35"/>
      <c r="J6" s="10"/>
      <c r="K6" s="10"/>
      <c r="L6" s="10"/>
      <c r="M6" s="10"/>
      <c r="N6" s="11"/>
      <c r="O6" s="3"/>
      <c r="P6" s="3"/>
      <c r="Q6" s="16" t="s">
        <v>28</v>
      </c>
      <c r="R6" s="3"/>
      <c r="S6" s="3"/>
      <c r="T6" s="3"/>
    </row>
    <row r="7" spans="1:20" x14ac:dyDescent="0.25">
      <c r="A7" s="9"/>
      <c r="B7" s="10"/>
      <c r="C7" s="10"/>
      <c r="D7" s="10"/>
      <c r="E7" s="10"/>
      <c r="F7" s="10"/>
      <c r="G7" s="35"/>
      <c r="H7" s="35"/>
      <c r="I7" s="35"/>
      <c r="J7" s="10"/>
      <c r="K7" s="10"/>
      <c r="L7" s="10"/>
      <c r="M7" s="10"/>
      <c r="N7" s="11"/>
      <c r="O7" s="3"/>
      <c r="P7" s="3"/>
      <c r="Q7" s="16" t="s">
        <v>29</v>
      </c>
      <c r="R7" s="3"/>
      <c r="S7" s="3"/>
      <c r="T7" s="3"/>
    </row>
    <row r="8" spans="1:20" x14ac:dyDescent="0.25">
      <c r="A8" s="9"/>
      <c r="B8" s="10"/>
      <c r="C8" s="10"/>
      <c r="D8" s="10"/>
      <c r="E8" s="10"/>
      <c r="F8" s="10"/>
      <c r="G8" s="35"/>
      <c r="H8" s="35"/>
      <c r="I8" s="35"/>
      <c r="J8" s="10"/>
      <c r="K8" s="10"/>
      <c r="L8" s="10"/>
      <c r="M8" s="10"/>
      <c r="N8" s="11"/>
      <c r="O8" s="3"/>
      <c r="P8" s="3"/>
      <c r="Q8" s="16" t="s">
        <v>30</v>
      </c>
      <c r="R8" s="3"/>
      <c r="S8" s="3"/>
      <c r="T8" s="3"/>
    </row>
    <row r="9" spans="1:20" ht="15.75" thickBot="1" x14ac:dyDescent="0.3">
      <c r="A9" s="12"/>
      <c r="B9" s="13"/>
      <c r="C9" s="13"/>
      <c r="D9" s="13"/>
      <c r="E9" s="13"/>
      <c r="F9" s="13"/>
      <c r="G9" s="36"/>
      <c r="H9" s="36"/>
      <c r="I9" s="36"/>
      <c r="J9" s="13"/>
      <c r="K9" s="13"/>
      <c r="L9" s="13"/>
      <c r="M9" s="13"/>
      <c r="N9" s="14"/>
      <c r="O9" s="3"/>
      <c r="P9" s="3"/>
      <c r="Q9" s="16" t="s">
        <v>31</v>
      </c>
      <c r="R9" s="3"/>
      <c r="S9" s="3"/>
      <c r="T9" s="3"/>
    </row>
    <row r="10" spans="1:20" ht="15.75" thickBot="1" x14ac:dyDescent="0.3">
      <c r="G10" s="169">
        <f>SUM(G5:G9)</f>
        <v>0</v>
      </c>
      <c r="H10" s="169">
        <f t="shared" ref="H10:I10" si="0">SUM(H5:H9)</f>
        <v>0</v>
      </c>
      <c r="I10" s="169">
        <f t="shared" si="0"/>
        <v>0</v>
      </c>
      <c r="Q10" s="16" t="s">
        <v>32</v>
      </c>
    </row>
    <row r="11" spans="1:20" ht="15.75" x14ac:dyDescent="0.25">
      <c r="A11" s="290" t="s">
        <v>13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2"/>
      <c r="O11" s="3"/>
      <c r="P11" s="3"/>
      <c r="Q11" s="16" t="s">
        <v>33</v>
      </c>
      <c r="R11" s="3"/>
      <c r="S11" s="3"/>
      <c r="T11" s="3"/>
    </row>
    <row r="12" spans="1:20" x14ac:dyDescent="0.25">
      <c r="A12" s="297" t="s">
        <v>9</v>
      </c>
      <c r="B12" s="294" t="s">
        <v>10</v>
      </c>
      <c r="C12" s="294" t="s">
        <v>11</v>
      </c>
      <c r="D12" s="294" t="s">
        <v>14</v>
      </c>
      <c r="E12" s="294" t="s">
        <v>3</v>
      </c>
      <c r="F12" s="294" t="s">
        <v>4</v>
      </c>
      <c r="G12" s="293" t="s">
        <v>104</v>
      </c>
      <c r="H12" s="293"/>
      <c r="I12" s="293"/>
      <c r="J12" s="294" t="s">
        <v>6</v>
      </c>
      <c r="K12" s="294" t="s">
        <v>108</v>
      </c>
      <c r="L12" s="294" t="s">
        <v>12</v>
      </c>
      <c r="M12" s="294"/>
      <c r="N12" s="295" t="s">
        <v>309</v>
      </c>
      <c r="O12" s="3"/>
      <c r="P12" s="3"/>
      <c r="Q12" s="16" t="s">
        <v>34</v>
      </c>
      <c r="R12" s="3"/>
      <c r="S12" s="3"/>
      <c r="T12" s="3"/>
    </row>
    <row r="13" spans="1:20" ht="25.5" x14ac:dyDescent="0.25">
      <c r="A13" s="297"/>
      <c r="B13" s="294"/>
      <c r="C13" s="294"/>
      <c r="D13" s="294"/>
      <c r="E13" s="294"/>
      <c r="F13" s="294"/>
      <c r="G13" s="45" t="s">
        <v>5</v>
      </c>
      <c r="H13" s="63" t="s">
        <v>102</v>
      </c>
      <c r="I13" s="63" t="s">
        <v>103</v>
      </c>
      <c r="J13" s="294"/>
      <c r="K13" s="294"/>
      <c r="L13" s="62" t="s">
        <v>101</v>
      </c>
      <c r="M13" s="62" t="s">
        <v>8</v>
      </c>
      <c r="N13" s="295"/>
      <c r="O13" s="3"/>
      <c r="P13" s="3"/>
      <c r="Q13" s="25"/>
      <c r="R13" s="3"/>
      <c r="S13" s="3"/>
      <c r="T13" s="3"/>
    </row>
    <row r="14" spans="1:20" s="50" customFormat="1" ht="60" x14ac:dyDescent="0.25">
      <c r="A14" s="51" t="s">
        <v>143</v>
      </c>
      <c r="B14" s="71" t="s">
        <v>144</v>
      </c>
      <c r="C14" s="48"/>
      <c r="D14" s="134" t="s">
        <v>308</v>
      </c>
      <c r="E14" s="48"/>
      <c r="F14" s="48"/>
      <c r="G14" s="190">
        <v>332000</v>
      </c>
      <c r="H14" s="190">
        <f>+G14/2</f>
        <v>166000</v>
      </c>
      <c r="I14" s="190">
        <f>+G14/2</f>
        <v>166000</v>
      </c>
      <c r="J14" s="72" t="s">
        <v>145</v>
      </c>
      <c r="K14" s="132" t="s">
        <v>308</v>
      </c>
      <c r="L14" s="56" t="s">
        <v>146</v>
      </c>
      <c r="M14" s="56" t="s">
        <v>146</v>
      </c>
      <c r="N14" s="132" t="s">
        <v>310</v>
      </c>
      <c r="Q14" s="18"/>
    </row>
    <row r="15" spans="1:20" x14ac:dyDescent="0.25">
      <c r="A15" s="9"/>
      <c r="B15" s="10"/>
      <c r="C15" s="10"/>
      <c r="D15" s="10"/>
      <c r="E15" s="10"/>
      <c r="F15" s="10"/>
      <c r="G15" s="35"/>
      <c r="H15" s="35"/>
      <c r="I15" s="35"/>
      <c r="J15" s="10"/>
      <c r="K15" s="10"/>
      <c r="L15" s="10"/>
      <c r="M15" s="10"/>
      <c r="N15" s="11"/>
      <c r="O15" s="3"/>
      <c r="P15" s="3"/>
      <c r="Q15" s="16" t="s">
        <v>35</v>
      </c>
      <c r="R15" s="3"/>
      <c r="S15" s="3"/>
      <c r="T15" s="3"/>
    </row>
    <row r="16" spans="1:20" x14ac:dyDescent="0.25">
      <c r="A16" s="9"/>
      <c r="B16" s="10"/>
      <c r="C16" s="10"/>
      <c r="D16" s="10"/>
      <c r="E16" s="10"/>
      <c r="F16" s="10"/>
      <c r="G16" s="35"/>
      <c r="H16" s="35"/>
      <c r="I16" s="35"/>
      <c r="J16" s="10"/>
      <c r="K16" s="10"/>
      <c r="L16" s="10"/>
      <c r="M16" s="10"/>
      <c r="N16" s="11"/>
      <c r="O16" s="3"/>
      <c r="P16" s="3"/>
      <c r="Q16" s="16" t="s">
        <v>36</v>
      </c>
      <c r="R16" s="3"/>
      <c r="S16" s="3"/>
      <c r="T16" s="3"/>
    </row>
    <row r="17" spans="1:20" x14ac:dyDescent="0.25">
      <c r="A17" s="9"/>
      <c r="B17" s="10"/>
      <c r="C17" s="10"/>
      <c r="D17" s="10"/>
      <c r="E17" s="10"/>
      <c r="F17" s="10"/>
      <c r="G17" s="35"/>
      <c r="H17" s="35"/>
      <c r="I17" s="35"/>
      <c r="J17" s="10"/>
      <c r="K17" s="10"/>
      <c r="L17" s="10"/>
      <c r="M17" s="10"/>
      <c r="N17" s="11"/>
      <c r="O17" s="3"/>
      <c r="P17" s="3"/>
      <c r="Q17" s="16" t="s">
        <v>37</v>
      </c>
      <c r="R17" s="3"/>
      <c r="S17" s="3"/>
      <c r="T17" s="3"/>
    </row>
    <row r="18" spans="1:20" ht="15.75" thickBot="1" x14ac:dyDescent="0.3">
      <c r="A18" s="12"/>
      <c r="B18" s="13"/>
      <c r="C18" s="13"/>
      <c r="D18" s="13"/>
      <c r="E18" s="13"/>
      <c r="F18" s="13"/>
      <c r="G18" s="36"/>
      <c r="H18" s="36"/>
      <c r="I18" s="36"/>
      <c r="J18" s="13"/>
      <c r="K18" s="13"/>
      <c r="L18" s="13"/>
      <c r="M18" s="13"/>
      <c r="N18" s="14"/>
      <c r="O18" s="3"/>
      <c r="P18" s="3"/>
      <c r="Q18" s="16" t="s">
        <v>38</v>
      </c>
      <c r="R18" s="3"/>
      <c r="S18" s="3"/>
      <c r="T18" s="3"/>
    </row>
    <row r="19" spans="1:20" ht="15.75" thickBot="1" x14ac:dyDescent="0.3">
      <c r="G19" s="169">
        <f>SUM(G14:G18)</f>
        <v>332000</v>
      </c>
      <c r="H19" s="169">
        <f>SUM(H14:H18)</f>
        <v>166000</v>
      </c>
      <c r="I19" s="169">
        <f>SUM(I14:I18)</f>
        <v>166000</v>
      </c>
      <c r="Q19" s="16" t="s">
        <v>39</v>
      </c>
    </row>
    <row r="20" spans="1:20" ht="15.75" x14ac:dyDescent="0.25">
      <c r="A20" s="290" t="s">
        <v>15</v>
      </c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2"/>
      <c r="Q20" s="16" t="s">
        <v>40</v>
      </c>
    </row>
    <row r="21" spans="1:20" x14ac:dyDescent="0.25">
      <c r="A21" s="297" t="s">
        <v>9</v>
      </c>
      <c r="B21" s="294" t="s">
        <v>10</v>
      </c>
      <c r="C21" s="294" t="s">
        <v>11</v>
      </c>
      <c r="D21" s="294" t="s">
        <v>14</v>
      </c>
      <c r="E21" s="294" t="s">
        <v>3</v>
      </c>
      <c r="F21" s="294" t="s">
        <v>4</v>
      </c>
      <c r="G21" s="293" t="s">
        <v>104</v>
      </c>
      <c r="H21" s="293"/>
      <c r="I21" s="293"/>
      <c r="J21" s="294" t="s">
        <v>6</v>
      </c>
      <c r="K21" s="294" t="s">
        <v>108</v>
      </c>
      <c r="L21" s="294" t="s">
        <v>12</v>
      </c>
      <c r="M21" s="294"/>
      <c r="N21" s="295" t="s">
        <v>309</v>
      </c>
      <c r="Q21" s="16" t="s">
        <v>41</v>
      </c>
    </row>
    <row r="22" spans="1:20" ht="25.5" x14ac:dyDescent="0.25">
      <c r="A22" s="297"/>
      <c r="B22" s="294"/>
      <c r="C22" s="294"/>
      <c r="D22" s="294"/>
      <c r="E22" s="294"/>
      <c r="F22" s="294"/>
      <c r="G22" s="45" t="s">
        <v>5</v>
      </c>
      <c r="H22" s="63" t="s">
        <v>102</v>
      </c>
      <c r="I22" s="63" t="s">
        <v>103</v>
      </c>
      <c r="J22" s="294"/>
      <c r="K22" s="294"/>
      <c r="L22" s="62" t="s">
        <v>7</v>
      </c>
      <c r="M22" s="62" t="s">
        <v>8</v>
      </c>
      <c r="N22" s="295"/>
      <c r="Q22" s="16" t="s">
        <v>42</v>
      </c>
    </row>
    <row r="23" spans="1:20" x14ac:dyDescent="0.25">
      <c r="A23" s="9"/>
      <c r="B23" s="10"/>
      <c r="C23" s="10"/>
      <c r="D23" s="10"/>
      <c r="E23" s="10"/>
      <c r="F23" s="10"/>
      <c r="G23" s="35"/>
      <c r="H23" s="35"/>
      <c r="I23" s="35"/>
      <c r="J23" s="10"/>
      <c r="K23" s="10"/>
      <c r="L23" s="10"/>
      <c r="M23" s="10"/>
      <c r="N23" s="11"/>
      <c r="Q23" s="25"/>
    </row>
    <row r="24" spans="1:20" x14ac:dyDescent="0.25">
      <c r="A24" s="9"/>
      <c r="B24" s="10"/>
      <c r="C24" s="10"/>
      <c r="D24" s="10"/>
      <c r="E24" s="10"/>
      <c r="F24" s="10"/>
      <c r="G24" s="35"/>
      <c r="H24" s="35"/>
      <c r="I24" s="35"/>
      <c r="J24" s="10"/>
      <c r="K24" s="10"/>
      <c r="L24" s="10"/>
      <c r="M24" s="10"/>
      <c r="N24" s="11"/>
      <c r="Q24" s="25"/>
    </row>
    <row r="25" spans="1:20" x14ac:dyDescent="0.25">
      <c r="A25" s="9"/>
      <c r="B25" s="10"/>
      <c r="C25" s="10"/>
      <c r="D25" s="10"/>
      <c r="E25" s="10"/>
      <c r="F25" s="10"/>
      <c r="G25" s="35"/>
      <c r="H25" s="35"/>
      <c r="I25" s="35"/>
      <c r="J25" s="10"/>
      <c r="K25" s="10"/>
      <c r="L25" s="10"/>
      <c r="M25" s="10"/>
      <c r="N25" s="11"/>
      <c r="Q25" s="25"/>
    </row>
    <row r="26" spans="1:20" x14ac:dyDescent="0.25">
      <c r="A26" s="9"/>
      <c r="B26" s="10"/>
      <c r="C26" s="10"/>
      <c r="D26" s="10"/>
      <c r="E26" s="10"/>
      <c r="F26" s="10"/>
      <c r="G26" s="35"/>
      <c r="H26" s="35"/>
      <c r="I26" s="35"/>
      <c r="J26" s="10"/>
      <c r="K26" s="10"/>
      <c r="L26" s="10"/>
      <c r="M26" s="10"/>
      <c r="N26" s="11"/>
      <c r="Q26" s="16" t="s">
        <v>43</v>
      </c>
    </row>
    <row r="27" spans="1:20" ht="15.75" thickBot="1" x14ac:dyDescent="0.3">
      <c r="A27" s="12"/>
      <c r="B27" s="13"/>
      <c r="C27" s="13"/>
      <c r="D27" s="13"/>
      <c r="E27" s="13"/>
      <c r="F27" s="13"/>
      <c r="G27" s="36"/>
      <c r="H27" s="36"/>
      <c r="I27" s="36"/>
      <c r="J27" s="13"/>
      <c r="K27" s="13"/>
      <c r="L27" s="13"/>
      <c r="M27" s="13"/>
      <c r="N27" s="14"/>
      <c r="Q27" s="16" t="s">
        <v>37</v>
      </c>
    </row>
    <row r="28" spans="1:20" ht="15.75" thickBot="1" x14ac:dyDescent="0.3">
      <c r="G28" s="169">
        <f>SUM(G23:G27)</f>
        <v>0</v>
      </c>
      <c r="H28" s="169">
        <f t="shared" ref="H28:I28" si="1">SUM(H23:H27)</f>
        <v>0</v>
      </c>
      <c r="I28" s="169">
        <f t="shared" si="1"/>
        <v>0</v>
      </c>
      <c r="Q28" s="16" t="s">
        <v>44</v>
      </c>
    </row>
    <row r="29" spans="1:20" ht="15.75" x14ac:dyDescent="0.25">
      <c r="A29" s="290" t="s">
        <v>16</v>
      </c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2"/>
      <c r="Q29" s="16" t="s">
        <v>45</v>
      </c>
    </row>
    <row r="30" spans="1:20" ht="15.75" x14ac:dyDescent="0.25">
      <c r="A30" s="297" t="s">
        <v>9</v>
      </c>
      <c r="B30" s="294" t="s">
        <v>10</v>
      </c>
      <c r="C30" s="294" t="s">
        <v>11</v>
      </c>
      <c r="D30" s="294" t="s">
        <v>14</v>
      </c>
      <c r="E30" s="301"/>
      <c r="F30" s="301"/>
      <c r="G30" s="293" t="s">
        <v>104</v>
      </c>
      <c r="H30" s="293"/>
      <c r="I30" s="293"/>
      <c r="J30" s="296" t="s">
        <v>6</v>
      </c>
      <c r="K30" s="294" t="s">
        <v>108</v>
      </c>
      <c r="L30" s="294" t="s">
        <v>12</v>
      </c>
      <c r="M30" s="294"/>
      <c r="N30" s="295" t="s">
        <v>309</v>
      </c>
      <c r="Q30" s="16" t="s">
        <v>46</v>
      </c>
    </row>
    <row r="31" spans="1:20" ht="38.25" x14ac:dyDescent="0.25">
      <c r="A31" s="297"/>
      <c r="B31" s="294"/>
      <c r="C31" s="294"/>
      <c r="D31" s="294"/>
      <c r="E31" s="294" t="s">
        <v>4</v>
      </c>
      <c r="F31" s="294"/>
      <c r="G31" s="62" t="s">
        <v>5</v>
      </c>
      <c r="H31" s="45" t="s">
        <v>102</v>
      </c>
      <c r="I31" s="63" t="s">
        <v>103</v>
      </c>
      <c r="J31" s="296"/>
      <c r="K31" s="294"/>
      <c r="L31" s="62" t="s">
        <v>17</v>
      </c>
      <c r="M31" s="62" t="s">
        <v>8</v>
      </c>
      <c r="N31" s="295"/>
      <c r="Q31" s="18" t="s">
        <v>47</v>
      </c>
    </row>
    <row r="32" spans="1:20" s="50" customFormat="1" ht="38.25" x14ac:dyDescent="0.25">
      <c r="A32" s="51" t="s">
        <v>143</v>
      </c>
      <c r="B32" s="71" t="s">
        <v>147</v>
      </c>
      <c r="C32" s="48"/>
      <c r="D32" s="134" t="s">
        <v>308</v>
      </c>
      <c r="E32" s="48"/>
      <c r="F32" s="48"/>
      <c r="G32" s="190">
        <v>116000</v>
      </c>
      <c r="H32" s="190">
        <f t="shared" ref="H32:H42" si="2">+G32/2</f>
        <v>58000</v>
      </c>
      <c r="I32" s="190">
        <f t="shared" ref="I32:I42" si="3">+G32/2</f>
        <v>58000</v>
      </c>
      <c r="J32" s="72" t="s">
        <v>148</v>
      </c>
      <c r="K32" s="132" t="s">
        <v>308</v>
      </c>
      <c r="L32" s="56" t="s">
        <v>117</v>
      </c>
      <c r="M32" s="56" t="s">
        <v>117</v>
      </c>
      <c r="N32" s="132" t="s">
        <v>310</v>
      </c>
      <c r="O32" s="56"/>
      <c r="Q32" s="18"/>
    </row>
    <row r="33" spans="1:18" s="50" customFormat="1" ht="150" x14ac:dyDescent="0.25">
      <c r="A33" s="51" t="s">
        <v>143</v>
      </c>
      <c r="B33" s="73" t="s">
        <v>149</v>
      </c>
      <c r="C33" s="48"/>
      <c r="D33" s="134" t="s">
        <v>308</v>
      </c>
      <c r="E33" s="48"/>
      <c r="F33" s="48"/>
      <c r="G33" s="190">
        <v>184000</v>
      </c>
      <c r="H33" s="190">
        <f t="shared" si="2"/>
        <v>92000</v>
      </c>
      <c r="I33" s="190">
        <f t="shared" si="3"/>
        <v>92000</v>
      </c>
      <c r="J33" s="72" t="s">
        <v>150</v>
      </c>
      <c r="K33" s="132" t="s">
        <v>308</v>
      </c>
      <c r="L33" s="56" t="s">
        <v>119</v>
      </c>
      <c r="M33" s="56" t="s">
        <v>119</v>
      </c>
      <c r="N33" s="49"/>
      <c r="Q33" s="18"/>
    </row>
    <row r="34" spans="1:18" s="50" customFormat="1" ht="120" x14ac:dyDescent="0.25">
      <c r="A34" s="51" t="s">
        <v>143</v>
      </c>
      <c r="B34" s="73" t="s">
        <v>151</v>
      </c>
      <c r="C34" s="48"/>
      <c r="D34" s="134" t="s">
        <v>308</v>
      </c>
      <c r="E34" s="48"/>
      <c r="F34" s="48"/>
      <c r="G34" s="190">
        <v>164000</v>
      </c>
      <c r="H34" s="190">
        <f t="shared" si="2"/>
        <v>82000</v>
      </c>
      <c r="I34" s="190">
        <f t="shared" si="3"/>
        <v>82000</v>
      </c>
      <c r="J34" s="72" t="s">
        <v>150</v>
      </c>
      <c r="K34" s="132" t="s">
        <v>308</v>
      </c>
      <c r="L34" s="56" t="s">
        <v>118</v>
      </c>
      <c r="M34" s="56" t="s">
        <v>118</v>
      </c>
      <c r="N34" s="49"/>
      <c r="Q34" s="18"/>
    </row>
    <row r="35" spans="1:18" s="50" customFormat="1" ht="90" x14ac:dyDescent="0.25">
      <c r="A35" s="51" t="s">
        <v>143</v>
      </c>
      <c r="B35" s="73" t="s">
        <v>152</v>
      </c>
      <c r="C35" s="48"/>
      <c r="D35" s="134" t="s">
        <v>308</v>
      </c>
      <c r="E35" s="48"/>
      <c r="F35" s="48"/>
      <c r="G35" s="190">
        <v>144000</v>
      </c>
      <c r="H35" s="190">
        <f t="shared" si="2"/>
        <v>72000</v>
      </c>
      <c r="I35" s="190">
        <f t="shared" si="3"/>
        <v>72000</v>
      </c>
      <c r="J35" s="72" t="s">
        <v>150</v>
      </c>
      <c r="K35" s="132" t="s">
        <v>308</v>
      </c>
      <c r="L35" s="56" t="s">
        <v>120</v>
      </c>
      <c r="M35" s="56" t="s">
        <v>120</v>
      </c>
      <c r="N35" s="56"/>
      <c r="O35" s="56"/>
      <c r="Q35" s="18"/>
    </row>
    <row r="36" spans="1:18" s="50" customFormat="1" ht="75" x14ac:dyDescent="0.25">
      <c r="A36" s="51" t="s">
        <v>143</v>
      </c>
      <c r="B36" s="73" t="s">
        <v>153</v>
      </c>
      <c r="C36" s="48"/>
      <c r="D36" s="134" t="s">
        <v>308</v>
      </c>
      <c r="E36" s="48"/>
      <c r="F36" s="48"/>
      <c r="G36" s="190">
        <v>192000</v>
      </c>
      <c r="H36" s="190">
        <f t="shared" si="2"/>
        <v>96000</v>
      </c>
      <c r="I36" s="190">
        <f t="shared" si="3"/>
        <v>96000</v>
      </c>
      <c r="J36" s="72" t="s">
        <v>150</v>
      </c>
      <c r="K36" s="132" t="s">
        <v>308</v>
      </c>
      <c r="L36" s="56" t="s">
        <v>120</v>
      </c>
      <c r="M36" s="56" t="s">
        <v>120</v>
      </c>
      <c r="N36" s="49"/>
      <c r="Q36" s="18"/>
    </row>
    <row r="37" spans="1:18" s="50" customFormat="1" ht="45" x14ac:dyDescent="0.25">
      <c r="A37" s="51" t="s">
        <v>143</v>
      </c>
      <c r="B37" s="73" t="s">
        <v>154</v>
      </c>
      <c r="C37" s="48"/>
      <c r="D37" s="134" t="s">
        <v>308</v>
      </c>
      <c r="E37" s="48"/>
      <c r="F37" s="48"/>
      <c r="G37" s="190">
        <v>192000</v>
      </c>
      <c r="H37" s="190">
        <f t="shared" si="2"/>
        <v>96000</v>
      </c>
      <c r="I37" s="190">
        <f t="shared" si="3"/>
        <v>96000</v>
      </c>
      <c r="J37" s="72" t="s">
        <v>150</v>
      </c>
      <c r="K37" s="132" t="s">
        <v>308</v>
      </c>
      <c r="L37" s="56" t="s">
        <v>119</v>
      </c>
      <c r="M37" s="56" t="s">
        <v>119</v>
      </c>
      <c r="N37" s="132" t="s">
        <v>310</v>
      </c>
      <c r="Q37" s="18"/>
    </row>
    <row r="38" spans="1:18" s="50" customFormat="1" ht="30" x14ac:dyDescent="0.25">
      <c r="A38" s="51" t="s">
        <v>143</v>
      </c>
      <c r="B38" s="73" t="s">
        <v>155</v>
      </c>
      <c r="C38" s="48"/>
      <c r="D38" s="134" t="s">
        <v>308</v>
      </c>
      <c r="E38" s="48"/>
      <c r="F38" s="48"/>
      <c r="G38" s="190">
        <f>640000/4</f>
        <v>160000</v>
      </c>
      <c r="H38" s="190">
        <f t="shared" si="2"/>
        <v>80000</v>
      </c>
      <c r="I38" s="190">
        <f t="shared" si="3"/>
        <v>80000</v>
      </c>
      <c r="J38" s="72" t="s">
        <v>150</v>
      </c>
      <c r="K38" s="132" t="s">
        <v>308</v>
      </c>
      <c r="L38" s="56" t="s">
        <v>120</v>
      </c>
      <c r="M38" s="56" t="s">
        <v>120</v>
      </c>
      <c r="N38" s="132" t="s">
        <v>310</v>
      </c>
      <c r="O38" s="74">
        <f>+G38+G37+G36+G35+G34+G33</f>
        <v>1036000</v>
      </c>
      <c r="Q38" s="18"/>
    </row>
    <row r="39" spans="1:18" s="50" customFormat="1" ht="60" x14ac:dyDescent="0.25">
      <c r="A39" s="51" t="s">
        <v>143</v>
      </c>
      <c r="B39" s="75" t="s">
        <v>156</v>
      </c>
      <c r="C39" s="48"/>
      <c r="D39" s="134" t="s">
        <v>308</v>
      </c>
      <c r="E39" s="48"/>
      <c r="F39" s="48"/>
      <c r="G39" s="190">
        <v>96000</v>
      </c>
      <c r="H39" s="190">
        <f t="shared" si="2"/>
        <v>48000</v>
      </c>
      <c r="I39" s="190">
        <f t="shared" si="3"/>
        <v>48000</v>
      </c>
      <c r="J39" s="72" t="s">
        <v>157</v>
      </c>
      <c r="K39" s="132" t="s">
        <v>308</v>
      </c>
      <c r="L39" s="56" t="s">
        <v>119</v>
      </c>
      <c r="M39" s="56" t="s">
        <v>119</v>
      </c>
      <c r="N39" s="49"/>
      <c r="Q39" s="18"/>
    </row>
    <row r="40" spans="1:18" s="50" customFormat="1" ht="60" x14ac:dyDescent="0.25">
      <c r="A40" s="51" t="s">
        <v>143</v>
      </c>
      <c r="B40" s="75" t="s">
        <v>158</v>
      </c>
      <c r="C40" s="48"/>
      <c r="D40" s="134" t="s">
        <v>308</v>
      </c>
      <c r="E40" s="48"/>
      <c r="F40" s="48"/>
      <c r="G40" s="190">
        <v>144000</v>
      </c>
      <c r="H40" s="190">
        <f t="shared" si="2"/>
        <v>72000</v>
      </c>
      <c r="I40" s="190">
        <f t="shared" si="3"/>
        <v>72000</v>
      </c>
      <c r="J40" s="72" t="s">
        <v>157</v>
      </c>
      <c r="K40" s="132" t="s">
        <v>308</v>
      </c>
      <c r="L40" s="56" t="s">
        <v>120</v>
      </c>
      <c r="M40" s="56" t="s">
        <v>120</v>
      </c>
      <c r="N40" s="132" t="s">
        <v>310</v>
      </c>
      <c r="Q40" s="18"/>
    </row>
    <row r="41" spans="1:18" s="50" customFormat="1" ht="60" x14ac:dyDescent="0.25">
      <c r="A41" s="51" t="s">
        <v>143</v>
      </c>
      <c r="B41" s="76" t="s">
        <v>159</v>
      </c>
      <c r="C41" s="48"/>
      <c r="D41" s="134" t="s">
        <v>308</v>
      </c>
      <c r="E41" s="48"/>
      <c r="F41" s="48"/>
      <c r="G41" s="190">
        <v>96000</v>
      </c>
      <c r="H41" s="190">
        <f t="shared" si="2"/>
        <v>48000</v>
      </c>
      <c r="I41" s="190">
        <f t="shared" si="3"/>
        <v>48000</v>
      </c>
      <c r="J41" s="72" t="s">
        <v>157</v>
      </c>
      <c r="K41" s="132" t="s">
        <v>308</v>
      </c>
      <c r="L41" s="56" t="s">
        <v>120</v>
      </c>
      <c r="M41" s="56" t="s">
        <v>120</v>
      </c>
      <c r="N41" s="49"/>
      <c r="Q41" s="18"/>
    </row>
    <row r="42" spans="1:18" s="50" customFormat="1" ht="120" x14ac:dyDescent="0.25">
      <c r="A42" s="51" t="s">
        <v>143</v>
      </c>
      <c r="B42" s="76" t="s">
        <v>160</v>
      </c>
      <c r="C42" s="48"/>
      <c r="D42" s="134" t="s">
        <v>308</v>
      </c>
      <c r="E42" s="48"/>
      <c r="F42" s="48"/>
      <c r="G42" s="190">
        <v>96000</v>
      </c>
      <c r="H42" s="190">
        <f t="shared" si="2"/>
        <v>48000</v>
      </c>
      <c r="I42" s="190">
        <f t="shared" si="3"/>
        <v>48000</v>
      </c>
      <c r="J42" s="72" t="s">
        <v>157</v>
      </c>
      <c r="K42" s="132" t="s">
        <v>308</v>
      </c>
      <c r="L42" s="56" t="s">
        <v>119</v>
      </c>
      <c r="M42" s="56" t="s">
        <v>119</v>
      </c>
      <c r="N42" s="49"/>
      <c r="O42" s="74">
        <f>+G42+G59+G41+G40+G39+G58+G57</f>
        <v>516000</v>
      </c>
      <c r="Q42" s="18"/>
    </row>
    <row r="43" spans="1:18" ht="15.75" thickBot="1" x14ac:dyDescent="0.3">
      <c r="G43" s="169">
        <f>SUM(G32:G42)</f>
        <v>1584000</v>
      </c>
      <c r="H43" s="169">
        <f>SUM(H32:H42)</f>
        <v>792000</v>
      </c>
      <c r="I43" s="169">
        <f>SUM(I32:I42)</f>
        <v>792000</v>
      </c>
      <c r="J43" s="37"/>
      <c r="O43" s="8" t="s">
        <v>161</v>
      </c>
      <c r="Q43" s="19" t="s">
        <v>50</v>
      </c>
      <c r="R43" s="20" t="s">
        <v>49</v>
      </c>
    </row>
    <row r="44" spans="1:18" ht="15.75" customHeight="1" x14ac:dyDescent="0.25">
      <c r="A44" s="314" t="s">
        <v>18</v>
      </c>
      <c r="B44" s="315"/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6"/>
      <c r="Q44" s="19" t="s">
        <v>51</v>
      </c>
      <c r="R44" s="20" t="s">
        <v>49</v>
      </c>
    </row>
    <row r="45" spans="1:18" ht="15" customHeight="1" x14ac:dyDescent="0.25">
      <c r="A45" s="317" t="s">
        <v>9</v>
      </c>
      <c r="B45" s="310" t="s">
        <v>10</v>
      </c>
      <c r="C45" s="310" t="s">
        <v>11</v>
      </c>
      <c r="D45" s="310" t="s">
        <v>14</v>
      </c>
      <c r="E45" s="310" t="s">
        <v>4</v>
      </c>
      <c r="F45" s="305" t="s">
        <v>104</v>
      </c>
      <c r="G45" s="306"/>
      <c r="H45" s="307"/>
      <c r="I45" s="308" t="s">
        <v>19</v>
      </c>
      <c r="J45" s="310" t="s">
        <v>6</v>
      </c>
      <c r="K45" s="310" t="s">
        <v>108</v>
      </c>
      <c r="L45" s="312" t="s">
        <v>12</v>
      </c>
      <c r="M45" s="313"/>
      <c r="N45" s="295" t="s">
        <v>309</v>
      </c>
      <c r="Q45" s="19" t="s">
        <v>48</v>
      </c>
      <c r="R45" s="20" t="s">
        <v>52</v>
      </c>
    </row>
    <row r="46" spans="1:18" ht="38.25" x14ac:dyDescent="0.25">
      <c r="A46" s="318"/>
      <c r="B46" s="311"/>
      <c r="C46" s="311"/>
      <c r="D46" s="311"/>
      <c r="E46" s="311"/>
      <c r="F46" s="62" t="s">
        <v>5</v>
      </c>
      <c r="G46" s="45" t="s">
        <v>102</v>
      </c>
      <c r="H46" s="63" t="s">
        <v>103</v>
      </c>
      <c r="I46" s="309"/>
      <c r="J46" s="311"/>
      <c r="K46" s="311"/>
      <c r="L46" s="62" t="s">
        <v>20</v>
      </c>
      <c r="M46" s="62" t="s">
        <v>21</v>
      </c>
      <c r="N46" s="295"/>
      <c r="Q46" s="19" t="s">
        <v>50</v>
      </c>
      <c r="R46" s="20" t="s">
        <v>52</v>
      </c>
    </row>
    <row r="47" spans="1:18" x14ac:dyDescent="0.25">
      <c r="A47" s="77"/>
      <c r="B47" s="78"/>
      <c r="C47" s="78"/>
      <c r="D47" s="78"/>
      <c r="E47" s="78"/>
      <c r="F47" s="62"/>
      <c r="G47" s="45"/>
      <c r="H47" s="63"/>
      <c r="I47" s="79"/>
      <c r="J47" s="80"/>
      <c r="K47" s="78"/>
      <c r="L47" s="62"/>
      <c r="M47" s="62"/>
      <c r="N47" s="81"/>
      <c r="Q47" s="82"/>
      <c r="R47" s="83"/>
    </row>
    <row r="48" spans="1:18" s="50" customFormat="1" ht="60" x14ac:dyDescent="0.25">
      <c r="A48" s="51" t="s">
        <v>143</v>
      </c>
      <c r="B48" s="71" t="s">
        <v>162</v>
      </c>
      <c r="C48" s="48"/>
      <c r="D48" s="134" t="s">
        <v>308</v>
      </c>
      <c r="E48" s="48"/>
      <c r="F48" s="190">
        <v>32000</v>
      </c>
      <c r="G48" s="190">
        <f>+F48/2</f>
        <v>16000</v>
      </c>
      <c r="H48" s="190">
        <f>+F48/2</f>
        <v>16000</v>
      </c>
      <c r="I48" s="57">
        <v>1</v>
      </c>
      <c r="J48" s="72" t="s">
        <v>163</v>
      </c>
      <c r="K48" s="132" t="s">
        <v>308</v>
      </c>
      <c r="L48" s="56" t="s">
        <v>120</v>
      </c>
      <c r="M48" s="56" t="s">
        <v>120</v>
      </c>
      <c r="N48" s="132" t="s">
        <v>310</v>
      </c>
      <c r="Q48" s="18"/>
    </row>
    <row r="49" spans="1:18" s="50" customFormat="1" ht="60" x14ac:dyDescent="0.25">
      <c r="A49" s="51" t="s">
        <v>143</v>
      </c>
      <c r="B49" s="71" t="s">
        <v>164</v>
      </c>
      <c r="C49" s="48"/>
      <c r="D49" s="134" t="s">
        <v>308</v>
      </c>
      <c r="E49" s="48"/>
      <c r="F49" s="190">
        <v>72000</v>
      </c>
      <c r="G49" s="190">
        <f t="shared" ref="G49:G59" si="4">+F49/2</f>
        <v>36000</v>
      </c>
      <c r="H49" s="190">
        <f t="shared" ref="H49:H59" si="5">+F49/2</f>
        <v>36000</v>
      </c>
      <c r="I49" s="57"/>
      <c r="J49" s="72" t="s">
        <v>163</v>
      </c>
      <c r="K49" s="132" t="s">
        <v>308</v>
      </c>
      <c r="L49" s="56" t="s">
        <v>120</v>
      </c>
      <c r="M49" s="56" t="s">
        <v>120</v>
      </c>
      <c r="N49" s="49"/>
      <c r="Q49" s="18"/>
    </row>
    <row r="50" spans="1:18" s="50" customFormat="1" ht="75" x14ac:dyDescent="0.25">
      <c r="A50" s="51" t="s">
        <v>143</v>
      </c>
      <c r="B50" s="71" t="s">
        <v>165</v>
      </c>
      <c r="C50" s="48"/>
      <c r="D50" s="134" t="s">
        <v>308</v>
      </c>
      <c r="E50" s="48"/>
      <c r="F50" s="190">
        <v>32000</v>
      </c>
      <c r="G50" s="190">
        <f t="shared" si="4"/>
        <v>16000</v>
      </c>
      <c r="H50" s="190">
        <f t="shared" si="5"/>
        <v>16000</v>
      </c>
      <c r="I50" s="57"/>
      <c r="J50" s="72" t="s">
        <v>163</v>
      </c>
      <c r="K50" s="132" t="s">
        <v>308</v>
      </c>
      <c r="L50" s="56" t="s">
        <v>146</v>
      </c>
      <c r="M50" s="56" t="s">
        <v>146</v>
      </c>
      <c r="N50" s="48"/>
      <c r="Q50" s="18"/>
    </row>
    <row r="51" spans="1:18" s="50" customFormat="1" ht="60" x14ac:dyDescent="0.25">
      <c r="A51" s="51" t="s">
        <v>143</v>
      </c>
      <c r="B51" s="71" t="s">
        <v>166</v>
      </c>
      <c r="C51" s="48"/>
      <c r="D51" s="134" t="s">
        <v>308</v>
      </c>
      <c r="E51" s="48"/>
      <c r="F51" s="190">
        <v>48000</v>
      </c>
      <c r="G51" s="190">
        <f t="shared" si="4"/>
        <v>24000</v>
      </c>
      <c r="H51" s="190">
        <f t="shared" si="5"/>
        <v>24000</v>
      </c>
      <c r="I51" s="57"/>
      <c r="J51" s="72" t="s">
        <v>163</v>
      </c>
      <c r="K51" s="132" t="s">
        <v>308</v>
      </c>
      <c r="L51" s="56" t="s">
        <v>118</v>
      </c>
      <c r="M51" s="56" t="s">
        <v>118</v>
      </c>
      <c r="N51" s="56"/>
      <c r="O51" s="74"/>
      <c r="Q51" s="18"/>
    </row>
    <row r="52" spans="1:18" s="50" customFormat="1" ht="90" x14ac:dyDescent="0.25">
      <c r="A52" s="51" t="s">
        <v>143</v>
      </c>
      <c r="B52" s="71" t="s">
        <v>167</v>
      </c>
      <c r="C52" s="48"/>
      <c r="D52" s="134" t="s">
        <v>308</v>
      </c>
      <c r="E52" s="48"/>
      <c r="F52" s="190">
        <v>48000</v>
      </c>
      <c r="G52" s="190">
        <f t="shared" si="4"/>
        <v>24000</v>
      </c>
      <c r="H52" s="190">
        <f t="shared" si="5"/>
        <v>24000</v>
      </c>
      <c r="I52" s="57"/>
      <c r="J52" s="72" t="s">
        <v>163</v>
      </c>
      <c r="K52" s="132" t="s">
        <v>308</v>
      </c>
      <c r="L52" s="56" t="s">
        <v>120</v>
      </c>
      <c r="M52" s="56" t="s">
        <v>120</v>
      </c>
      <c r="N52" s="56"/>
      <c r="O52" s="74">
        <f>+G52+G51+G50+G49+G48</f>
        <v>116000</v>
      </c>
      <c r="Q52" s="18"/>
    </row>
    <row r="53" spans="1:18" s="50" customFormat="1" ht="90" x14ac:dyDescent="0.25">
      <c r="A53" s="51" t="s">
        <v>143</v>
      </c>
      <c r="B53" s="54" t="s">
        <v>168</v>
      </c>
      <c r="C53" s="48"/>
      <c r="D53" s="134" t="s">
        <v>308</v>
      </c>
      <c r="E53" s="48"/>
      <c r="F53" s="190">
        <v>64000</v>
      </c>
      <c r="G53" s="190">
        <f t="shared" si="4"/>
        <v>32000</v>
      </c>
      <c r="H53" s="190">
        <f t="shared" si="5"/>
        <v>32000</v>
      </c>
      <c r="I53" s="57"/>
      <c r="J53" s="72" t="s">
        <v>148</v>
      </c>
      <c r="K53" s="132" t="s">
        <v>308</v>
      </c>
      <c r="L53" s="56" t="s">
        <v>119</v>
      </c>
      <c r="M53" s="56" t="s">
        <v>119</v>
      </c>
      <c r="N53" s="56"/>
      <c r="Q53" s="18"/>
    </row>
    <row r="54" spans="1:18" s="50" customFormat="1" ht="60" x14ac:dyDescent="0.25">
      <c r="A54" s="51" t="s">
        <v>143</v>
      </c>
      <c r="B54" s="71" t="s">
        <v>169</v>
      </c>
      <c r="C54" s="48"/>
      <c r="D54" s="134" t="s">
        <v>308</v>
      </c>
      <c r="E54" s="48"/>
      <c r="F54" s="190">
        <v>64000</v>
      </c>
      <c r="G54" s="190">
        <f t="shared" si="4"/>
        <v>32000</v>
      </c>
      <c r="H54" s="190">
        <f t="shared" si="5"/>
        <v>32000</v>
      </c>
      <c r="I54" s="57"/>
      <c r="J54" s="72" t="s">
        <v>148</v>
      </c>
      <c r="K54" s="132" t="s">
        <v>308</v>
      </c>
      <c r="L54" s="56" t="s">
        <v>119</v>
      </c>
      <c r="M54" s="56" t="s">
        <v>119</v>
      </c>
      <c r="N54" s="49"/>
      <c r="Q54" s="18"/>
    </row>
    <row r="55" spans="1:18" s="50" customFormat="1" ht="45" x14ac:dyDescent="0.25">
      <c r="A55" s="51" t="s">
        <v>143</v>
      </c>
      <c r="B55" s="71" t="s">
        <v>170</v>
      </c>
      <c r="C55" s="48"/>
      <c r="D55" s="134" t="s">
        <v>308</v>
      </c>
      <c r="E55" s="48"/>
      <c r="F55" s="190">
        <v>64000</v>
      </c>
      <c r="G55" s="190">
        <f t="shared" si="4"/>
        <v>32000</v>
      </c>
      <c r="H55" s="190">
        <f t="shared" si="5"/>
        <v>32000</v>
      </c>
      <c r="I55" s="57"/>
      <c r="J55" s="72" t="s">
        <v>148</v>
      </c>
      <c r="K55" s="132" t="s">
        <v>308</v>
      </c>
      <c r="L55" s="56"/>
      <c r="M55" s="56"/>
      <c r="N55" s="49"/>
      <c r="Q55" s="18"/>
    </row>
    <row r="56" spans="1:18" s="50" customFormat="1" ht="45" x14ac:dyDescent="0.25">
      <c r="A56" s="51" t="s">
        <v>143</v>
      </c>
      <c r="B56" s="71" t="s">
        <v>171</v>
      </c>
      <c r="C56" s="48"/>
      <c r="D56" s="134" t="s">
        <v>308</v>
      </c>
      <c r="E56" s="48"/>
      <c r="F56" s="190">
        <v>64000</v>
      </c>
      <c r="G56" s="190">
        <f t="shared" si="4"/>
        <v>32000</v>
      </c>
      <c r="H56" s="190">
        <f t="shared" si="5"/>
        <v>32000</v>
      </c>
      <c r="I56" s="57"/>
      <c r="J56" s="72" t="s">
        <v>148</v>
      </c>
      <c r="K56" s="132" t="s">
        <v>308</v>
      </c>
      <c r="L56" s="56" t="s">
        <v>119</v>
      </c>
      <c r="M56" s="56" t="s">
        <v>119</v>
      </c>
      <c r="N56" s="49"/>
      <c r="O56" s="74">
        <f>+G56+G55+G54+G53+G32</f>
        <v>244000</v>
      </c>
      <c r="Q56" s="18"/>
    </row>
    <row r="57" spans="1:18" s="50" customFormat="1" ht="75" x14ac:dyDescent="0.25">
      <c r="A57" s="51" t="s">
        <v>143</v>
      </c>
      <c r="B57" s="75" t="s">
        <v>172</v>
      </c>
      <c r="C57" s="48"/>
      <c r="D57" s="134" t="s">
        <v>308</v>
      </c>
      <c r="E57" s="48"/>
      <c r="F57" s="190">
        <v>48000</v>
      </c>
      <c r="G57" s="190">
        <f t="shared" si="4"/>
        <v>24000</v>
      </c>
      <c r="H57" s="190">
        <f t="shared" si="5"/>
        <v>24000</v>
      </c>
      <c r="I57" s="57"/>
      <c r="J57" s="72" t="s">
        <v>157</v>
      </c>
      <c r="K57" s="132" t="s">
        <v>308</v>
      </c>
      <c r="L57" s="56" t="s">
        <v>120</v>
      </c>
      <c r="M57" s="56" t="s">
        <v>120</v>
      </c>
      <c r="N57" s="56"/>
      <c r="O57" s="56"/>
      <c r="Q57" s="18"/>
    </row>
    <row r="58" spans="1:18" s="50" customFormat="1" ht="45" x14ac:dyDescent="0.25">
      <c r="A58" s="51" t="s">
        <v>143</v>
      </c>
      <c r="B58" s="75" t="s">
        <v>173</v>
      </c>
      <c r="C58" s="48"/>
      <c r="D58" s="134" t="s">
        <v>308</v>
      </c>
      <c r="E58" s="48"/>
      <c r="F58" s="190">
        <v>48000</v>
      </c>
      <c r="G58" s="190">
        <f t="shared" si="4"/>
        <v>24000</v>
      </c>
      <c r="H58" s="190">
        <f t="shared" si="5"/>
        <v>24000</v>
      </c>
      <c r="I58" s="57"/>
      <c r="J58" s="72" t="s">
        <v>157</v>
      </c>
      <c r="K58" s="132" t="s">
        <v>308</v>
      </c>
      <c r="L58" s="56" t="s">
        <v>119</v>
      </c>
      <c r="M58" s="56" t="s">
        <v>119</v>
      </c>
      <c r="N58" s="49"/>
      <c r="Q58" s="18"/>
    </row>
    <row r="59" spans="1:18" s="50" customFormat="1" ht="45" x14ac:dyDescent="0.25">
      <c r="A59" s="51" t="s">
        <v>143</v>
      </c>
      <c r="B59" s="76" t="s">
        <v>174</v>
      </c>
      <c r="C59" s="48"/>
      <c r="D59" s="134" t="s">
        <v>308</v>
      </c>
      <c r="E59" s="48"/>
      <c r="F59" s="190">
        <v>72000</v>
      </c>
      <c r="G59" s="190">
        <f t="shared" si="4"/>
        <v>36000</v>
      </c>
      <c r="H59" s="190">
        <f t="shared" si="5"/>
        <v>36000</v>
      </c>
      <c r="I59" s="57"/>
      <c r="J59" s="72" t="s">
        <v>157</v>
      </c>
      <c r="K59" s="132" t="s">
        <v>308</v>
      </c>
      <c r="L59" s="56" t="s">
        <v>118</v>
      </c>
      <c r="M59" s="56" t="s">
        <v>118</v>
      </c>
      <c r="N59" s="49"/>
      <c r="Q59" s="18"/>
    </row>
    <row r="60" spans="1:18" ht="15.75" thickBot="1" x14ac:dyDescent="0.3">
      <c r="F60" s="169">
        <f>SUM(F48:F59)</f>
        <v>656000</v>
      </c>
      <c r="G60" s="169">
        <f t="shared" ref="G60:H60" si="6">SUM(G48:G59)</f>
        <v>328000</v>
      </c>
      <c r="H60" s="169">
        <f t="shared" si="6"/>
        <v>328000</v>
      </c>
      <c r="I60" s="59"/>
      <c r="Q60" s="20" t="s">
        <v>56</v>
      </c>
      <c r="R60" s="20" t="s">
        <v>55</v>
      </c>
    </row>
    <row r="61" spans="1:18" ht="15.75" x14ac:dyDescent="0.25">
      <c r="A61" s="290" t="s">
        <v>22</v>
      </c>
      <c r="B61" s="291"/>
      <c r="C61" s="291"/>
      <c r="D61" s="291"/>
      <c r="E61" s="291"/>
      <c r="F61" s="291"/>
      <c r="G61" s="291"/>
      <c r="H61" s="291"/>
      <c r="I61" s="291"/>
      <c r="J61" s="291"/>
      <c r="K61" s="291"/>
      <c r="L61" s="291"/>
      <c r="M61" s="291"/>
      <c r="N61" s="292"/>
      <c r="Q61" s="20" t="s">
        <v>57</v>
      </c>
      <c r="R61" s="20" t="s">
        <v>55</v>
      </c>
    </row>
    <row r="62" spans="1:18" ht="15.75" x14ac:dyDescent="0.25">
      <c r="A62" s="297" t="s">
        <v>9</v>
      </c>
      <c r="B62" s="294" t="s">
        <v>10</v>
      </c>
      <c r="C62" s="294" t="s">
        <v>11</v>
      </c>
      <c r="D62" s="294" t="s">
        <v>14</v>
      </c>
      <c r="E62" s="301"/>
      <c r="F62" s="301"/>
      <c r="G62" s="293" t="s">
        <v>104</v>
      </c>
      <c r="H62" s="293"/>
      <c r="I62" s="293"/>
      <c r="J62" s="296" t="s">
        <v>6</v>
      </c>
      <c r="K62" s="294" t="s">
        <v>108</v>
      </c>
      <c r="L62" s="294" t="s">
        <v>12</v>
      </c>
      <c r="M62" s="294"/>
      <c r="N62" s="295" t="s">
        <v>309</v>
      </c>
      <c r="Q62" s="20"/>
      <c r="R62" s="20" t="s">
        <v>58</v>
      </c>
    </row>
    <row r="63" spans="1:18" ht="38.25" x14ac:dyDescent="0.25">
      <c r="A63" s="297"/>
      <c r="B63" s="294"/>
      <c r="C63" s="294"/>
      <c r="D63" s="294"/>
      <c r="E63" s="294" t="s">
        <v>4</v>
      </c>
      <c r="F63" s="294"/>
      <c r="G63" s="62" t="s">
        <v>5</v>
      </c>
      <c r="H63" s="45" t="s">
        <v>102</v>
      </c>
      <c r="I63" s="63" t="s">
        <v>103</v>
      </c>
      <c r="J63" s="296"/>
      <c r="K63" s="294"/>
      <c r="L63" s="62" t="s">
        <v>17</v>
      </c>
      <c r="M63" s="62" t="s">
        <v>8</v>
      </c>
      <c r="N63" s="295"/>
      <c r="Q63" s="20"/>
      <c r="R63" s="20" t="s">
        <v>58</v>
      </c>
    </row>
    <row r="64" spans="1:18" s="50" customFormat="1" ht="45.75" thickBot="1" x14ac:dyDescent="0.3">
      <c r="A64" s="51" t="s">
        <v>175</v>
      </c>
      <c r="B64" s="71" t="s">
        <v>176</v>
      </c>
      <c r="C64" s="48"/>
      <c r="D64" s="134" t="s">
        <v>308</v>
      </c>
      <c r="E64" s="287"/>
      <c r="F64" s="288"/>
      <c r="G64" s="190">
        <f>+(48000/8)*3</f>
        <v>18000</v>
      </c>
      <c r="H64" s="190">
        <f>+G64/2</f>
        <v>9000</v>
      </c>
      <c r="I64" s="190">
        <f>+G64/2</f>
        <v>9000</v>
      </c>
      <c r="J64" s="72" t="s">
        <v>163</v>
      </c>
      <c r="K64" s="132" t="s">
        <v>308</v>
      </c>
      <c r="L64" s="56" t="s">
        <v>118</v>
      </c>
      <c r="M64" s="56" t="s">
        <v>118</v>
      </c>
      <c r="N64" s="49"/>
      <c r="Q64" s="18"/>
    </row>
    <row r="65" spans="1:18" s="50" customFormat="1" ht="45.75" thickBot="1" x14ac:dyDescent="0.3">
      <c r="A65" s="51" t="s">
        <v>175</v>
      </c>
      <c r="B65" s="71" t="s">
        <v>177</v>
      </c>
      <c r="C65" s="48"/>
      <c r="D65" s="134" t="s">
        <v>308</v>
      </c>
      <c r="E65" s="287"/>
      <c r="F65" s="288"/>
      <c r="G65" s="190">
        <f>+(48000/8)*3</f>
        <v>18000</v>
      </c>
      <c r="H65" s="190">
        <f>+G65/2</f>
        <v>9000</v>
      </c>
      <c r="I65" s="190">
        <f>+G65/2</f>
        <v>9000</v>
      </c>
      <c r="J65" s="72" t="s">
        <v>163</v>
      </c>
      <c r="K65" s="132" t="s">
        <v>308</v>
      </c>
      <c r="L65" s="56" t="s">
        <v>118</v>
      </c>
      <c r="M65" s="56" t="s">
        <v>118</v>
      </c>
      <c r="N65" s="56"/>
      <c r="Q65" s="18"/>
    </row>
    <row r="66" spans="1:18" s="50" customFormat="1" ht="45.75" thickBot="1" x14ac:dyDescent="0.3">
      <c r="A66" s="51" t="s">
        <v>175</v>
      </c>
      <c r="B66" s="71" t="s">
        <v>178</v>
      </c>
      <c r="C66" s="48"/>
      <c r="D66" s="134" t="s">
        <v>308</v>
      </c>
      <c r="E66" s="287"/>
      <c r="F66" s="288"/>
      <c r="G66" s="190">
        <f>+(82000/8)*3</f>
        <v>30750</v>
      </c>
      <c r="H66" s="190">
        <f>+G66/2</f>
        <v>15375</v>
      </c>
      <c r="I66" s="190">
        <f>+G66/2</f>
        <v>15375</v>
      </c>
      <c r="J66" s="72" t="s">
        <v>148</v>
      </c>
      <c r="K66" s="132" t="s">
        <v>308</v>
      </c>
      <c r="L66" s="56" t="s">
        <v>118</v>
      </c>
      <c r="M66" s="56" t="s">
        <v>118</v>
      </c>
      <c r="N66" s="49"/>
      <c r="Q66" s="18"/>
    </row>
    <row r="67" spans="1:18" s="50" customFormat="1" ht="45.75" thickBot="1" x14ac:dyDescent="0.3">
      <c r="A67" s="51" t="s">
        <v>175</v>
      </c>
      <c r="B67" s="76" t="s">
        <v>174</v>
      </c>
      <c r="C67" s="48"/>
      <c r="D67" s="134" t="s">
        <v>308</v>
      </c>
      <c r="E67" s="60"/>
      <c r="F67" s="61"/>
      <c r="G67" s="190">
        <f>+(50000/7)*3</f>
        <v>21428.571428571428</v>
      </c>
      <c r="H67" s="190">
        <f t="shared" ref="H67" si="7">+G67/2</f>
        <v>10714.285714285714</v>
      </c>
      <c r="I67" s="190">
        <f t="shared" ref="I67" si="8">+G67/2</f>
        <v>10714.285714285714</v>
      </c>
      <c r="J67" s="72" t="s">
        <v>157</v>
      </c>
      <c r="K67" s="132" t="s">
        <v>308</v>
      </c>
      <c r="L67" s="56" t="s">
        <v>120</v>
      </c>
      <c r="M67" s="56" t="s">
        <v>120</v>
      </c>
      <c r="N67" s="49"/>
      <c r="Q67" s="18"/>
    </row>
    <row r="68" spans="1:18" x14ac:dyDescent="0.25">
      <c r="A68" s="42"/>
      <c r="B68" s="42"/>
      <c r="C68" s="42"/>
      <c r="D68" s="42"/>
      <c r="E68" s="42"/>
      <c r="F68" s="42"/>
      <c r="G68" s="201">
        <f>SUM(G64:G67)</f>
        <v>88178.57142857142</v>
      </c>
      <c r="H68" s="201">
        <f t="shared" ref="H68:I68" si="9">SUM(H64:H67)</f>
        <v>44089.28571428571</v>
      </c>
      <c r="I68" s="201">
        <f t="shared" si="9"/>
        <v>44089.28571428571</v>
      </c>
      <c r="J68" s="44"/>
      <c r="K68" s="42"/>
      <c r="L68" s="42"/>
      <c r="M68" s="42"/>
      <c r="N68" s="42"/>
      <c r="Q68" s="20"/>
      <c r="R68" s="20"/>
    </row>
    <row r="69" spans="1:18" ht="15.75" thickBot="1" x14ac:dyDescent="0.3">
      <c r="E69" s="42"/>
      <c r="F69" s="42"/>
      <c r="G69" s="42"/>
      <c r="H69" s="43"/>
      <c r="I69" s="44"/>
      <c r="J69" s="44"/>
      <c r="K69" s="42"/>
      <c r="L69" s="42"/>
      <c r="M69" s="42"/>
      <c r="N69" s="42"/>
      <c r="Q69" s="20" t="s">
        <v>62</v>
      </c>
      <c r="R69" s="20" t="s">
        <v>49</v>
      </c>
    </row>
    <row r="70" spans="1:18" ht="15.75" customHeight="1" x14ac:dyDescent="0.25">
      <c r="A70" s="290" t="s">
        <v>23</v>
      </c>
      <c r="B70" s="291"/>
      <c r="C70" s="291"/>
      <c r="D70" s="291"/>
      <c r="E70" s="291"/>
      <c r="F70" s="291"/>
      <c r="G70" s="291"/>
      <c r="H70" s="291"/>
      <c r="I70" s="291"/>
      <c r="J70" s="291"/>
      <c r="K70" s="291"/>
      <c r="L70" s="291"/>
      <c r="M70" s="291"/>
      <c r="N70" s="292"/>
      <c r="Q70" s="20" t="s">
        <v>63</v>
      </c>
      <c r="R70" s="20" t="s">
        <v>49</v>
      </c>
    </row>
    <row r="71" spans="1:18" ht="15" customHeight="1" x14ac:dyDescent="0.25">
      <c r="A71" s="297" t="s">
        <v>9</v>
      </c>
      <c r="B71" s="294" t="s">
        <v>74</v>
      </c>
      <c r="C71" s="294" t="s">
        <v>11</v>
      </c>
      <c r="D71" s="294"/>
      <c r="E71" s="294" t="s">
        <v>4</v>
      </c>
      <c r="F71" s="294"/>
      <c r="G71" s="293" t="s">
        <v>104</v>
      </c>
      <c r="H71" s="293"/>
      <c r="I71" s="293"/>
      <c r="J71" s="296" t="s">
        <v>6</v>
      </c>
      <c r="K71" s="296" t="s">
        <v>24</v>
      </c>
      <c r="L71" s="294" t="s">
        <v>12</v>
      </c>
      <c r="M71" s="294"/>
      <c r="N71" s="295" t="s">
        <v>309</v>
      </c>
      <c r="Q71" s="20" t="s">
        <v>64</v>
      </c>
      <c r="R71" s="20" t="s">
        <v>49</v>
      </c>
    </row>
    <row r="72" spans="1:18" ht="63.75" x14ac:dyDescent="0.25">
      <c r="A72" s="297"/>
      <c r="B72" s="294"/>
      <c r="C72" s="294"/>
      <c r="D72" s="294"/>
      <c r="E72" s="294"/>
      <c r="F72" s="294"/>
      <c r="G72" s="62" t="s">
        <v>5</v>
      </c>
      <c r="H72" s="62" t="s">
        <v>102</v>
      </c>
      <c r="I72" s="45" t="s">
        <v>103</v>
      </c>
      <c r="J72" s="296"/>
      <c r="K72" s="296"/>
      <c r="L72" s="62" t="s">
        <v>25</v>
      </c>
      <c r="M72" s="62" t="s">
        <v>26</v>
      </c>
      <c r="N72" s="295"/>
      <c r="Q72" s="20" t="s">
        <v>65</v>
      </c>
      <c r="R72" s="20" t="s">
        <v>49</v>
      </c>
    </row>
    <row r="73" spans="1:18" x14ac:dyDescent="0.25">
      <c r="A73" s="9"/>
      <c r="B73" s="10"/>
      <c r="C73" s="289"/>
      <c r="D73" s="289"/>
      <c r="E73" s="289"/>
      <c r="F73" s="289"/>
      <c r="G73" s="198"/>
      <c r="H73" s="198"/>
      <c r="I73" s="198"/>
      <c r="J73" s="38"/>
      <c r="K73" s="38"/>
      <c r="L73" s="10"/>
      <c r="M73" s="10"/>
      <c r="N73" s="11"/>
      <c r="Q73" s="25"/>
      <c r="R73" s="25"/>
    </row>
    <row r="74" spans="1:18" x14ac:dyDescent="0.25">
      <c r="A74" s="9"/>
      <c r="B74" s="10"/>
      <c r="C74" s="289"/>
      <c r="D74" s="289"/>
      <c r="E74" s="289"/>
      <c r="F74" s="289"/>
      <c r="G74" s="198"/>
      <c r="H74" s="198"/>
      <c r="I74" s="198"/>
      <c r="J74" s="38"/>
      <c r="K74" s="38"/>
      <c r="L74" s="10"/>
      <c r="M74" s="10"/>
      <c r="N74" s="11"/>
      <c r="Q74" s="20" t="s">
        <v>66</v>
      </c>
      <c r="R74" s="20" t="s">
        <v>52</v>
      </c>
    </row>
    <row r="75" spans="1:18" x14ac:dyDescent="0.25">
      <c r="A75" s="9"/>
      <c r="B75" s="10"/>
      <c r="C75" s="289"/>
      <c r="D75" s="289"/>
      <c r="E75" s="289"/>
      <c r="F75" s="289"/>
      <c r="G75" s="198"/>
      <c r="H75" s="198"/>
      <c r="I75" s="198"/>
      <c r="J75" s="38"/>
      <c r="K75" s="38"/>
      <c r="L75" s="10"/>
      <c r="M75" s="10"/>
      <c r="N75" s="11"/>
      <c r="Q75" s="20" t="s">
        <v>67</v>
      </c>
      <c r="R75" s="20" t="s">
        <v>52</v>
      </c>
    </row>
    <row r="76" spans="1:18" x14ac:dyDescent="0.25">
      <c r="A76" s="9"/>
      <c r="B76" s="10"/>
      <c r="C76" s="289"/>
      <c r="D76" s="289"/>
      <c r="E76" s="289"/>
      <c r="F76" s="289"/>
      <c r="G76" s="198"/>
      <c r="H76" s="198"/>
      <c r="I76" s="198"/>
      <c r="J76" s="38"/>
      <c r="K76" s="38"/>
      <c r="L76" s="10"/>
      <c r="M76" s="10"/>
      <c r="N76" s="11"/>
      <c r="Q76" s="20" t="s">
        <v>68</v>
      </c>
      <c r="R76" s="20" t="s">
        <v>52</v>
      </c>
    </row>
    <row r="77" spans="1:18" ht="15.75" thickBot="1" x14ac:dyDescent="0.3">
      <c r="A77" s="12"/>
      <c r="B77" s="13"/>
      <c r="C77" s="298"/>
      <c r="D77" s="298"/>
      <c r="E77" s="298"/>
      <c r="F77" s="298"/>
      <c r="G77" s="199"/>
      <c r="H77" s="199"/>
      <c r="I77" s="199"/>
      <c r="J77" s="39"/>
      <c r="K77" s="39"/>
      <c r="L77" s="13"/>
      <c r="M77" s="13"/>
      <c r="N77" s="14"/>
      <c r="Q77" s="20" t="s">
        <v>69</v>
      </c>
      <c r="R77" s="20" t="s">
        <v>52</v>
      </c>
    </row>
    <row r="78" spans="1:18" x14ac:dyDescent="0.25">
      <c r="G78" s="200">
        <f>SUM(G73:G77)</f>
        <v>0</v>
      </c>
      <c r="H78" s="200">
        <f t="shared" ref="H78:I78" si="10">SUM(H73:H77)</f>
        <v>0</v>
      </c>
      <c r="I78" s="200">
        <f t="shared" si="10"/>
        <v>0</v>
      </c>
      <c r="J78" s="59"/>
      <c r="Q78" s="25"/>
      <c r="R78" s="20" t="s">
        <v>52</v>
      </c>
    </row>
    <row r="79" spans="1:18" x14ac:dyDescent="0.25">
      <c r="Q79" s="25"/>
      <c r="R79" s="20"/>
    </row>
    <row r="80" spans="1:18" x14ac:dyDescent="0.25">
      <c r="F80" s="167" t="s">
        <v>257</v>
      </c>
      <c r="G80" s="170">
        <f>+G68+F60+G43+G19+G28+G78+G10</f>
        <v>2660178.5714285714</v>
      </c>
      <c r="H80" s="170">
        <f t="shared" ref="H80:I80" si="11">+H68+G60+H43+H19+H28+H78+H10</f>
        <v>1330089.2857142857</v>
      </c>
      <c r="I80" s="170">
        <f t="shared" si="11"/>
        <v>1330089.2857142857</v>
      </c>
      <c r="Q80" s="25"/>
      <c r="R80" s="25"/>
    </row>
    <row r="81" spans="9:18" s="8" customFormat="1" x14ac:dyDescent="0.25">
      <c r="I81" s="40"/>
      <c r="Q81" s="20" t="s">
        <v>70</v>
      </c>
      <c r="R81" s="20" t="s">
        <v>53</v>
      </c>
    </row>
    <row r="82" spans="9:18" s="8" customFormat="1" x14ac:dyDescent="0.25">
      <c r="I82" s="59"/>
      <c r="Q82" s="25"/>
      <c r="R82" s="25"/>
    </row>
    <row r="83" spans="9:18" s="8" customFormat="1" x14ac:dyDescent="0.25">
      <c r="I83" s="59"/>
      <c r="Q83" s="20" t="s">
        <v>71</v>
      </c>
      <c r="R83" s="20" t="s">
        <v>55</v>
      </c>
    </row>
    <row r="84" spans="9:18" s="8" customFormat="1" x14ac:dyDescent="0.25">
      <c r="I84" s="59"/>
      <c r="Q84" s="20" t="s">
        <v>72</v>
      </c>
      <c r="R84" s="20" t="s">
        <v>55</v>
      </c>
    </row>
    <row r="85" spans="9:18" s="8" customFormat="1" x14ac:dyDescent="0.25">
      <c r="I85" s="40"/>
      <c r="Q85" s="25"/>
      <c r="R85" s="25"/>
    </row>
    <row r="86" spans="9:18" s="8" customFormat="1" x14ac:dyDescent="0.25">
      <c r="I86" s="40"/>
    </row>
    <row r="87" spans="9:18" s="8" customFormat="1" x14ac:dyDescent="0.25">
      <c r="I87" s="40"/>
      <c r="Q87" s="20" t="s">
        <v>54</v>
      </c>
      <c r="R87" s="25"/>
    </row>
    <row r="88" spans="9:18" s="8" customFormat="1" x14ac:dyDescent="0.25">
      <c r="I88" s="40"/>
      <c r="Q88" s="20" t="s">
        <v>57</v>
      </c>
      <c r="R88" s="25"/>
    </row>
    <row r="89" spans="9:18" s="8" customFormat="1" x14ac:dyDescent="0.25">
      <c r="I89" s="40"/>
    </row>
    <row r="90" spans="9:18" s="8" customFormat="1" x14ac:dyDescent="0.25">
      <c r="I90" s="40"/>
    </row>
    <row r="91" spans="9:18" s="8" customFormat="1" x14ac:dyDescent="0.25">
      <c r="I91" s="40"/>
      <c r="Q91" s="16" t="s">
        <v>43</v>
      </c>
      <c r="R91" s="25"/>
    </row>
    <row r="92" spans="9:18" s="8" customFormat="1" x14ac:dyDescent="0.25">
      <c r="I92" s="40"/>
      <c r="Q92" s="16" t="s">
        <v>37</v>
      </c>
      <c r="R92" s="25"/>
    </row>
    <row r="93" spans="9:18" s="8" customFormat="1" x14ac:dyDescent="0.25">
      <c r="I93" s="40"/>
      <c r="Q93" s="17" t="s">
        <v>73</v>
      </c>
      <c r="R93" s="25"/>
    </row>
  </sheetData>
  <mergeCells count="96"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A20:N20"/>
    <mergeCell ref="K3:K4"/>
    <mergeCell ref="L3:M3"/>
    <mergeCell ref="N3:N4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K12:K13"/>
    <mergeCell ref="L12:M12"/>
    <mergeCell ref="N12:N13"/>
    <mergeCell ref="N21:N22"/>
    <mergeCell ref="A29:N29"/>
    <mergeCell ref="A21:A22"/>
    <mergeCell ref="B21:B22"/>
    <mergeCell ref="C21:C22"/>
    <mergeCell ref="D21:D22"/>
    <mergeCell ref="E21:E22"/>
    <mergeCell ref="F21:F22"/>
    <mergeCell ref="G30:I30"/>
    <mergeCell ref="G21:I21"/>
    <mergeCell ref="J21:J22"/>
    <mergeCell ref="K21:K22"/>
    <mergeCell ref="L21:M21"/>
    <mergeCell ref="N45:N46"/>
    <mergeCell ref="J30:J31"/>
    <mergeCell ref="K30:K31"/>
    <mergeCell ref="L30:M30"/>
    <mergeCell ref="E31:F31"/>
    <mergeCell ref="A44:N44"/>
    <mergeCell ref="A45:A46"/>
    <mergeCell ref="B45:B46"/>
    <mergeCell ref="C45:C46"/>
    <mergeCell ref="D45:D46"/>
    <mergeCell ref="E45:E46"/>
    <mergeCell ref="A30:A31"/>
    <mergeCell ref="B30:B31"/>
    <mergeCell ref="C30:C31"/>
    <mergeCell ref="D30:D31"/>
    <mergeCell ref="E30:F30"/>
    <mergeCell ref="F45:H45"/>
    <mergeCell ref="I45:I46"/>
    <mergeCell ref="J45:J46"/>
    <mergeCell ref="K45:K46"/>
    <mergeCell ref="L45:M45"/>
    <mergeCell ref="A61:N61"/>
    <mergeCell ref="A62:A63"/>
    <mergeCell ref="B62:B63"/>
    <mergeCell ref="C62:C63"/>
    <mergeCell ref="D62:D63"/>
    <mergeCell ref="E62:F62"/>
    <mergeCell ref="G62:I62"/>
    <mergeCell ref="J62:J63"/>
    <mergeCell ref="K62:K63"/>
    <mergeCell ref="L62:M62"/>
    <mergeCell ref="E63:F63"/>
    <mergeCell ref="J71:J72"/>
    <mergeCell ref="K71:K72"/>
    <mergeCell ref="L71:M71"/>
    <mergeCell ref="N71:N72"/>
    <mergeCell ref="A71:A72"/>
    <mergeCell ref="B71:B72"/>
    <mergeCell ref="C71:D72"/>
    <mergeCell ref="E71:F72"/>
    <mergeCell ref="G71:I71"/>
    <mergeCell ref="N30:N31"/>
    <mergeCell ref="N62:N63"/>
    <mergeCell ref="C73:D73"/>
    <mergeCell ref="E73:F73"/>
    <mergeCell ref="C77:D77"/>
    <mergeCell ref="E77:F77"/>
    <mergeCell ref="C74:D74"/>
    <mergeCell ref="E74:F74"/>
    <mergeCell ref="C75:D75"/>
    <mergeCell ref="E75:F75"/>
    <mergeCell ref="C76:D76"/>
    <mergeCell ref="E76:F76"/>
    <mergeCell ref="E64:F64"/>
    <mergeCell ref="E65:F65"/>
    <mergeCell ref="E66:F66"/>
    <mergeCell ref="A70:N70"/>
  </mergeCells>
  <dataValidations count="3">
    <dataValidation type="list" allowBlank="1" showInputMessage="1" showErrorMessage="1" sqref="D68">
      <formula1>$Q$26:$Q$42</formula1>
    </dataValidation>
    <dataValidation type="list" allowBlank="1" showInputMessage="1" showErrorMessage="1" sqref="D5:D9 D23:D27 D15:D18">
      <formula1>$Q$15:$Q$22</formula1>
    </dataValidation>
    <dataValidation type="list" allowBlank="1" showInputMessage="1" showErrorMessage="1" sqref="K23:K27 K68:K69 K5:K9 K15:K18">
      <formula1>$Q$3:$Q$4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opLeftCell="G55" zoomScaleNormal="100" workbookViewId="0">
      <selection activeCell="M14" sqref="M14"/>
    </sheetView>
  </sheetViews>
  <sheetFormatPr defaultRowHeight="15" x14ac:dyDescent="0.25"/>
  <cols>
    <col min="1" max="1" width="15.140625" style="8" customWidth="1"/>
    <col min="2" max="2" width="23.85546875" style="8" customWidth="1"/>
    <col min="3" max="3" width="17.85546875" style="8" customWidth="1"/>
    <col min="4" max="4" width="36.7109375" style="8" customWidth="1"/>
    <col min="5" max="5" width="12.85546875" style="8" customWidth="1"/>
    <col min="6" max="6" width="16.28515625" style="8" customWidth="1"/>
    <col min="7" max="7" width="15.7109375" style="37" customWidth="1"/>
    <col min="8" max="9" width="15.7109375" style="40" customWidth="1"/>
    <col min="10" max="10" width="27.5703125" style="8" customWidth="1"/>
    <col min="11" max="11" width="19.5703125" style="8" customWidth="1"/>
    <col min="12" max="12" width="15.5703125" style="8" customWidth="1"/>
    <col min="13" max="13" width="16.140625" style="8" customWidth="1"/>
    <col min="14" max="14" width="14.85546875" style="8" customWidth="1"/>
    <col min="15" max="16" width="9.140625" style="8"/>
    <col min="17" max="17" width="68.5703125" style="8" customWidth="1"/>
    <col min="18" max="18" width="57.42578125" style="8" customWidth="1"/>
    <col min="19" max="16384" width="9.140625" style="8"/>
  </cols>
  <sheetData>
    <row r="1" spans="1:20" ht="16.5" thickBot="1" x14ac:dyDescent="0.3">
      <c r="A1" s="302" t="s">
        <v>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4"/>
      <c r="O1" s="3"/>
      <c r="P1" s="3"/>
      <c r="Q1" s="25"/>
      <c r="R1" s="3"/>
      <c r="S1" s="3"/>
      <c r="T1" s="3"/>
    </row>
    <row r="2" spans="1:20" ht="15.75" x14ac:dyDescent="0.25">
      <c r="A2" s="290" t="s">
        <v>1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2"/>
      <c r="O2" s="3"/>
      <c r="P2" s="3"/>
      <c r="Q2" s="25"/>
      <c r="R2" s="3"/>
      <c r="S2" s="3"/>
      <c r="T2" s="3"/>
    </row>
    <row r="3" spans="1:20" x14ac:dyDescent="0.25">
      <c r="A3" s="297" t="s">
        <v>9</v>
      </c>
      <c r="B3" s="294" t="s">
        <v>10</v>
      </c>
      <c r="C3" s="294" t="s">
        <v>11</v>
      </c>
      <c r="D3" s="294" t="s">
        <v>2</v>
      </c>
      <c r="E3" s="294" t="s">
        <v>3</v>
      </c>
      <c r="F3" s="294" t="s">
        <v>4</v>
      </c>
      <c r="G3" s="293" t="s">
        <v>104</v>
      </c>
      <c r="H3" s="293"/>
      <c r="I3" s="293"/>
      <c r="J3" s="294" t="s">
        <v>6</v>
      </c>
      <c r="K3" s="294" t="s">
        <v>108</v>
      </c>
      <c r="L3" s="294" t="s">
        <v>12</v>
      </c>
      <c r="M3" s="294"/>
      <c r="N3" s="295" t="s">
        <v>309</v>
      </c>
      <c r="O3" s="3"/>
      <c r="P3" s="3"/>
      <c r="Q3" s="15" t="s">
        <v>106</v>
      </c>
      <c r="R3" s="3"/>
      <c r="S3" s="3"/>
      <c r="T3" s="3"/>
    </row>
    <row r="4" spans="1:20" ht="25.5" x14ac:dyDescent="0.25">
      <c r="A4" s="297"/>
      <c r="B4" s="294"/>
      <c r="C4" s="294"/>
      <c r="D4" s="294"/>
      <c r="E4" s="294"/>
      <c r="F4" s="294"/>
      <c r="G4" s="45" t="s">
        <v>5</v>
      </c>
      <c r="H4" s="63" t="s">
        <v>102</v>
      </c>
      <c r="I4" s="63" t="s">
        <v>103</v>
      </c>
      <c r="J4" s="294"/>
      <c r="K4" s="294"/>
      <c r="L4" s="62" t="s">
        <v>101</v>
      </c>
      <c r="M4" s="62" t="s">
        <v>8</v>
      </c>
      <c r="N4" s="295"/>
      <c r="O4" s="3"/>
      <c r="P4" s="3"/>
      <c r="Q4" s="15" t="s">
        <v>107</v>
      </c>
      <c r="R4" s="3"/>
      <c r="S4" s="3"/>
      <c r="T4" s="3"/>
    </row>
    <row r="5" spans="1:20" x14ac:dyDescent="0.25">
      <c r="A5" s="9"/>
      <c r="B5" s="10"/>
      <c r="C5" s="10"/>
      <c r="D5" s="10"/>
      <c r="E5" s="10"/>
      <c r="F5" s="10"/>
      <c r="G5" s="35"/>
      <c r="H5" s="35"/>
      <c r="I5" s="35"/>
      <c r="J5" s="10"/>
      <c r="K5" s="10"/>
      <c r="L5" s="10"/>
      <c r="M5" s="10"/>
      <c r="N5" s="11"/>
      <c r="O5" s="3"/>
      <c r="P5" s="3"/>
      <c r="Q5" s="16" t="s">
        <v>27</v>
      </c>
      <c r="R5" s="3"/>
      <c r="S5" s="3"/>
      <c r="T5" s="3"/>
    </row>
    <row r="6" spans="1:20" x14ac:dyDescent="0.25">
      <c r="A6" s="9"/>
      <c r="B6" s="10"/>
      <c r="C6" s="10"/>
      <c r="D6" s="10"/>
      <c r="E6" s="10"/>
      <c r="F6" s="10"/>
      <c r="G6" s="35"/>
      <c r="H6" s="35"/>
      <c r="I6" s="35"/>
      <c r="J6" s="10"/>
      <c r="K6" s="10"/>
      <c r="L6" s="10"/>
      <c r="M6" s="10"/>
      <c r="N6" s="11"/>
      <c r="O6" s="3"/>
      <c r="P6" s="3"/>
      <c r="Q6" s="16" t="s">
        <v>28</v>
      </c>
      <c r="R6" s="3"/>
      <c r="S6" s="3"/>
      <c r="T6" s="3"/>
    </row>
    <row r="7" spans="1:20" x14ac:dyDescent="0.25">
      <c r="A7" s="9"/>
      <c r="B7" s="10"/>
      <c r="C7" s="10"/>
      <c r="D7" s="10"/>
      <c r="E7" s="10"/>
      <c r="F7" s="10"/>
      <c r="G7" s="35"/>
      <c r="H7" s="35"/>
      <c r="I7" s="35"/>
      <c r="J7" s="10"/>
      <c r="K7" s="10"/>
      <c r="L7" s="10"/>
      <c r="M7" s="10"/>
      <c r="N7" s="11"/>
      <c r="O7" s="3"/>
      <c r="P7" s="3"/>
      <c r="Q7" s="16" t="s">
        <v>29</v>
      </c>
      <c r="R7" s="3"/>
      <c r="S7" s="3"/>
      <c r="T7" s="3"/>
    </row>
    <row r="8" spans="1:20" x14ac:dyDescent="0.25">
      <c r="A8" s="9"/>
      <c r="B8" s="10"/>
      <c r="C8" s="10"/>
      <c r="D8" s="10"/>
      <c r="E8" s="10"/>
      <c r="F8" s="10"/>
      <c r="G8" s="35"/>
      <c r="H8" s="35"/>
      <c r="I8" s="35"/>
      <c r="J8" s="10"/>
      <c r="K8" s="10"/>
      <c r="L8" s="10"/>
      <c r="M8" s="10"/>
      <c r="N8" s="11"/>
      <c r="O8" s="3"/>
      <c r="P8" s="3"/>
      <c r="Q8" s="16" t="s">
        <v>30</v>
      </c>
      <c r="R8" s="3"/>
      <c r="S8" s="3"/>
      <c r="T8" s="3"/>
    </row>
    <row r="9" spans="1:20" ht="15.75" thickBot="1" x14ac:dyDescent="0.3">
      <c r="A9" s="12"/>
      <c r="B9" s="13"/>
      <c r="C9" s="13"/>
      <c r="D9" s="13"/>
      <c r="E9" s="13"/>
      <c r="F9" s="13"/>
      <c r="G9" s="36"/>
      <c r="H9" s="36"/>
      <c r="I9" s="36"/>
      <c r="J9" s="13"/>
      <c r="K9" s="13"/>
      <c r="L9" s="13"/>
      <c r="M9" s="13"/>
      <c r="N9" s="14"/>
      <c r="O9" s="3"/>
      <c r="P9" s="3"/>
      <c r="Q9" s="16" t="s">
        <v>31</v>
      </c>
      <c r="R9" s="3"/>
      <c r="S9" s="3"/>
      <c r="T9" s="3"/>
    </row>
    <row r="10" spans="1:20" ht="15.75" thickBot="1" x14ac:dyDescent="0.3">
      <c r="G10" s="169">
        <f>SUM(G5:G9)</f>
        <v>0</v>
      </c>
      <c r="H10" s="169">
        <f t="shared" ref="H10:I10" si="0">SUM(H5:H9)</f>
        <v>0</v>
      </c>
      <c r="I10" s="169">
        <f t="shared" si="0"/>
        <v>0</v>
      </c>
      <c r="Q10" s="16" t="s">
        <v>32</v>
      </c>
    </row>
    <row r="11" spans="1:20" ht="15.75" x14ac:dyDescent="0.25">
      <c r="A11" s="290" t="s">
        <v>13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2"/>
      <c r="O11" s="3"/>
      <c r="P11" s="3"/>
      <c r="Q11" s="16" t="s">
        <v>33</v>
      </c>
      <c r="R11" s="3"/>
      <c r="S11" s="3"/>
      <c r="T11" s="3"/>
    </row>
    <row r="12" spans="1:20" x14ac:dyDescent="0.25">
      <c r="A12" s="297" t="s">
        <v>9</v>
      </c>
      <c r="B12" s="294" t="s">
        <v>10</v>
      </c>
      <c r="C12" s="294" t="s">
        <v>11</v>
      </c>
      <c r="D12" s="294" t="s">
        <v>14</v>
      </c>
      <c r="E12" s="294" t="s">
        <v>3</v>
      </c>
      <c r="F12" s="294" t="s">
        <v>4</v>
      </c>
      <c r="G12" s="293" t="s">
        <v>104</v>
      </c>
      <c r="H12" s="293"/>
      <c r="I12" s="293"/>
      <c r="J12" s="294" t="s">
        <v>6</v>
      </c>
      <c r="K12" s="294" t="s">
        <v>108</v>
      </c>
      <c r="L12" s="294" t="s">
        <v>12</v>
      </c>
      <c r="M12" s="294"/>
      <c r="N12" s="295" t="s">
        <v>309</v>
      </c>
      <c r="O12" s="3"/>
      <c r="P12" s="3"/>
      <c r="Q12" s="16" t="s">
        <v>34</v>
      </c>
      <c r="R12" s="3"/>
      <c r="S12" s="3"/>
      <c r="T12" s="3"/>
    </row>
    <row r="13" spans="1:20" ht="25.5" x14ac:dyDescent="0.25">
      <c r="A13" s="297"/>
      <c r="B13" s="294"/>
      <c r="C13" s="294"/>
      <c r="D13" s="294"/>
      <c r="E13" s="294"/>
      <c r="F13" s="294"/>
      <c r="G13" s="45" t="s">
        <v>5</v>
      </c>
      <c r="H13" s="63" t="s">
        <v>102</v>
      </c>
      <c r="I13" s="63" t="s">
        <v>103</v>
      </c>
      <c r="J13" s="294"/>
      <c r="K13" s="294"/>
      <c r="L13" s="62" t="s">
        <v>101</v>
      </c>
      <c r="M13" s="62" t="s">
        <v>8</v>
      </c>
      <c r="N13" s="295"/>
      <c r="O13" s="3"/>
      <c r="P13" s="3"/>
      <c r="Q13" s="25"/>
      <c r="R13" s="3"/>
      <c r="S13" s="3"/>
      <c r="T13" s="3"/>
    </row>
    <row r="14" spans="1:20" ht="75" x14ac:dyDescent="0.25">
      <c r="A14" s="51" t="s">
        <v>179</v>
      </c>
      <c r="B14" s="84" t="s">
        <v>180</v>
      </c>
      <c r="C14" s="10"/>
      <c r="D14" s="132" t="s">
        <v>308</v>
      </c>
      <c r="E14" s="10"/>
      <c r="F14" s="10"/>
      <c r="G14" s="190">
        <v>400000</v>
      </c>
      <c r="H14" s="190">
        <v>0</v>
      </c>
      <c r="I14" s="190">
        <v>400000</v>
      </c>
      <c r="J14" s="55" t="s">
        <v>140</v>
      </c>
      <c r="K14" s="132" t="s">
        <v>308</v>
      </c>
      <c r="L14" s="56" t="s">
        <v>120</v>
      </c>
      <c r="M14" s="56" t="s">
        <v>120</v>
      </c>
      <c r="N14" s="132" t="s">
        <v>310</v>
      </c>
      <c r="Q14" s="20" t="s">
        <v>60</v>
      </c>
      <c r="R14" s="20" t="s">
        <v>49</v>
      </c>
    </row>
    <row r="15" spans="1:20" x14ac:dyDescent="0.25">
      <c r="A15" s="9"/>
      <c r="B15" s="10"/>
      <c r="C15" s="10"/>
      <c r="D15" s="10"/>
      <c r="E15" s="10"/>
      <c r="F15" s="10"/>
      <c r="G15" s="35"/>
      <c r="H15" s="35"/>
      <c r="I15" s="35"/>
      <c r="J15" s="10"/>
      <c r="K15" s="10"/>
      <c r="L15" s="10"/>
      <c r="M15" s="10"/>
      <c r="N15" s="11"/>
      <c r="O15" s="3"/>
      <c r="P15" s="3"/>
      <c r="Q15" s="16" t="s">
        <v>35</v>
      </c>
      <c r="R15" s="3"/>
      <c r="S15" s="3"/>
      <c r="T15" s="3"/>
    </row>
    <row r="16" spans="1:20" x14ac:dyDescent="0.25">
      <c r="A16" s="9"/>
      <c r="B16" s="10"/>
      <c r="C16" s="10"/>
      <c r="D16" s="10"/>
      <c r="E16" s="10"/>
      <c r="F16" s="10"/>
      <c r="G16" s="35"/>
      <c r="H16" s="35"/>
      <c r="I16" s="35"/>
      <c r="J16" s="10"/>
      <c r="K16" s="10"/>
      <c r="L16" s="10"/>
      <c r="M16" s="10"/>
      <c r="N16" s="11"/>
      <c r="O16" s="3"/>
      <c r="P16" s="3"/>
      <c r="Q16" s="16" t="s">
        <v>36</v>
      </c>
      <c r="R16" s="3"/>
      <c r="S16" s="3"/>
      <c r="T16" s="3"/>
    </row>
    <row r="17" spans="1:20" x14ac:dyDescent="0.25">
      <c r="A17" s="9"/>
      <c r="B17" s="10"/>
      <c r="C17" s="10"/>
      <c r="D17" s="10"/>
      <c r="E17" s="10"/>
      <c r="F17" s="10"/>
      <c r="G17" s="35"/>
      <c r="H17" s="35"/>
      <c r="I17" s="35"/>
      <c r="J17" s="10"/>
      <c r="K17" s="10"/>
      <c r="L17" s="10"/>
      <c r="M17" s="10"/>
      <c r="N17" s="11"/>
      <c r="O17" s="3"/>
      <c r="P17" s="3"/>
      <c r="Q17" s="16" t="s">
        <v>37</v>
      </c>
      <c r="R17" s="3"/>
      <c r="S17" s="3"/>
      <c r="T17" s="3"/>
    </row>
    <row r="18" spans="1:20" ht="15.75" thickBot="1" x14ac:dyDescent="0.3">
      <c r="A18" s="12"/>
      <c r="B18" s="13"/>
      <c r="C18" s="13"/>
      <c r="D18" s="13"/>
      <c r="E18" s="13"/>
      <c r="F18" s="13"/>
      <c r="G18" s="36"/>
      <c r="H18" s="36"/>
      <c r="I18" s="36"/>
      <c r="J18" s="13"/>
      <c r="K18" s="13"/>
      <c r="L18" s="13"/>
      <c r="M18" s="13"/>
      <c r="N18" s="14"/>
      <c r="O18" s="3"/>
      <c r="P18" s="3"/>
      <c r="Q18" s="16" t="s">
        <v>38</v>
      </c>
      <c r="R18" s="3"/>
      <c r="S18" s="3"/>
      <c r="T18" s="3"/>
    </row>
    <row r="19" spans="1:20" ht="15.75" thickBot="1" x14ac:dyDescent="0.3">
      <c r="G19" s="169">
        <f>SUM(G14:G18)</f>
        <v>400000</v>
      </c>
      <c r="H19" s="169">
        <f t="shared" ref="H19:I19" si="1">SUM(H14:H18)</f>
        <v>0</v>
      </c>
      <c r="I19" s="169">
        <f t="shared" si="1"/>
        <v>400000</v>
      </c>
      <c r="Q19" s="16" t="s">
        <v>39</v>
      </c>
    </row>
    <row r="20" spans="1:20" ht="15.75" x14ac:dyDescent="0.25">
      <c r="A20" s="290" t="s">
        <v>15</v>
      </c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2"/>
      <c r="Q20" s="16" t="s">
        <v>40</v>
      </c>
    </row>
    <row r="21" spans="1:20" x14ac:dyDescent="0.25">
      <c r="A21" s="297" t="s">
        <v>9</v>
      </c>
      <c r="B21" s="294" t="s">
        <v>10</v>
      </c>
      <c r="C21" s="294" t="s">
        <v>11</v>
      </c>
      <c r="D21" s="294" t="s">
        <v>14</v>
      </c>
      <c r="E21" s="294" t="s">
        <v>3</v>
      </c>
      <c r="F21" s="294" t="s">
        <v>4</v>
      </c>
      <c r="G21" s="293" t="s">
        <v>104</v>
      </c>
      <c r="H21" s="293"/>
      <c r="I21" s="293"/>
      <c r="J21" s="294" t="s">
        <v>6</v>
      </c>
      <c r="K21" s="294" t="s">
        <v>108</v>
      </c>
      <c r="L21" s="294" t="s">
        <v>12</v>
      </c>
      <c r="M21" s="294"/>
      <c r="N21" s="295" t="s">
        <v>309</v>
      </c>
      <c r="Q21" s="16" t="s">
        <v>41</v>
      </c>
    </row>
    <row r="22" spans="1:20" ht="25.5" x14ac:dyDescent="0.25">
      <c r="A22" s="297"/>
      <c r="B22" s="294"/>
      <c r="C22" s="294"/>
      <c r="D22" s="294"/>
      <c r="E22" s="294"/>
      <c r="F22" s="294"/>
      <c r="G22" s="45" t="s">
        <v>5</v>
      </c>
      <c r="H22" s="63" t="s">
        <v>102</v>
      </c>
      <c r="I22" s="63" t="s">
        <v>103</v>
      </c>
      <c r="J22" s="294"/>
      <c r="K22" s="294"/>
      <c r="L22" s="62" t="s">
        <v>7</v>
      </c>
      <c r="M22" s="62" t="s">
        <v>8</v>
      </c>
      <c r="N22" s="295"/>
      <c r="Q22" s="16" t="s">
        <v>42</v>
      </c>
    </row>
    <row r="23" spans="1:20" ht="36.75" thickBot="1" x14ac:dyDescent="0.3">
      <c r="A23" s="51" t="s">
        <v>179</v>
      </c>
      <c r="B23" s="85" t="s">
        <v>181</v>
      </c>
      <c r="C23" s="13"/>
      <c r="D23" s="132" t="s">
        <v>308</v>
      </c>
      <c r="E23" s="10"/>
      <c r="F23" s="10"/>
      <c r="G23" s="190">
        <v>8000</v>
      </c>
      <c r="H23" s="190">
        <v>4000</v>
      </c>
      <c r="I23" s="190">
        <v>4000</v>
      </c>
      <c r="J23" s="55" t="s">
        <v>128</v>
      </c>
      <c r="K23" s="132" t="s">
        <v>308</v>
      </c>
      <c r="L23" s="56" t="s">
        <v>119</v>
      </c>
      <c r="M23" s="56" t="s">
        <v>119</v>
      </c>
      <c r="N23" s="14"/>
      <c r="Q23" s="20" t="s">
        <v>61</v>
      </c>
      <c r="R23" s="20" t="s">
        <v>49</v>
      </c>
    </row>
    <row r="24" spans="1:20" x14ac:dyDescent="0.25">
      <c r="A24" s="9"/>
      <c r="B24" s="10"/>
      <c r="C24" s="10"/>
      <c r="D24" s="10"/>
      <c r="E24" s="10"/>
      <c r="F24" s="10"/>
      <c r="G24" s="190"/>
      <c r="H24" s="35"/>
      <c r="I24" s="35"/>
      <c r="J24" s="10"/>
      <c r="K24" s="10"/>
      <c r="L24" s="10"/>
      <c r="M24" s="10"/>
      <c r="N24" s="11"/>
      <c r="Q24" s="25"/>
    </row>
    <row r="25" spans="1:20" x14ac:dyDescent="0.25">
      <c r="A25" s="9"/>
      <c r="B25" s="10"/>
      <c r="C25" s="10"/>
      <c r="D25" s="10"/>
      <c r="E25" s="10"/>
      <c r="F25" s="10"/>
      <c r="G25" s="190"/>
      <c r="H25" s="35"/>
      <c r="I25" s="35"/>
      <c r="J25" s="10"/>
      <c r="K25" s="10"/>
      <c r="L25" s="10"/>
      <c r="M25" s="10"/>
      <c r="N25" s="11"/>
      <c r="Q25" s="25"/>
    </row>
    <row r="26" spans="1:20" x14ac:dyDescent="0.25">
      <c r="A26" s="9"/>
      <c r="B26" s="10"/>
      <c r="C26" s="10"/>
      <c r="D26" s="10"/>
      <c r="E26" s="10"/>
      <c r="F26" s="10"/>
      <c r="G26" s="190"/>
      <c r="H26" s="35"/>
      <c r="I26" s="35"/>
      <c r="J26" s="10"/>
      <c r="K26" s="10"/>
      <c r="L26" s="10"/>
      <c r="M26" s="10"/>
      <c r="N26" s="11"/>
      <c r="Q26" s="16" t="s">
        <v>43</v>
      </c>
    </row>
    <row r="27" spans="1:20" ht="15.75" thickBot="1" x14ac:dyDescent="0.3">
      <c r="A27" s="12"/>
      <c r="B27" s="13"/>
      <c r="C27" s="13"/>
      <c r="D27" s="13"/>
      <c r="E27" s="13"/>
      <c r="F27" s="13"/>
      <c r="G27" s="36"/>
      <c r="H27" s="36"/>
      <c r="I27" s="36"/>
      <c r="J27" s="13"/>
      <c r="K27" s="13"/>
      <c r="L27" s="13"/>
      <c r="M27" s="13"/>
      <c r="N27" s="14"/>
      <c r="Q27" s="16" t="s">
        <v>37</v>
      </c>
    </row>
    <row r="28" spans="1:20" ht="15.75" thickBot="1" x14ac:dyDescent="0.3">
      <c r="G28" s="169">
        <f>SUM(G23:G27)</f>
        <v>8000</v>
      </c>
      <c r="H28" s="169">
        <f t="shared" ref="H28:I28" si="2">SUM(H23:H27)</f>
        <v>4000</v>
      </c>
      <c r="I28" s="169">
        <f t="shared" si="2"/>
        <v>4000</v>
      </c>
      <c r="Q28" s="16" t="s">
        <v>44</v>
      </c>
    </row>
    <row r="29" spans="1:20" ht="15.75" x14ac:dyDescent="0.25">
      <c r="A29" s="290" t="s">
        <v>16</v>
      </c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2"/>
      <c r="Q29" s="16" t="s">
        <v>45</v>
      </c>
    </row>
    <row r="30" spans="1:20" ht="15.75" x14ac:dyDescent="0.25">
      <c r="A30" s="297" t="s">
        <v>9</v>
      </c>
      <c r="B30" s="294" t="s">
        <v>10</v>
      </c>
      <c r="C30" s="294" t="s">
        <v>11</v>
      </c>
      <c r="D30" s="294" t="s">
        <v>14</v>
      </c>
      <c r="E30" s="301"/>
      <c r="F30" s="301"/>
      <c r="G30" s="293" t="s">
        <v>104</v>
      </c>
      <c r="H30" s="293"/>
      <c r="I30" s="293"/>
      <c r="J30" s="296" t="s">
        <v>6</v>
      </c>
      <c r="K30" s="294" t="s">
        <v>108</v>
      </c>
      <c r="L30" s="294" t="s">
        <v>12</v>
      </c>
      <c r="M30" s="294"/>
      <c r="N30" s="295" t="s">
        <v>309</v>
      </c>
      <c r="Q30" s="16" t="s">
        <v>46</v>
      </c>
    </row>
    <row r="31" spans="1:20" ht="38.25" x14ac:dyDescent="0.25">
      <c r="A31" s="297"/>
      <c r="B31" s="294"/>
      <c r="C31" s="294"/>
      <c r="D31" s="294"/>
      <c r="E31" s="294" t="s">
        <v>4</v>
      </c>
      <c r="F31" s="294"/>
      <c r="G31" s="62" t="s">
        <v>5</v>
      </c>
      <c r="H31" s="45" t="s">
        <v>102</v>
      </c>
      <c r="I31" s="63" t="s">
        <v>103</v>
      </c>
      <c r="J31" s="296"/>
      <c r="K31" s="294"/>
      <c r="L31" s="62" t="s">
        <v>17</v>
      </c>
      <c r="M31" s="62" t="s">
        <v>8</v>
      </c>
      <c r="N31" s="295"/>
      <c r="Q31" s="18" t="s">
        <v>47</v>
      </c>
    </row>
    <row r="32" spans="1:20" ht="75" x14ac:dyDescent="0.25">
      <c r="A32" s="51" t="s">
        <v>179</v>
      </c>
      <c r="B32" s="84" t="s">
        <v>180</v>
      </c>
      <c r="C32" s="10"/>
      <c r="D32" s="132" t="s">
        <v>308</v>
      </c>
      <c r="E32" s="48"/>
      <c r="F32" s="48" t="s">
        <v>182</v>
      </c>
      <c r="G32" s="190">
        <v>486000</v>
      </c>
      <c r="H32" s="190">
        <f t="shared" ref="H32:H38" si="3">+G32/2</f>
        <v>243000</v>
      </c>
      <c r="I32" s="190">
        <v>243000</v>
      </c>
      <c r="J32" s="55" t="s">
        <v>140</v>
      </c>
      <c r="K32" s="132" t="s">
        <v>308</v>
      </c>
      <c r="L32" s="56" t="s">
        <v>119</v>
      </c>
      <c r="M32" s="56" t="s">
        <v>119</v>
      </c>
      <c r="N32" s="56"/>
      <c r="Q32" s="20" t="s">
        <v>60</v>
      </c>
      <c r="R32" s="20" t="s">
        <v>49</v>
      </c>
    </row>
    <row r="33" spans="1:18" s="50" customFormat="1" ht="60" x14ac:dyDescent="0.25">
      <c r="A33" s="51" t="s">
        <v>179</v>
      </c>
      <c r="B33" s="86" t="s">
        <v>183</v>
      </c>
      <c r="C33" s="48"/>
      <c r="D33" s="132" t="s">
        <v>308</v>
      </c>
      <c r="E33" s="48"/>
      <c r="F33" s="48"/>
      <c r="G33" s="190">
        <f>192000+25500</f>
        <v>217500</v>
      </c>
      <c r="H33" s="190">
        <f t="shared" si="3"/>
        <v>108750</v>
      </c>
      <c r="I33" s="190">
        <v>108750</v>
      </c>
      <c r="J33" s="55" t="s">
        <v>128</v>
      </c>
      <c r="K33" s="132" t="s">
        <v>308</v>
      </c>
      <c r="L33" s="56" t="s">
        <v>118</v>
      </c>
      <c r="M33" s="56" t="s">
        <v>118</v>
      </c>
      <c r="N33" s="132" t="s">
        <v>310</v>
      </c>
      <c r="Q33" s="18"/>
    </row>
    <row r="34" spans="1:18" s="50" customFormat="1" ht="45" x14ac:dyDescent="0.25">
      <c r="A34" s="51" t="s">
        <v>179</v>
      </c>
      <c r="B34" s="84" t="s">
        <v>184</v>
      </c>
      <c r="C34" s="48"/>
      <c r="D34" s="132" t="s">
        <v>308</v>
      </c>
      <c r="E34" s="48"/>
      <c r="F34" s="48"/>
      <c r="G34" s="190">
        <v>144000</v>
      </c>
      <c r="H34" s="190">
        <f t="shared" si="3"/>
        <v>72000</v>
      </c>
      <c r="I34" s="190">
        <v>72000</v>
      </c>
      <c r="J34" s="55" t="s">
        <v>128</v>
      </c>
      <c r="K34" s="132" t="s">
        <v>308</v>
      </c>
      <c r="L34" s="56" t="s">
        <v>118</v>
      </c>
      <c r="M34" s="56" t="s">
        <v>118</v>
      </c>
      <c r="N34" s="132" t="s">
        <v>310</v>
      </c>
      <c r="Q34" s="18"/>
    </row>
    <row r="35" spans="1:18" s="50" customFormat="1" ht="105" x14ac:dyDescent="0.25">
      <c r="A35" s="51" t="s">
        <v>179</v>
      </c>
      <c r="B35" s="87" t="s">
        <v>185</v>
      </c>
      <c r="C35" s="48"/>
      <c r="D35" s="132" t="s">
        <v>308</v>
      </c>
      <c r="E35" s="48"/>
      <c r="F35" s="48"/>
      <c r="G35" s="190">
        <v>123000</v>
      </c>
      <c r="H35" s="190">
        <f t="shared" si="3"/>
        <v>61500</v>
      </c>
      <c r="I35" s="190">
        <v>61500</v>
      </c>
      <c r="J35" s="55" t="s">
        <v>128</v>
      </c>
      <c r="K35" s="132" t="s">
        <v>308</v>
      </c>
      <c r="L35" s="56" t="s">
        <v>120</v>
      </c>
      <c r="M35" s="56" t="s">
        <v>120</v>
      </c>
      <c r="N35" s="49"/>
      <c r="Q35" s="18"/>
    </row>
    <row r="36" spans="1:18" s="50" customFormat="1" ht="60" x14ac:dyDescent="0.25">
      <c r="A36" s="51" t="s">
        <v>179</v>
      </c>
      <c r="B36" s="86" t="s">
        <v>186</v>
      </c>
      <c r="C36" s="48"/>
      <c r="D36" s="132" t="s">
        <v>308</v>
      </c>
      <c r="E36" s="48"/>
      <c r="F36" s="48"/>
      <c r="G36" s="190">
        <v>171000</v>
      </c>
      <c r="H36" s="190">
        <f t="shared" si="3"/>
        <v>85500</v>
      </c>
      <c r="I36" s="190">
        <v>85500</v>
      </c>
      <c r="J36" s="55" t="s">
        <v>141</v>
      </c>
      <c r="K36" s="132" t="s">
        <v>308</v>
      </c>
      <c r="L36" s="56" t="s">
        <v>146</v>
      </c>
      <c r="M36" s="56" t="s">
        <v>146</v>
      </c>
      <c r="N36" s="49"/>
      <c r="Q36" s="18"/>
    </row>
    <row r="37" spans="1:18" s="50" customFormat="1" ht="75" x14ac:dyDescent="0.25">
      <c r="A37" s="51" t="s">
        <v>179</v>
      </c>
      <c r="B37" s="88" t="s">
        <v>187</v>
      </c>
      <c r="C37" s="48"/>
      <c r="D37" s="132" t="s">
        <v>308</v>
      </c>
      <c r="E37" s="48"/>
      <c r="F37" s="48"/>
      <c r="G37" s="190">
        <v>234000</v>
      </c>
      <c r="H37" s="190">
        <f t="shared" si="3"/>
        <v>117000</v>
      </c>
      <c r="I37" s="190">
        <v>117000</v>
      </c>
      <c r="J37" s="55" t="s">
        <v>141</v>
      </c>
      <c r="K37" s="132" t="s">
        <v>308</v>
      </c>
      <c r="L37" s="56" t="s">
        <v>146</v>
      </c>
      <c r="M37" s="56" t="s">
        <v>146</v>
      </c>
      <c r="N37" s="132" t="s">
        <v>310</v>
      </c>
      <c r="Q37" s="18"/>
    </row>
    <row r="38" spans="1:18" s="50" customFormat="1" ht="60" x14ac:dyDescent="0.25">
      <c r="A38" s="51" t="s">
        <v>179</v>
      </c>
      <c r="B38" s="89" t="s">
        <v>188</v>
      </c>
      <c r="C38" s="48"/>
      <c r="D38" s="132" t="s">
        <v>308</v>
      </c>
      <c r="E38" s="48"/>
      <c r="F38" s="48"/>
      <c r="G38" s="190">
        <v>224000</v>
      </c>
      <c r="H38" s="190">
        <f t="shared" si="3"/>
        <v>112000</v>
      </c>
      <c r="I38" s="190">
        <v>112000</v>
      </c>
      <c r="J38" s="55" t="s">
        <v>131</v>
      </c>
      <c r="K38" s="132" t="s">
        <v>308</v>
      </c>
      <c r="L38" s="56" t="s">
        <v>146</v>
      </c>
      <c r="M38" s="56" t="s">
        <v>146</v>
      </c>
      <c r="N38" s="49"/>
      <c r="Q38" s="18"/>
    </row>
    <row r="39" spans="1:18" ht="15.75" thickBot="1" x14ac:dyDescent="0.3">
      <c r="G39" s="169">
        <f>SUM(G32:G38)</f>
        <v>1599500</v>
      </c>
      <c r="H39" s="169">
        <f t="shared" ref="H39:I39" si="4">SUM(H32:H38)</f>
        <v>799750</v>
      </c>
      <c r="I39" s="169">
        <f t="shared" si="4"/>
        <v>799750</v>
      </c>
      <c r="Q39" s="19" t="s">
        <v>50</v>
      </c>
      <c r="R39" s="20" t="s">
        <v>49</v>
      </c>
    </row>
    <row r="40" spans="1:18" ht="15.75" x14ac:dyDescent="0.25">
      <c r="A40" s="290" t="s">
        <v>18</v>
      </c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  <c r="N40" s="292"/>
      <c r="Q40" s="19" t="s">
        <v>51</v>
      </c>
      <c r="R40" s="20" t="s">
        <v>49</v>
      </c>
    </row>
    <row r="41" spans="1:18" x14ac:dyDescent="0.25">
      <c r="A41" s="297" t="s">
        <v>9</v>
      </c>
      <c r="B41" s="294" t="s">
        <v>10</v>
      </c>
      <c r="C41" s="294" t="s">
        <v>11</v>
      </c>
      <c r="D41" s="294" t="s">
        <v>14</v>
      </c>
      <c r="E41" s="294" t="s">
        <v>4</v>
      </c>
      <c r="F41" s="293" t="s">
        <v>104</v>
      </c>
      <c r="G41" s="293"/>
      <c r="H41" s="293"/>
      <c r="I41" s="296" t="s">
        <v>19</v>
      </c>
      <c r="J41" s="294" t="s">
        <v>6</v>
      </c>
      <c r="K41" s="294" t="s">
        <v>108</v>
      </c>
      <c r="L41" s="294" t="s">
        <v>12</v>
      </c>
      <c r="M41" s="294"/>
      <c r="N41" s="295" t="s">
        <v>309</v>
      </c>
      <c r="Q41" s="19" t="s">
        <v>48</v>
      </c>
      <c r="R41" s="20" t="s">
        <v>52</v>
      </c>
    </row>
    <row r="42" spans="1:18" ht="38.25" x14ac:dyDescent="0.25">
      <c r="A42" s="297"/>
      <c r="B42" s="294"/>
      <c r="C42" s="294"/>
      <c r="D42" s="294"/>
      <c r="E42" s="294"/>
      <c r="F42" s="62" t="s">
        <v>5</v>
      </c>
      <c r="G42" s="45" t="s">
        <v>102</v>
      </c>
      <c r="H42" s="63" t="s">
        <v>103</v>
      </c>
      <c r="I42" s="296"/>
      <c r="J42" s="294"/>
      <c r="K42" s="294"/>
      <c r="L42" s="62" t="s">
        <v>20</v>
      </c>
      <c r="M42" s="62" t="s">
        <v>21</v>
      </c>
      <c r="N42" s="295"/>
      <c r="Q42" s="19" t="s">
        <v>50</v>
      </c>
      <c r="R42" s="20" t="s">
        <v>52</v>
      </c>
    </row>
    <row r="43" spans="1:18" ht="63.75" x14ac:dyDescent="0.25">
      <c r="A43" s="51" t="s">
        <v>179</v>
      </c>
      <c r="B43" s="90" t="s">
        <v>189</v>
      </c>
      <c r="C43" s="10"/>
      <c r="D43" s="132" t="s">
        <v>308</v>
      </c>
      <c r="E43" s="48"/>
      <c r="F43" s="190">
        <v>100000</v>
      </c>
      <c r="G43" s="190">
        <v>50000</v>
      </c>
      <c r="H43" s="190">
        <v>50000</v>
      </c>
      <c r="I43" s="57">
        <v>3</v>
      </c>
      <c r="J43" s="55" t="s">
        <v>140</v>
      </c>
      <c r="K43" s="132" t="s">
        <v>308</v>
      </c>
      <c r="L43" s="56" t="s">
        <v>118</v>
      </c>
      <c r="M43" s="56" t="s">
        <v>118</v>
      </c>
      <c r="N43" s="132" t="s">
        <v>310</v>
      </c>
      <c r="Q43" s="20" t="s">
        <v>59</v>
      </c>
      <c r="R43" s="20" t="s">
        <v>49</v>
      </c>
    </row>
    <row r="44" spans="1:18" ht="63.75" x14ac:dyDescent="0.25">
      <c r="A44" s="51" t="s">
        <v>179</v>
      </c>
      <c r="B44" s="90" t="s">
        <v>189</v>
      </c>
      <c r="C44" s="10"/>
      <c r="D44" s="132" t="s">
        <v>308</v>
      </c>
      <c r="E44" s="48"/>
      <c r="F44" s="190">
        <v>100000</v>
      </c>
      <c r="G44" s="190">
        <v>50000</v>
      </c>
      <c r="H44" s="190">
        <v>50000</v>
      </c>
      <c r="I44" s="57">
        <v>3</v>
      </c>
      <c r="J44" s="55" t="s">
        <v>140</v>
      </c>
      <c r="K44" s="132" t="s">
        <v>308</v>
      </c>
      <c r="L44" s="56" t="s">
        <v>120</v>
      </c>
      <c r="M44" s="56" t="s">
        <v>120</v>
      </c>
      <c r="N44" s="56"/>
      <c r="Q44" s="20" t="s">
        <v>59</v>
      </c>
      <c r="R44" s="20" t="s">
        <v>49</v>
      </c>
    </row>
    <row r="45" spans="1:18" ht="63.75" x14ac:dyDescent="0.25">
      <c r="A45" s="51" t="s">
        <v>179</v>
      </c>
      <c r="B45" s="90" t="s">
        <v>189</v>
      </c>
      <c r="C45" s="10"/>
      <c r="D45" s="132" t="s">
        <v>308</v>
      </c>
      <c r="E45" s="48"/>
      <c r="F45" s="190">
        <v>100000</v>
      </c>
      <c r="G45" s="190">
        <v>50000</v>
      </c>
      <c r="H45" s="190">
        <v>50000</v>
      </c>
      <c r="I45" s="57">
        <v>3</v>
      </c>
      <c r="J45" s="55" t="s">
        <v>140</v>
      </c>
      <c r="K45" s="132" t="s">
        <v>308</v>
      </c>
      <c r="L45" s="56" t="s">
        <v>119</v>
      </c>
      <c r="M45" s="56" t="s">
        <v>119</v>
      </c>
      <c r="N45" s="56"/>
      <c r="Q45" s="20" t="s">
        <v>59</v>
      </c>
      <c r="R45" s="20" t="s">
        <v>49</v>
      </c>
    </row>
    <row r="46" spans="1:18" ht="15.75" thickBot="1" x14ac:dyDescent="0.3">
      <c r="F46" s="169">
        <f>SUM(F43:F45)</f>
        <v>300000</v>
      </c>
      <c r="G46" s="169">
        <f t="shared" ref="G46:H46" si="5">SUM(G43:G45)</f>
        <v>150000</v>
      </c>
      <c r="H46" s="169">
        <f t="shared" si="5"/>
        <v>150000</v>
      </c>
      <c r="Q46" s="20" t="s">
        <v>56</v>
      </c>
      <c r="R46" s="20" t="s">
        <v>55</v>
      </c>
    </row>
    <row r="47" spans="1:18" ht="15.75" x14ac:dyDescent="0.25">
      <c r="A47" s="290" t="s">
        <v>22</v>
      </c>
      <c r="B47" s="291"/>
      <c r="C47" s="291"/>
      <c r="D47" s="291"/>
      <c r="E47" s="291"/>
      <c r="F47" s="291"/>
      <c r="G47" s="291"/>
      <c r="H47" s="291"/>
      <c r="I47" s="291"/>
      <c r="J47" s="291"/>
      <c r="K47" s="291"/>
      <c r="L47" s="291"/>
      <c r="M47" s="291"/>
      <c r="N47" s="292"/>
      <c r="Q47" s="20" t="s">
        <v>57</v>
      </c>
      <c r="R47" s="20" t="s">
        <v>55</v>
      </c>
    </row>
    <row r="48" spans="1:18" ht="15.75" x14ac:dyDescent="0.25">
      <c r="A48" s="297" t="s">
        <v>9</v>
      </c>
      <c r="B48" s="294" t="s">
        <v>10</v>
      </c>
      <c r="C48" s="294" t="s">
        <v>11</v>
      </c>
      <c r="D48" s="294" t="s">
        <v>14</v>
      </c>
      <c r="E48" s="301"/>
      <c r="F48" s="301"/>
      <c r="G48" s="293" t="s">
        <v>104</v>
      </c>
      <c r="H48" s="293"/>
      <c r="I48" s="293"/>
      <c r="J48" s="296" t="s">
        <v>6</v>
      </c>
      <c r="K48" s="294" t="s">
        <v>108</v>
      </c>
      <c r="L48" s="294" t="s">
        <v>12</v>
      </c>
      <c r="M48" s="294"/>
      <c r="N48" s="295" t="s">
        <v>309</v>
      </c>
      <c r="Q48" s="20"/>
      <c r="R48" s="20" t="s">
        <v>58</v>
      </c>
    </row>
    <row r="49" spans="1:18" ht="38.25" x14ac:dyDescent="0.25">
      <c r="A49" s="297"/>
      <c r="B49" s="294"/>
      <c r="C49" s="294"/>
      <c r="D49" s="294"/>
      <c r="E49" s="294" t="s">
        <v>4</v>
      </c>
      <c r="F49" s="294"/>
      <c r="G49" s="62" t="s">
        <v>5</v>
      </c>
      <c r="H49" s="45" t="s">
        <v>102</v>
      </c>
      <c r="I49" s="63" t="s">
        <v>103</v>
      </c>
      <c r="J49" s="296"/>
      <c r="K49" s="294"/>
      <c r="L49" s="62" t="s">
        <v>17</v>
      </c>
      <c r="M49" s="62" t="s">
        <v>8</v>
      </c>
      <c r="N49" s="295"/>
      <c r="Q49" s="20"/>
      <c r="R49" s="20" t="s">
        <v>58</v>
      </c>
    </row>
    <row r="50" spans="1:18" ht="75" x14ac:dyDescent="0.25">
      <c r="A50" s="51" t="s">
        <v>179</v>
      </c>
      <c r="B50" s="84" t="s">
        <v>180</v>
      </c>
      <c r="C50" s="10"/>
      <c r="D50" s="132" t="s">
        <v>308</v>
      </c>
      <c r="E50" s="299"/>
      <c r="F50" s="300"/>
      <c r="G50" s="190">
        <v>450000</v>
      </c>
      <c r="H50" s="190">
        <f>+G50/2</f>
        <v>225000</v>
      </c>
      <c r="I50" s="190">
        <v>225000</v>
      </c>
      <c r="J50" s="55" t="s">
        <v>140</v>
      </c>
      <c r="K50" s="132" t="s">
        <v>308</v>
      </c>
      <c r="L50" s="56" t="s">
        <v>120</v>
      </c>
      <c r="M50" s="56" t="s">
        <v>120</v>
      </c>
      <c r="N50" s="11"/>
      <c r="Q50" s="20" t="s">
        <v>60</v>
      </c>
      <c r="R50" s="20" t="s">
        <v>49</v>
      </c>
    </row>
    <row r="51" spans="1:18" s="50" customFormat="1" ht="60" x14ac:dyDescent="0.25">
      <c r="A51" s="51" t="s">
        <v>179</v>
      </c>
      <c r="B51" s="86" t="s">
        <v>183</v>
      </c>
      <c r="C51" s="48"/>
      <c r="D51" s="132" t="s">
        <v>308</v>
      </c>
      <c r="E51" s="299"/>
      <c r="F51" s="300"/>
      <c r="G51" s="190">
        <v>345000</v>
      </c>
      <c r="H51" s="190">
        <f>+G51/2</f>
        <v>172500</v>
      </c>
      <c r="I51" s="190">
        <v>172500</v>
      </c>
      <c r="J51" s="55" t="s">
        <v>128</v>
      </c>
      <c r="K51" s="132" t="s">
        <v>308</v>
      </c>
      <c r="L51" s="56" t="s">
        <v>120</v>
      </c>
      <c r="M51" s="56" t="s">
        <v>120</v>
      </c>
      <c r="N51" s="132" t="s">
        <v>310</v>
      </c>
      <c r="Q51" s="18"/>
    </row>
    <row r="52" spans="1:18" s="50" customFormat="1" ht="45" x14ac:dyDescent="0.25">
      <c r="A52" s="51" t="s">
        <v>179</v>
      </c>
      <c r="B52" s="84" t="s">
        <v>184</v>
      </c>
      <c r="C52" s="48"/>
      <c r="D52" s="132" t="s">
        <v>308</v>
      </c>
      <c r="E52" s="299"/>
      <c r="F52" s="300"/>
      <c r="G52" s="190">
        <v>38000</v>
      </c>
      <c r="H52" s="190">
        <v>19000</v>
      </c>
      <c r="I52" s="190">
        <v>19000</v>
      </c>
      <c r="J52" s="55" t="s">
        <v>128</v>
      </c>
      <c r="K52" s="132" t="s">
        <v>308</v>
      </c>
      <c r="L52" s="56" t="s">
        <v>120</v>
      </c>
      <c r="M52" s="56" t="s">
        <v>120</v>
      </c>
      <c r="N52" s="132" t="s">
        <v>310</v>
      </c>
      <c r="Q52" s="18"/>
    </row>
    <row r="53" spans="1:18" x14ac:dyDescent="0.25">
      <c r="A53" s="42"/>
      <c r="B53" s="42"/>
      <c r="C53" s="42"/>
      <c r="D53" s="42"/>
      <c r="E53" s="42"/>
      <c r="F53" s="42"/>
      <c r="G53" s="201">
        <f>SUM(G50:G52)</f>
        <v>833000</v>
      </c>
      <c r="H53" s="201">
        <f t="shared" ref="H53:I53" si="6">SUM(H50:H52)</f>
        <v>416500</v>
      </c>
      <c r="I53" s="201">
        <f t="shared" si="6"/>
        <v>416500</v>
      </c>
      <c r="J53" s="44"/>
      <c r="K53" s="42"/>
      <c r="L53" s="42"/>
      <c r="M53" s="42"/>
      <c r="N53" s="42"/>
      <c r="Q53" s="20"/>
      <c r="R53" s="20"/>
    </row>
    <row r="54" spans="1:18" ht="15.75" thickBot="1" x14ac:dyDescent="0.3">
      <c r="E54" s="42"/>
      <c r="F54" s="42"/>
      <c r="G54" s="42"/>
      <c r="H54" s="43"/>
      <c r="I54" s="44"/>
      <c r="J54" s="44"/>
      <c r="K54" s="42"/>
      <c r="L54" s="42"/>
      <c r="M54" s="42"/>
      <c r="N54" s="42"/>
      <c r="Q54" s="20" t="s">
        <v>62</v>
      </c>
      <c r="R54" s="20" t="s">
        <v>49</v>
      </c>
    </row>
    <row r="55" spans="1:18" ht="15.75" customHeight="1" x14ac:dyDescent="0.25">
      <c r="A55" s="290" t="s">
        <v>23</v>
      </c>
      <c r="B55" s="291"/>
      <c r="C55" s="291"/>
      <c r="D55" s="291"/>
      <c r="E55" s="291"/>
      <c r="F55" s="291"/>
      <c r="G55" s="291"/>
      <c r="H55" s="291"/>
      <c r="I55" s="291"/>
      <c r="J55" s="291"/>
      <c r="K55" s="291"/>
      <c r="L55" s="291"/>
      <c r="M55" s="291"/>
      <c r="N55" s="292"/>
      <c r="Q55" s="20" t="s">
        <v>63</v>
      </c>
      <c r="R55" s="20" t="s">
        <v>49</v>
      </c>
    </row>
    <row r="56" spans="1:18" ht="15" customHeight="1" x14ac:dyDescent="0.25">
      <c r="A56" s="297" t="s">
        <v>9</v>
      </c>
      <c r="B56" s="294" t="s">
        <v>74</v>
      </c>
      <c r="C56" s="294" t="s">
        <v>11</v>
      </c>
      <c r="D56" s="294"/>
      <c r="E56" s="294" t="s">
        <v>4</v>
      </c>
      <c r="F56" s="294"/>
      <c r="G56" s="293" t="s">
        <v>104</v>
      </c>
      <c r="H56" s="293"/>
      <c r="I56" s="293"/>
      <c r="J56" s="296" t="s">
        <v>6</v>
      </c>
      <c r="K56" s="296" t="s">
        <v>24</v>
      </c>
      <c r="L56" s="294" t="s">
        <v>12</v>
      </c>
      <c r="M56" s="294"/>
      <c r="N56" s="295" t="s">
        <v>309</v>
      </c>
      <c r="Q56" s="20" t="s">
        <v>64</v>
      </c>
      <c r="R56" s="20" t="s">
        <v>49</v>
      </c>
    </row>
    <row r="57" spans="1:18" ht="63.75" x14ac:dyDescent="0.25">
      <c r="A57" s="297"/>
      <c r="B57" s="294"/>
      <c r="C57" s="294"/>
      <c r="D57" s="294"/>
      <c r="E57" s="294"/>
      <c r="F57" s="294"/>
      <c r="G57" s="62" t="s">
        <v>5</v>
      </c>
      <c r="H57" s="62" t="s">
        <v>102</v>
      </c>
      <c r="I57" s="45" t="s">
        <v>103</v>
      </c>
      <c r="J57" s="296"/>
      <c r="K57" s="296"/>
      <c r="L57" s="62" t="s">
        <v>25</v>
      </c>
      <c r="M57" s="62" t="s">
        <v>26</v>
      </c>
      <c r="N57" s="295"/>
      <c r="Q57" s="20" t="s">
        <v>65</v>
      </c>
      <c r="R57" s="20" t="s">
        <v>49</v>
      </c>
    </row>
    <row r="58" spans="1:18" x14ac:dyDescent="0.25">
      <c r="A58" s="9"/>
      <c r="B58" s="10"/>
      <c r="C58" s="289"/>
      <c r="D58" s="289"/>
      <c r="E58" s="289"/>
      <c r="F58" s="289"/>
      <c r="G58" s="35"/>
      <c r="H58" s="35"/>
      <c r="I58" s="35"/>
      <c r="J58" s="38"/>
      <c r="K58" s="38"/>
      <c r="L58" s="10"/>
      <c r="M58" s="10"/>
      <c r="N58" s="11"/>
      <c r="Q58" s="25"/>
      <c r="R58" s="25"/>
    </row>
    <row r="59" spans="1:18" x14ac:dyDescent="0.25">
      <c r="A59" s="9"/>
      <c r="B59" s="10"/>
      <c r="C59" s="289"/>
      <c r="D59" s="289"/>
      <c r="E59" s="289"/>
      <c r="F59" s="289"/>
      <c r="G59" s="35"/>
      <c r="H59" s="35"/>
      <c r="I59" s="35"/>
      <c r="J59" s="38"/>
      <c r="K59" s="38"/>
      <c r="L59" s="10"/>
      <c r="M59" s="10"/>
      <c r="N59" s="11"/>
      <c r="Q59" s="20" t="s">
        <v>66</v>
      </c>
      <c r="R59" s="20" t="s">
        <v>52</v>
      </c>
    </row>
    <row r="60" spans="1:18" x14ac:dyDescent="0.25">
      <c r="A60" s="9"/>
      <c r="B60" s="10"/>
      <c r="C60" s="289"/>
      <c r="D60" s="289"/>
      <c r="E60" s="289"/>
      <c r="F60" s="289"/>
      <c r="G60" s="35"/>
      <c r="H60" s="35"/>
      <c r="I60" s="35"/>
      <c r="J60" s="38"/>
      <c r="K60" s="38"/>
      <c r="L60" s="10"/>
      <c r="M60" s="10"/>
      <c r="N60" s="11"/>
      <c r="Q60" s="20" t="s">
        <v>67</v>
      </c>
      <c r="R60" s="20" t="s">
        <v>52</v>
      </c>
    </row>
    <row r="61" spans="1:18" x14ac:dyDescent="0.25">
      <c r="A61" s="9"/>
      <c r="B61" s="10"/>
      <c r="C61" s="289"/>
      <c r="D61" s="289"/>
      <c r="E61" s="289"/>
      <c r="F61" s="289"/>
      <c r="G61" s="35"/>
      <c r="H61" s="35"/>
      <c r="I61" s="35"/>
      <c r="J61" s="38"/>
      <c r="K61" s="38"/>
      <c r="L61" s="10"/>
      <c r="M61" s="10"/>
      <c r="N61" s="11"/>
      <c r="Q61" s="20" t="s">
        <v>68</v>
      </c>
      <c r="R61" s="20" t="s">
        <v>52</v>
      </c>
    </row>
    <row r="62" spans="1:18" ht="15.75" thickBot="1" x14ac:dyDescent="0.3">
      <c r="A62" s="12"/>
      <c r="B62" s="13"/>
      <c r="C62" s="298"/>
      <c r="D62" s="298"/>
      <c r="E62" s="298"/>
      <c r="F62" s="298"/>
      <c r="G62" s="36"/>
      <c r="H62" s="36"/>
      <c r="I62" s="36"/>
      <c r="J62" s="39"/>
      <c r="K62" s="39"/>
      <c r="L62" s="13"/>
      <c r="M62" s="13"/>
      <c r="N62" s="14"/>
      <c r="Q62" s="20" t="s">
        <v>69</v>
      </c>
      <c r="R62" s="20" t="s">
        <v>52</v>
      </c>
    </row>
    <row r="63" spans="1:18" x14ac:dyDescent="0.25">
      <c r="G63" s="169">
        <f>SUM(G58:G62)</f>
        <v>0</v>
      </c>
      <c r="H63" s="169">
        <f t="shared" ref="H63:I63" si="7">SUM(H58:H62)</f>
        <v>0</v>
      </c>
      <c r="I63" s="169">
        <f t="shared" si="7"/>
        <v>0</v>
      </c>
      <c r="Q63" s="25"/>
      <c r="R63" s="20" t="s">
        <v>52</v>
      </c>
    </row>
    <row r="64" spans="1:18" x14ac:dyDescent="0.25">
      <c r="Q64" s="25"/>
      <c r="R64" s="20"/>
    </row>
    <row r="65" spans="6:18" x14ac:dyDescent="0.25">
      <c r="F65" s="167" t="s">
        <v>257</v>
      </c>
      <c r="G65" s="170">
        <f>+G53+F46+G39+G28+G19+G63+G10</f>
        <v>3140500</v>
      </c>
      <c r="H65" s="170">
        <f t="shared" ref="H65:I65" si="8">+H53+G46+H39+H28+H19+H63+H10</f>
        <v>1370250</v>
      </c>
      <c r="I65" s="170">
        <f t="shared" si="8"/>
        <v>1770250</v>
      </c>
      <c r="Q65" s="25"/>
      <c r="R65" s="25"/>
    </row>
    <row r="66" spans="6:18" x14ac:dyDescent="0.25">
      <c r="G66" s="8"/>
      <c r="H66" s="8"/>
      <c r="I66" s="8"/>
      <c r="Q66" s="20" t="s">
        <v>70</v>
      </c>
      <c r="R66" s="20" t="s">
        <v>53</v>
      </c>
    </row>
    <row r="67" spans="6:18" x14ac:dyDescent="0.25">
      <c r="G67" s="8"/>
      <c r="H67" s="8"/>
      <c r="I67" s="8"/>
      <c r="Q67" s="25"/>
      <c r="R67" s="25"/>
    </row>
    <row r="68" spans="6:18" x14ac:dyDescent="0.25">
      <c r="G68" s="8"/>
      <c r="H68" s="8"/>
      <c r="I68" s="8"/>
      <c r="Q68" s="20" t="s">
        <v>71</v>
      </c>
      <c r="R68" s="20" t="s">
        <v>55</v>
      </c>
    </row>
    <row r="69" spans="6:18" x14ac:dyDescent="0.25">
      <c r="G69" s="8"/>
      <c r="H69" s="8"/>
      <c r="I69" s="8"/>
      <c r="Q69" s="20" t="s">
        <v>72</v>
      </c>
      <c r="R69" s="20" t="s">
        <v>55</v>
      </c>
    </row>
    <row r="70" spans="6:18" x14ac:dyDescent="0.25">
      <c r="G70" s="8"/>
      <c r="H70" s="8"/>
      <c r="I70" s="8"/>
      <c r="Q70" s="25"/>
      <c r="R70" s="25"/>
    </row>
    <row r="71" spans="6:18" x14ac:dyDescent="0.25">
      <c r="G71" s="8"/>
      <c r="H71" s="8"/>
      <c r="I71" s="8"/>
    </row>
    <row r="72" spans="6:18" x14ac:dyDescent="0.25">
      <c r="G72" s="8"/>
      <c r="H72" s="8"/>
      <c r="I72" s="8"/>
      <c r="Q72" s="20" t="s">
        <v>54</v>
      </c>
      <c r="R72" s="25"/>
    </row>
    <row r="73" spans="6:18" x14ac:dyDescent="0.25">
      <c r="G73" s="8"/>
      <c r="H73" s="8"/>
      <c r="I73" s="8"/>
      <c r="Q73" s="20" t="s">
        <v>57</v>
      </c>
      <c r="R73" s="25"/>
    </row>
    <row r="74" spans="6:18" x14ac:dyDescent="0.25">
      <c r="G74" s="8"/>
      <c r="H74" s="8"/>
      <c r="I74" s="8"/>
    </row>
    <row r="75" spans="6:18" x14ac:dyDescent="0.25">
      <c r="G75" s="8"/>
      <c r="H75" s="8"/>
      <c r="I75" s="8"/>
    </row>
    <row r="76" spans="6:18" x14ac:dyDescent="0.25">
      <c r="G76" s="8"/>
      <c r="H76" s="8"/>
      <c r="I76" s="8"/>
      <c r="Q76" s="16" t="s">
        <v>43</v>
      </c>
      <c r="R76" s="25"/>
    </row>
    <row r="77" spans="6:18" x14ac:dyDescent="0.25">
      <c r="G77" s="8"/>
      <c r="H77" s="8"/>
      <c r="I77" s="8"/>
      <c r="Q77" s="16" t="s">
        <v>37</v>
      </c>
      <c r="R77" s="25"/>
    </row>
    <row r="78" spans="6:18" x14ac:dyDescent="0.25">
      <c r="G78" s="8"/>
      <c r="H78" s="8"/>
      <c r="I78" s="8"/>
      <c r="Q78" s="17" t="s">
        <v>73</v>
      </c>
      <c r="R78" s="25"/>
    </row>
  </sheetData>
  <mergeCells count="96"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A20:N20"/>
    <mergeCell ref="K3:K4"/>
    <mergeCell ref="L3:M3"/>
    <mergeCell ref="N3:N4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K12:K13"/>
    <mergeCell ref="L12:M12"/>
    <mergeCell ref="N12:N13"/>
    <mergeCell ref="N21:N22"/>
    <mergeCell ref="A29:N29"/>
    <mergeCell ref="A21:A22"/>
    <mergeCell ref="B21:B22"/>
    <mergeCell ref="C21:C22"/>
    <mergeCell ref="D21:D22"/>
    <mergeCell ref="E21:E22"/>
    <mergeCell ref="F21:F22"/>
    <mergeCell ref="G30:I30"/>
    <mergeCell ref="G21:I21"/>
    <mergeCell ref="J21:J22"/>
    <mergeCell ref="K21:K22"/>
    <mergeCell ref="L21:M21"/>
    <mergeCell ref="N41:N42"/>
    <mergeCell ref="J30:J31"/>
    <mergeCell ref="K30:K31"/>
    <mergeCell ref="L30:M30"/>
    <mergeCell ref="E31:F31"/>
    <mergeCell ref="A40:N40"/>
    <mergeCell ref="A41:A42"/>
    <mergeCell ref="B41:B42"/>
    <mergeCell ref="C41:C42"/>
    <mergeCell ref="D41:D42"/>
    <mergeCell ref="E41:E42"/>
    <mergeCell ref="A30:A31"/>
    <mergeCell ref="B30:B31"/>
    <mergeCell ref="C30:C31"/>
    <mergeCell ref="D30:D31"/>
    <mergeCell ref="E30:F30"/>
    <mergeCell ref="F41:H41"/>
    <mergeCell ref="I41:I42"/>
    <mergeCell ref="J41:J42"/>
    <mergeCell ref="K41:K42"/>
    <mergeCell ref="L41:M41"/>
    <mergeCell ref="A47:N47"/>
    <mergeCell ref="A48:A49"/>
    <mergeCell ref="B48:B49"/>
    <mergeCell ref="C48:C49"/>
    <mergeCell ref="D48:D49"/>
    <mergeCell ref="E48:F48"/>
    <mergeCell ref="G48:I48"/>
    <mergeCell ref="J48:J49"/>
    <mergeCell ref="K48:K49"/>
    <mergeCell ref="L48:M48"/>
    <mergeCell ref="E49:F49"/>
    <mergeCell ref="J56:J57"/>
    <mergeCell ref="K56:K57"/>
    <mergeCell ref="L56:M56"/>
    <mergeCell ref="N56:N57"/>
    <mergeCell ref="A56:A57"/>
    <mergeCell ref="B56:B57"/>
    <mergeCell ref="C56:D57"/>
    <mergeCell ref="E56:F57"/>
    <mergeCell ref="G56:I56"/>
    <mergeCell ref="N30:N31"/>
    <mergeCell ref="N48:N49"/>
    <mergeCell ref="C58:D58"/>
    <mergeCell ref="E58:F58"/>
    <mergeCell ref="C62:D62"/>
    <mergeCell ref="E62:F62"/>
    <mergeCell ref="C59:D59"/>
    <mergeCell ref="E59:F59"/>
    <mergeCell ref="C60:D60"/>
    <mergeCell ref="E60:F60"/>
    <mergeCell ref="C61:D61"/>
    <mergeCell ref="E61:F61"/>
    <mergeCell ref="E50:F50"/>
    <mergeCell ref="E51:F51"/>
    <mergeCell ref="E52:F52"/>
    <mergeCell ref="A55:N55"/>
  </mergeCells>
  <dataValidations count="3">
    <dataValidation type="list" allowBlank="1" showInputMessage="1" showErrorMessage="1" sqref="D53">
      <formula1>$Q$26:$Q$38</formula1>
    </dataValidation>
    <dataValidation type="list" allowBlank="1" showInputMessage="1" showErrorMessage="1" sqref="D5:D9 D15:D18 D24:D27">
      <formula1>$Q$15:$Q$22</formula1>
    </dataValidation>
    <dataValidation type="list" allowBlank="1" showInputMessage="1" showErrorMessage="1" sqref="K15:K18 K53:K54 K5:K9 K24:K27">
      <formula1>$Q$3:$Q$4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tabSelected="1" zoomScaleNormal="100" workbookViewId="0">
      <selection activeCell="D15" sqref="D15"/>
    </sheetView>
  </sheetViews>
  <sheetFormatPr defaultRowHeight="15" x14ac:dyDescent="0.25"/>
  <cols>
    <col min="1" max="1" width="15.140625" style="101" customWidth="1"/>
    <col min="2" max="2" width="23.85546875" style="101" customWidth="1"/>
    <col min="3" max="3" width="17.85546875" style="101" customWidth="1"/>
    <col min="4" max="4" width="36.7109375" style="101" customWidth="1"/>
    <col min="5" max="5" width="12.85546875" style="101" customWidth="1"/>
    <col min="6" max="6" width="17.140625" style="101" customWidth="1"/>
    <col min="7" max="7" width="15.7109375" style="119" customWidth="1"/>
    <col min="8" max="9" width="15.7109375" style="122" customWidth="1"/>
    <col min="10" max="10" width="27.5703125" style="101" customWidth="1"/>
    <col min="11" max="11" width="19.5703125" style="101" customWidth="1"/>
    <col min="12" max="12" width="15.5703125" style="101" customWidth="1"/>
    <col min="13" max="13" width="15" style="101" customWidth="1"/>
    <col min="14" max="14" width="14.85546875" style="101" customWidth="1"/>
    <col min="15" max="16" width="9.140625" style="101"/>
    <col min="17" max="17" width="68.5703125" style="101" customWidth="1"/>
    <col min="18" max="18" width="57.42578125" style="101" customWidth="1"/>
    <col min="19" max="16384" width="9.140625" style="101"/>
  </cols>
  <sheetData>
    <row r="1" spans="1:20" ht="16.5" thickBot="1" x14ac:dyDescent="0.3">
      <c r="A1" s="329" t="s">
        <v>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1"/>
      <c r="O1" s="102"/>
      <c r="P1" s="102"/>
      <c r="Q1" s="103"/>
      <c r="R1" s="102"/>
      <c r="S1" s="102"/>
      <c r="T1" s="102"/>
    </row>
    <row r="2" spans="1:20" ht="15.75" x14ac:dyDescent="0.25">
      <c r="A2" s="322" t="s">
        <v>1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4"/>
      <c r="O2" s="102"/>
      <c r="P2" s="102"/>
      <c r="Q2" s="103"/>
      <c r="R2" s="102"/>
      <c r="S2" s="102"/>
      <c r="T2" s="102"/>
    </row>
    <row r="3" spans="1:20" x14ac:dyDescent="0.25">
      <c r="A3" s="327" t="s">
        <v>9</v>
      </c>
      <c r="B3" s="321" t="s">
        <v>10</v>
      </c>
      <c r="C3" s="321" t="s">
        <v>11</v>
      </c>
      <c r="D3" s="321" t="s">
        <v>2</v>
      </c>
      <c r="E3" s="321" t="s">
        <v>3</v>
      </c>
      <c r="F3" s="321" t="s">
        <v>4</v>
      </c>
      <c r="G3" s="325" t="s">
        <v>104</v>
      </c>
      <c r="H3" s="325"/>
      <c r="I3" s="325"/>
      <c r="J3" s="321" t="s">
        <v>6</v>
      </c>
      <c r="K3" s="321" t="s">
        <v>108</v>
      </c>
      <c r="L3" s="321" t="s">
        <v>12</v>
      </c>
      <c r="M3" s="321"/>
      <c r="N3" s="295" t="s">
        <v>309</v>
      </c>
      <c r="O3" s="102"/>
      <c r="P3" s="102"/>
      <c r="Q3" s="110" t="s">
        <v>106</v>
      </c>
      <c r="R3" s="102"/>
      <c r="S3" s="102"/>
      <c r="T3" s="102"/>
    </row>
    <row r="4" spans="1:20" ht="39" customHeight="1" x14ac:dyDescent="0.25">
      <c r="A4" s="327"/>
      <c r="B4" s="321"/>
      <c r="C4" s="321"/>
      <c r="D4" s="321"/>
      <c r="E4" s="321"/>
      <c r="F4" s="321"/>
      <c r="G4" s="126" t="s">
        <v>5</v>
      </c>
      <c r="H4" s="123" t="s">
        <v>102</v>
      </c>
      <c r="I4" s="123" t="s">
        <v>103</v>
      </c>
      <c r="J4" s="321"/>
      <c r="K4" s="321"/>
      <c r="L4" s="116" t="s">
        <v>101</v>
      </c>
      <c r="M4" s="116" t="s">
        <v>8</v>
      </c>
      <c r="N4" s="295"/>
      <c r="O4" s="102"/>
      <c r="P4" s="102"/>
      <c r="Q4" s="110" t="s">
        <v>107</v>
      </c>
      <c r="R4" s="102"/>
      <c r="S4" s="102"/>
      <c r="T4" s="102"/>
    </row>
    <row r="5" spans="1:20" x14ac:dyDescent="0.25">
      <c r="A5" s="104"/>
      <c r="B5" s="105"/>
      <c r="C5" s="105"/>
      <c r="D5" s="105"/>
      <c r="E5" s="105"/>
      <c r="F5" s="105"/>
      <c r="G5" s="117"/>
      <c r="H5" s="117"/>
      <c r="I5" s="117"/>
      <c r="J5" s="105"/>
      <c r="K5" s="105"/>
      <c r="L5" s="105"/>
      <c r="M5" s="105"/>
      <c r="N5" s="106"/>
      <c r="O5" s="102"/>
      <c r="P5" s="102"/>
      <c r="Q5" s="111" t="s">
        <v>27</v>
      </c>
      <c r="R5" s="102"/>
      <c r="S5" s="102"/>
      <c r="T5" s="102"/>
    </row>
    <row r="6" spans="1:20" x14ac:dyDescent="0.25">
      <c r="A6" s="104"/>
      <c r="B6" s="105"/>
      <c r="C6" s="105"/>
      <c r="D6" s="105"/>
      <c r="E6" s="105"/>
      <c r="F6" s="105"/>
      <c r="G6" s="117"/>
      <c r="H6" s="117"/>
      <c r="I6" s="117"/>
      <c r="J6" s="105"/>
      <c r="K6" s="105"/>
      <c r="L6" s="105"/>
      <c r="M6" s="105"/>
      <c r="N6" s="106"/>
      <c r="O6" s="102"/>
      <c r="P6" s="102"/>
      <c r="Q6" s="111" t="s">
        <v>28</v>
      </c>
      <c r="R6" s="102"/>
      <c r="S6" s="102"/>
      <c r="T6" s="102"/>
    </row>
    <row r="7" spans="1:20" x14ac:dyDescent="0.25">
      <c r="A7" s="104"/>
      <c r="B7" s="105"/>
      <c r="C7" s="105"/>
      <c r="D7" s="105"/>
      <c r="E7" s="105"/>
      <c r="F7" s="105"/>
      <c r="G7" s="117"/>
      <c r="H7" s="117"/>
      <c r="I7" s="117"/>
      <c r="J7" s="105"/>
      <c r="K7" s="105"/>
      <c r="L7" s="105"/>
      <c r="M7" s="105"/>
      <c r="N7" s="106"/>
      <c r="O7" s="102"/>
      <c r="P7" s="102"/>
      <c r="Q7" s="111" t="s">
        <v>29</v>
      </c>
      <c r="R7" s="102"/>
      <c r="S7" s="102"/>
      <c r="T7" s="102"/>
    </row>
    <row r="8" spans="1:20" x14ac:dyDescent="0.25">
      <c r="A8" s="104"/>
      <c r="B8" s="105"/>
      <c r="C8" s="105"/>
      <c r="D8" s="105"/>
      <c r="E8" s="105"/>
      <c r="F8" s="105"/>
      <c r="G8" s="117"/>
      <c r="H8" s="117"/>
      <c r="I8" s="117"/>
      <c r="J8" s="105"/>
      <c r="K8" s="105"/>
      <c r="L8" s="105"/>
      <c r="M8" s="105"/>
      <c r="N8" s="106"/>
      <c r="O8" s="102"/>
      <c r="P8" s="102"/>
      <c r="Q8" s="111" t="s">
        <v>30</v>
      </c>
      <c r="R8" s="102"/>
      <c r="S8" s="102"/>
      <c r="T8" s="102"/>
    </row>
    <row r="9" spans="1:20" ht="15.75" thickBot="1" x14ac:dyDescent="0.3">
      <c r="A9" s="107"/>
      <c r="B9" s="108"/>
      <c r="C9" s="108"/>
      <c r="D9" s="108"/>
      <c r="E9" s="108"/>
      <c r="F9" s="108"/>
      <c r="G9" s="118"/>
      <c r="H9" s="118"/>
      <c r="I9" s="118"/>
      <c r="J9" s="108"/>
      <c r="K9" s="108"/>
      <c r="L9" s="108"/>
      <c r="M9" s="108"/>
      <c r="N9" s="109"/>
      <c r="O9" s="102"/>
      <c r="P9" s="102"/>
      <c r="Q9" s="111" t="s">
        <v>31</v>
      </c>
      <c r="R9" s="102"/>
      <c r="S9" s="102"/>
      <c r="T9" s="102"/>
    </row>
    <row r="10" spans="1:20" ht="15.75" thickBot="1" x14ac:dyDescent="0.3">
      <c r="G10" s="169">
        <f>SUM(G5:G9)</f>
        <v>0</v>
      </c>
      <c r="H10" s="169">
        <f t="shared" ref="H10:I10" si="0">SUM(H5:H9)</f>
        <v>0</v>
      </c>
      <c r="I10" s="169">
        <f t="shared" si="0"/>
        <v>0</v>
      </c>
      <c r="Q10" s="111" t="s">
        <v>32</v>
      </c>
    </row>
    <row r="11" spans="1:20" ht="15.75" x14ac:dyDescent="0.25">
      <c r="A11" s="322" t="s">
        <v>13</v>
      </c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4"/>
      <c r="O11" s="102"/>
      <c r="P11" s="102"/>
      <c r="Q11" s="111" t="s">
        <v>33</v>
      </c>
      <c r="R11" s="102"/>
      <c r="S11" s="102"/>
      <c r="T11" s="102"/>
    </row>
    <row r="12" spans="1:20" ht="15" customHeight="1" x14ac:dyDescent="0.25">
      <c r="A12" s="327" t="s">
        <v>9</v>
      </c>
      <c r="B12" s="321" t="s">
        <v>10</v>
      </c>
      <c r="C12" s="321" t="s">
        <v>11</v>
      </c>
      <c r="D12" s="321" t="s">
        <v>14</v>
      </c>
      <c r="E12" s="321" t="s">
        <v>3</v>
      </c>
      <c r="F12" s="321" t="s">
        <v>4</v>
      </c>
      <c r="G12" s="325" t="s">
        <v>104</v>
      </c>
      <c r="H12" s="325"/>
      <c r="I12" s="325"/>
      <c r="J12" s="321" t="s">
        <v>6</v>
      </c>
      <c r="K12" s="321" t="s">
        <v>108</v>
      </c>
      <c r="L12" s="321" t="s">
        <v>12</v>
      </c>
      <c r="M12" s="321"/>
      <c r="N12" s="295" t="s">
        <v>309</v>
      </c>
      <c r="O12" s="102"/>
      <c r="P12" s="102"/>
      <c r="Q12" s="111" t="s">
        <v>34</v>
      </c>
      <c r="R12" s="102"/>
      <c r="S12" s="102"/>
      <c r="T12" s="102"/>
    </row>
    <row r="13" spans="1:20" ht="38.25" customHeight="1" x14ac:dyDescent="0.25">
      <c r="A13" s="327"/>
      <c r="B13" s="321"/>
      <c r="C13" s="321"/>
      <c r="D13" s="321"/>
      <c r="E13" s="321"/>
      <c r="F13" s="321"/>
      <c r="G13" s="126" t="s">
        <v>5</v>
      </c>
      <c r="H13" s="123" t="s">
        <v>102</v>
      </c>
      <c r="I13" s="123" t="s">
        <v>103</v>
      </c>
      <c r="J13" s="321"/>
      <c r="K13" s="321"/>
      <c r="L13" s="116" t="s">
        <v>101</v>
      </c>
      <c r="M13" s="116" t="s">
        <v>8</v>
      </c>
      <c r="N13" s="295"/>
      <c r="O13" s="102"/>
      <c r="P13" s="102"/>
      <c r="Q13" s="103"/>
      <c r="R13" s="102"/>
      <c r="S13" s="102"/>
      <c r="T13" s="102"/>
    </row>
    <row r="14" spans="1:20" s="129" customFormat="1" ht="63.75" x14ac:dyDescent="0.25">
      <c r="A14" s="130" t="s">
        <v>190</v>
      </c>
      <c r="B14" s="138" t="s">
        <v>191</v>
      </c>
      <c r="C14" s="127"/>
      <c r="D14" s="132" t="s">
        <v>308</v>
      </c>
      <c r="E14" s="127"/>
      <c r="F14" s="127"/>
      <c r="G14" s="190">
        <v>150000</v>
      </c>
      <c r="H14" s="190">
        <f>+G14/2</f>
        <v>75000</v>
      </c>
      <c r="I14" s="190">
        <f>+G14/2</f>
        <v>75000</v>
      </c>
      <c r="J14" s="131" t="s">
        <v>140</v>
      </c>
      <c r="K14" s="132" t="s">
        <v>308</v>
      </c>
      <c r="L14" s="132" t="s">
        <v>119</v>
      </c>
      <c r="M14" s="132" t="s">
        <v>119</v>
      </c>
      <c r="N14" s="128"/>
      <c r="Q14" s="113"/>
    </row>
    <row r="15" spans="1:20" s="129" customFormat="1" ht="63.75" x14ac:dyDescent="0.25">
      <c r="A15" s="130" t="s">
        <v>190</v>
      </c>
      <c r="B15" s="139" t="s">
        <v>192</v>
      </c>
      <c r="C15" s="127"/>
      <c r="D15" s="132" t="s">
        <v>308</v>
      </c>
      <c r="E15" s="127"/>
      <c r="F15" s="127"/>
      <c r="G15" s="190">
        <v>150000</v>
      </c>
      <c r="H15" s="190">
        <f t="shared" ref="H15:H18" si="1">+G15/2</f>
        <v>75000</v>
      </c>
      <c r="I15" s="190">
        <f t="shared" ref="I15" si="2">+G15/2</f>
        <v>75000</v>
      </c>
      <c r="J15" s="131" t="s">
        <v>140</v>
      </c>
      <c r="K15" s="132" t="s">
        <v>308</v>
      </c>
      <c r="L15" s="132" t="s">
        <v>120</v>
      </c>
      <c r="M15" s="132" t="s">
        <v>120</v>
      </c>
      <c r="N15" s="128"/>
      <c r="Q15" s="113"/>
    </row>
    <row r="16" spans="1:20" s="129" customFormat="1" ht="63.75" x14ac:dyDescent="0.25">
      <c r="A16" s="130" t="s">
        <v>190</v>
      </c>
      <c r="B16" s="151" t="s">
        <v>193</v>
      </c>
      <c r="C16" s="127"/>
      <c r="D16" s="132" t="s">
        <v>308</v>
      </c>
      <c r="E16" s="127"/>
      <c r="F16" s="127"/>
      <c r="G16" s="190">
        <v>500000</v>
      </c>
      <c r="H16" s="190">
        <v>0</v>
      </c>
      <c r="I16" s="190">
        <v>500000</v>
      </c>
      <c r="J16" s="131" t="s">
        <v>141</v>
      </c>
      <c r="K16" s="132" t="s">
        <v>308</v>
      </c>
      <c r="L16" s="132" t="s">
        <v>146</v>
      </c>
      <c r="M16" s="132" t="s">
        <v>146</v>
      </c>
      <c r="N16" s="132" t="s">
        <v>310</v>
      </c>
      <c r="Q16" s="113"/>
    </row>
    <row r="17" spans="1:17" s="129" customFormat="1" ht="63.75" x14ac:dyDescent="0.25">
      <c r="A17" s="130" t="s">
        <v>190</v>
      </c>
      <c r="B17" s="152" t="s">
        <v>194</v>
      </c>
      <c r="C17" s="127"/>
      <c r="D17" s="132" t="s">
        <v>308</v>
      </c>
      <c r="E17" s="127"/>
      <c r="F17" s="127"/>
      <c r="G17" s="190">
        <v>130000</v>
      </c>
      <c r="H17" s="190">
        <f t="shared" si="1"/>
        <v>65000</v>
      </c>
      <c r="I17" s="190">
        <f>+G17/2</f>
        <v>65000</v>
      </c>
      <c r="J17" s="131" t="s">
        <v>141</v>
      </c>
      <c r="K17" s="132" t="s">
        <v>308</v>
      </c>
      <c r="L17" s="132" t="s">
        <v>146</v>
      </c>
      <c r="M17" s="132" t="s">
        <v>146</v>
      </c>
      <c r="N17" s="132" t="s">
        <v>310</v>
      </c>
      <c r="Q17" s="113"/>
    </row>
    <row r="18" spans="1:17" s="144" customFormat="1" ht="30.75" thickBot="1" x14ac:dyDescent="0.3">
      <c r="A18" s="160" t="s">
        <v>190</v>
      </c>
      <c r="B18" s="159" t="s">
        <v>195</v>
      </c>
      <c r="C18" s="158"/>
      <c r="D18" s="132" t="s">
        <v>308</v>
      </c>
      <c r="E18" s="158"/>
      <c r="F18" s="158"/>
      <c r="G18" s="204">
        <v>348000</v>
      </c>
      <c r="H18" s="204">
        <f t="shared" si="1"/>
        <v>174000</v>
      </c>
      <c r="I18" s="204">
        <f>+G18/2</f>
        <v>174000</v>
      </c>
      <c r="J18" s="157" t="s">
        <v>131</v>
      </c>
      <c r="K18" s="132" t="s">
        <v>308</v>
      </c>
      <c r="L18" s="156" t="s">
        <v>119</v>
      </c>
      <c r="M18" s="156" t="s">
        <v>119</v>
      </c>
      <c r="N18" s="132" t="s">
        <v>310</v>
      </c>
      <c r="Q18" s="112"/>
    </row>
    <row r="19" spans="1:17" ht="15.75" thickBot="1" x14ac:dyDescent="0.3">
      <c r="G19" s="169">
        <f>SUM(G14:G18)</f>
        <v>1278000</v>
      </c>
      <c r="H19" s="169">
        <f t="shared" ref="H19:I19" si="3">SUM(H14:H18)</f>
        <v>389000</v>
      </c>
      <c r="I19" s="169">
        <f t="shared" si="3"/>
        <v>889000</v>
      </c>
      <c r="Q19" s="111" t="s">
        <v>39</v>
      </c>
    </row>
    <row r="20" spans="1:17" ht="15.75" x14ac:dyDescent="0.25">
      <c r="A20" s="322" t="s">
        <v>15</v>
      </c>
      <c r="B20" s="323"/>
      <c r="C20" s="323"/>
      <c r="D20" s="323"/>
      <c r="E20" s="323"/>
      <c r="F20" s="323"/>
      <c r="G20" s="323"/>
      <c r="H20" s="323"/>
      <c r="I20" s="323"/>
      <c r="J20" s="323"/>
      <c r="K20" s="323"/>
      <c r="L20" s="323"/>
      <c r="M20" s="323"/>
      <c r="N20" s="324"/>
      <c r="Q20" s="111" t="s">
        <v>40</v>
      </c>
    </row>
    <row r="21" spans="1:17" ht="15" customHeight="1" x14ac:dyDescent="0.25">
      <c r="A21" s="327" t="s">
        <v>9</v>
      </c>
      <c r="B21" s="321" t="s">
        <v>10</v>
      </c>
      <c r="C21" s="321" t="s">
        <v>11</v>
      </c>
      <c r="D21" s="321" t="s">
        <v>14</v>
      </c>
      <c r="E21" s="321" t="s">
        <v>3</v>
      </c>
      <c r="F21" s="321" t="s">
        <v>4</v>
      </c>
      <c r="G21" s="325" t="s">
        <v>104</v>
      </c>
      <c r="H21" s="325"/>
      <c r="I21" s="325"/>
      <c r="J21" s="321" t="s">
        <v>6</v>
      </c>
      <c r="K21" s="321" t="s">
        <v>108</v>
      </c>
      <c r="L21" s="321" t="s">
        <v>12</v>
      </c>
      <c r="M21" s="321"/>
      <c r="N21" s="295" t="s">
        <v>309</v>
      </c>
      <c r="Q21" s="111" t="s">
        <v>41</v>
      </c>
    </row>
    <row r="22" spans="1:17" ht="33" customHeight="1" x14ac:dyDescent="0.25">
      <c r="A22" s="327"/>
      <c r="B22" s="321"/>
      <c r="C22" s="321"/>
      <c r="D22" s="321"/>
      <c r="E22" s="321"/>
      <c r="F22" s="321"/>
      <c r="G22" s="126" t="s">
        <v>5</v>
      </c>
      <c r="H22" s="123" t="s">
        <v>102</v>
      </c>
      <c r="I22" s="123" t="s">
        <v>103</v>
      </c>
      <c r="J22" s="321"/>
      <c r="K22" s="321"/>
      <c r="L22" s="116" t="s">
        <v>7</v>
      </c>
      <c r="M22" s="116" t="s">
        <v>8</v>
      </c>
      <c r="N22" s="295"/>
      <c r="Q22" s="111" t="s">
        <v>42</v>
      </c>
    </row>
    <row r="23" spans="1:17" x14ac:dyDescent="0.25">
      <c r="A23" s="104"/>
      <c r="B23" s="105"/>
      <c r="C23" s="105"/>
      <c r="D23" s="105"/>
      <c r="E23" s="105"/>
      <c r="F23" s="105"/>
      <c r="G23" s="117"/>
      <c r="H23" s="117"/>
      <c r="I23" s="117"/>
      <c r="J23" s="105"/>
      <c r="K23" s="105"/>
      <c r="L23" s="105"/>
      <c r="M23" s="105"/>
      <c r="N23" s="106"/>
      <c r="Q23" s="103"/>
    </row>
    <row r="24" spans="1:17" x14ac:dyDescent="0.25">
      <c r="A24" s="104"/>
      <c r="B24" s="105"/>
      <c r="C24" s="105"/>
      <c r="D24" s="105"/>
      <c r="E24" s="105"/>
      <c r="F24" s="105"/>
      <c r="G24" s="117"/>
      <c r="H24" s="117"/>
      <c r="I24" s="117"/>
      <c r="J24" s="105"/>
      <c r="K24" s="105"/>
      <c r="L24" s="105"/>
      <c r="M24" s="105"/>
      <c r="N24" s="106"/>
      <c r="Q24" s="103"/>
    </row>
    <row r="25" spans="1:17" x14ac:dyDescent="0.25">
      <c r="A25" s="104"/>
      <c r="B25" s="105"/>
      <c r="C25" s="105"/>
      <c r="D25" s="105"/>
      <c r="E25" s="105"/>
      <c r="F25" s="105"/>
      <c r="G25" s="117"/>
      <c r="H25" s="117"/>
      <c r="I25" s="117"/>
      <c r="J25" s="105"/>
      <c r="K25" s="105"/>
      <c r="L25" s="105"/>
      <c r="M25" s="105"/>
      <c r="N25" s="106"/>
      <c r="Q25" s="103"/>
    </row>
    <row r="26" spans="1:17" x14ac:dyDescent="0.25">
      <c r="A26" s="104"/>
      <c r="B26" s="105"/>
      <c r="C26" s="105"/>
      <c r="D26" s="105"/>
      <c r="E26" s="105"/>
      <c r="F26" s="105"/>
      <c r="G26" s="117"/>
      <c r="H26" s="117"/>
      <c r="I26" s="117"/>
      <c r="J26" s="105"/>
      <c r="K26" s="105"/>
      <c r="L26" s="105"/>
      <c r="M26" s="105"/>
      <c r="N26" s="106"/>
      <c r="Q26" s="111" t="s">
        <v>43</v>
      </c>
    </row>
    <row r="27" spans="1:17" ht="15.75" thickBot="1" x14ac:dyDescent="0.3">
      <c r="A27" s="107"/>
      <c r="B27" s="108"/>
      <c r="C27" s="108"/>
      <c r="D27" s="108"/>
      <c r="E27" s="108"/>
      <c r="F27" s="108"/>
      <c r="G27" s="118"/>
      <c r="H27" s="118"/>
      <c r="I27" s="118"/>
      <c r="J27" s="108"/>
      <c r="K27" s="108"/>
      <c r="L27" s="108"/>
      <c r="M27" s="108"/>
      <c r="N27" s="109"/>
      <c r="Q27" s="111" t="s">
        <v>37</v>
      </c>
    </row>
    <row r="28" spans="1:17" ht="15.75" thickBot="1" x14ac:dyDescent="0.3">
      <c r="G28" s="169">
        <f>SUM(G23:G27)</f>
        <v>0</v>
      </c>
      <c r="H28" s="169">
        <f t="shared" ref="H28:I28" si="4">SUM(H23:H27)</f>
        <v>0</v>
      </c>
      <c r="I28" s="169">
        <f t="shared" si="4"/>
        <v>0</v>
      </c>
      <c r="Q28" s="111" t="s">
        <v>44</v>
      </c>
    </row>
    <row r="29" spans="1:17" ht="15.75" customHeight="1" x14ac:dyDescent="0.25">
      <c r="A29" s="322" t="s">
        <v>16</v>
      </c>
      <c r="B29" s="323"/>
      <c r="C29" s="323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4"/>
      <c r="Q29" s="111" t="s">
        <v>45</v>
      </c>
    </row>
    <row r="30" spans="1:17" ht="15" customHeight="1" x14ac:dyDescent="0.25">
      <c r="A30" s="327" t="s">
        <v>9</v>
      </c>
      <c r="B30" s="321" t="s">
        <v>10</v>
      </c>
      <c r="C30" s="321" t="s">
        <v>11</v>
      </c>
      <c r="D30" s="321" t="s">
        <v>14</v>
      </c>
      <c r="E30" s="326"/>
      <c r="F30" s="326"/>
      <c r="G30" s="325" t="s">
        <v>104</v>
      </c>
      <c r="H30" s="325"/>
      <c r="I30" s="325"/>
      <c r="J30" s="328" t="s">
        <v>6</v>
      </c>
      <c r="K30" s="321" t="s">
        <v>108</v>
      </c>
      <c r="L30" s="321" t="s">
        <v>12</v>
      </c>
      <c r="M30" s="321"/>
      <c r="N30" s="295" t="s">
        <v>309</v>
      </c>
      <c r="Q30" s="111" t="s">
        <v>46</v>
      </c>
    </row>
    <row r="31" spans="1:17" ht="38.25" x14ac:dyDescent="0.25">
      <c r="A31" s="327"/>
      <c r="B31" s="321"/>
      <c r="C31" s="321"/>
      <c r="D31" s="321"/>
      <c r="E31" s="321" t="s">
        <v>4</v>
      </c>
      <c r="F31" s="321"/>
      <c r="G31" s="116" t="s">
        <v>5</v>
      </c>
      <c r="H31" s="126" t="s">
        <v>102</v>
      </c>
      <c r="I31" s="123" t="s">
        <v>103</v>
      </c>
      <c r="J31" s="328"/>
      <c r="K31" s="321"/>
      <c r="L31" s="116" t="s">
        <v>17</v>
      </c>
      <c r="M31" s="116" t="s">
        <v>8</v>
      </c>
      <c r="N31" s="295"/>
      <c r="Q31" s="113" t="s">
        <v>47</v>
      </c>
    </row>
    <row r="32" spans="1:17" s="129" customFormat="1" ht="38.25" x14ac:dyDescent="0.25">
      <c r="A32" s="130" t="s">
        <v>190</v>
      </c>
      <c r="B32" s="138" t="s">
        <v>196</v>
      </c>
      <c r="C32" s="127"/>
      <c r="D32" s="132" t="s">
        <v>308</v>
      </c>
      <c r="E32" s="127"/>
      <c r="F32" s="127"/>
      <c r="G32" s="190">
        <v>108000</v>
      </c>
      <c r="H32" s="190">
        <f>+G32/2</f>
        <v>54000</v>
      </c>
      <c r="I32" s="190">
        <f>+G32/2</f>
        <v>54000</v>
      </c>
      <c r="J32" s="131" t="s">
        <v>140</v>
      </c>
      <c r="K32" s="132" t="s">
        <v>308</v>
      </c>
      <c r="L32" s="132" t="s">
        <v>118</v>
      </c>
      <c r="M32" s="132" t="s">
        <v>118</v>
      </c>
      <c r="N32" s="132" t="s">
        <v>310</v>
      </c>
      <c r="Q32" s="113"/>
    </row>
    <row r="33" spans="1:18" s="129" customFormat="1" ht="76.5" x14ac:dyDescent="0.25">
      <c r="A33" s="130" t="s">
        <v>190</v>
      </c>
      <c r="B33" s="137" t="s">
        <v>197</v>
      </c>
      <c r="C33" s="127"/>
      <c r="D33" s="132" t="s">
        <v>308</v>
      </c>
      <c r="E33" s="127"/>
      <c r="F33" s="127"/>
      <c r="G33" s="190">
        <v>192000</v>
      </c>
      <c r="H33" s="190">
        <f t="shared" ref="H33:H40" si="5">+G33/2</f>
        <v>96000</v>
      </c>
      <c r="I33" s="190">
        <f t="shared" ref="I33:I38" si="6">+G33/2</f>
        <v>96000</v>
      </c>
      <c r="J33" s="131" t="s">
        <v>128</v>
      </c>
      <c r="K33" s="132" t="s">
        <v>308</v>
      </c>
      <c r="L33" s="132" t="s">
        <v>120</v>
      </c>
      <c r="M33" s="132" t="s">
        <v>120</v>
      </c>
      <c r="N33" s="128"/>
      <c r="Q33" s="113"/>
    </row>
    <row r="34" spans="1:18" s="129" customFormat="1" ht="76.5" x14ac:dyDescent="0.25">
      <c r="A34" s="130" t="s">
        <v>190</v>
      </c>
      <c r="B34" s="137" t="s">
        <v>198</v>
      </c>
      <c r="C34" s="127"/>
      <c r="D34" s="132" t="s">
        <v>308</v>
      </c>
      <c r="E34" s="127"/>
      <c r="F34" s="127"/>
      <c r="G34" s="190">
        <v>140000</v>
      </c>
      <c r="H34" s="190">
        <f t="shared" si="5"/>
        <v>70000</v>
      </c>
      <c r="I34" s="190">
        <f t="shared" si="6"/>
        <v>70000</v>
      </c>
      <c r="J34" s="131" t="s">
        <v>128</v>
      </c>
      <c r="K34" s="132" t="s">
        <v>308</v>
      </c>
      <c r="L34" s="132" t="s">
        <v>119</v>
      </c>
      <c r="M34" s="132" t="s">
        <v>119</v>
      </c>
      <c r="N34" s="128"/>
      <c r="Q34" s="113"/>
    </row>
    <row r="35" spans="1:18" s="129" customFormat="1" ht="51" x14ac:dyDescent="0.25">
      <c r="A35" s="130" t="s">
        <v>190</v>
      </c>
      <c r="B35" s="137" t="s">
        <v>199</v>
      </c>
      <c r="C35" s="127"/>
      <c r="D35" s="132" t="s">
        <v>308</v>
      </c>
      <c r="E35" s="127"/>
      <c r="F35" s="127"/>
      <c r="G35" s="190">
        <v>149000</v>
      </c>
      <c r="H35" s="190">
        <f t="shared" si="5"/>
        <v>74500</v>
      </c>
      <c r="I35" s="190">
        <f t="shared" si="6"/>
        <v>74500</v>
      </c>
      <c r="J35" s="131" t="s">
        <v>128</v>
      </c>
      <c r="K35" s="132" t="s">
        <v>308</v>
      </c>
      <c r="L35" s="132" t="s">
        <v>119</v>
      </c>
      <c r="M35" s="132" t="s">
        <v>119</v>
      </c>
      <c r="N35" s="128"/>
      <c r="Q35" s="113"/>
    </row>
    <row r="36" spans="1:18" s="129" customFormat="1" ht="102" x14ac:dyDescent="0.25">
      <c r="A36" s="130" t="s">
        <v>190</v>
      </c>
      <c r="B36" s="152" t="s">
        <v>200</v>
      </c>
      <c r="C36" s="127"/>
      <c r="D36" s="132" t="s">
        <v>308</v>
      </c>
      <c r="E36" s="127"/>
      <c r="F36" s="127"/>
      <c r="G36" s="190">
        <v>149000</v>
      </c>
      <c r="H36" s="190">
        <f t="shared" si="5"/>
        <v>74500</v>
      </c>
      <c r="I36" s="190">
        <f t="shared" si="6"/>
        <v>74500</v>
      </c>
      <c r="J36" s="131" t="s">
        <v>141</v>
      </c>
      <c r="K36" s="132" t="s">
        <v>308</v>
      </c>
      <c r="L36" s="132" t="s">
        <v>118</v>
      </c>
      <c r="M36" s="132" t="s">
        <v>118</v>
      </c>
      <c r="N36" s="128"/>
      <c r="Q36" s="113"/>
    </row>
    <row r="37" spans="1:18" s="129" customFormat="1" ht="63.75" x14ac:dyDescent="0.25">
      <c r="A37" s="130" t="s">
        <v>190</v>
      </c>
      <c r="B37" s="151" t="s">
        <v>193</v>
      </c>
      <c r="C37" s="127"/>
      <c r="D37" s="132" t="s">
        <v>308</v>
      </c>
      <c r="E37" s="127"/>
      <c r="F37" s="127"/>
      <c r="G37" s="190">
        <v>90000</v>
      </c>
      <c r="H37" s="190">
        <f t="shared" si="5"/>
        <v>45000</v>
      </c>
      <c r="I37" s="190">
        <f t="shared" si="6"/>
        <v>45000</v>
      </c>
      <c r="J37" s="131" t="s">
        <v>141</v>
      </c>
      <c r="K37" s="132" t="s">
        <v>308</v>
      </c>
      <c r="L37" s="132" t="s">
        <v>119</v>
      </c>
      <c r="M37" s="132" t="s">
        <v>119</v>
      </c>
      <c r="N37" s="128"/>
      <c r="Q37" s="113"/>
    </row>
    <row r="38" spans="1:18" s="129" customFormat="1" ht="51" x14ac:dyDescent="0.25">
      <c r="A38" s="130" t="s">
        <v>190</v>
      </c>
      <c r="B38" s="153" t="s">
        <v>201</v>
      </c>
      <c r="C38" s="127"/>
      <c r="D38" s="132" t="s">
        <v>308</v>
      </c>
      <c r="E38" s="127"/>
      <c r="F38" s="127"/>
      <c r="G38" s="190">
        <v>96000</v>
      </c>
      <c r="H38" s="190">
        <f t="shared" si="5"/>
        <v>48000</v>
      </c>
      <c r="I38" s="190">
        <f t="shared" si="6"/>
        <v>48000</v>
      </c>
      <c r="J38" s="131" t="s">
        <v>141</v>
      </c>
      <c r="K38" s="132" t="s">
        <v>308</v>
      </c>
      <c r="L38" s="132" t="s">
        <v>119</v>
      </c>
      <c r="M38" s="132" t="s">
        <v>119</v>
      </c>
      <c r="N38" s="128"/>
      <c r="Q38" s="113"/>
    </row>
    <row r="39" spans="1:18" s="144" customFormat="1" ht="102" x14ac:dyDescent="0.25">
      <c r="A39" s="150" t="s">
        <v>190</v>
      </c>
      <c r="B39" s="152" t="s">
        <v>202</v>
      </c>
      <c r="C39" s="127"/>
      <c r="D39" s="132" t="s">
        <v>308</v>
      </c>
      <c r="E39" s="127"/>
      <c r="F39" s="127"/>
      <c r="G39" s="190">
        <v>96000</v>
      </c>
      <c r="H39" s="190">
        <f t="shared" si="5"/>
        <v>48000</v>
      </c>
      <c r="I39" s="190">
        <f>+G39/2</f>
        <v>48000</v>
      </c>
      <c r="J39" s="131" t="s">
        <v>131</v>
      </c>
      <c r="K39" s="132" t="s">
        <v>308</v>
      </c>
      <c r="L39" s="146" t="s">
        <v>119</v>
      </c>
      <c r="M39" s="146" t="s">
        <v>119</v>
      </c>
      <c r="N39" s="132"/>
      <c r="Q39" s="112"/>
    </row>
    <row r="40" spans="1:18" s="144" customFormat="1" ht="102" x14ac:dyDescent="0.25">
      <c r="A40" s="135" t="s">
        <v>190</v>
      </c>
      <c r="B40" s="152" t="s">
        <v>203</v>
      </c>
      <c r="C40" s="127"/>
      <c r="D40" s="132" t="s">
        <v>308</v>
      </c>
      <c r="E40" s="127"/>
      <c r="F40" s="127"/>
      <c r="G40" s="190">
        <v>96000</v>
      </c>
      <c r="H40" s="190">
        <f t="shared" si="5"/>
        <v>48000</v>
      </c>
      <c r="I40" s="190">
        <f t="shared" ref="I40" si="7">+G40/2</f>
        <v>48000</v>
      </c>
      <c r="J40" s="131" t="s">
        <v>131</v>
      </c>
      <c r="K40" s="132" t="s">
        <v>308</v>
      </c>
      <c r="L40" s="146" t="s">
        <v>119</v>
      </c>
      <c r="M40" s="146" t="s">
        <v>119</v>
      </c>
      <c r="N40" s="132"/>
      <c r="O40" s="154">
        <f>+G40+G58+G39+G57</f>
        <v>240000</v>
      </c>
      <c r="Q40" s="112"/>
    </row>
    <row r="41" spans="1:18" ht="15.75" thickBot="1" x14ac:dyDescent="0.3">
      <c r="B41" s="153"/>
      <c r="G41" s="169">
        <f>SUM(G32:G40)</f>
        <v>1116000</v>
      </c>
      <c r="H41" s="169">
        <f t="shared" ref="H41:I41" si="8">SUM(H32:H40)</f>
        <v>558000</v>
      </c>
      <c r="I41" s="169">
        <f t="shared" si="8"/>
        <v>558000</v>
      </c>
      <c r="O41" s="101" t="s">
        <v>204</v>
      </c>
      <c r="Q41" s="114" t="s">
        <v>50</v>
      </c>
      <c r="R41" s="115" t="s">
        <v>49</v>
      </c>
    </row>
    <row r="42" spans="1:18" ht="15.75" x14ac:dyDescent="0.25">
      <c r="A42" s="322" t="s">
        <v>18</v>
      </c>
      <c r="B42" s="323"/>
      <c r="C42" s="323"/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4"/>
      <c r="Q42" s="114" t="s">
        <v>51</v>
      </c>
      <c r="R42" s="115" t="s">
        <v>49</v>
      </c>
    </row>
    <row r="43" spans="1:18" ht="15" customHeight="1" x14ac:dyDescent="0.25">
      <c r="A43" s="327" t="s">
        <v>9</v>
      </c>
      <c r="B43" s="321" t="s">
        <v>10</v>
      </c>
      <c r="C43" s="321" t="s">
        <v>11</v>
      </c>
      <c r="D43" s="321" t="s">
        <v>14</v>
      </c>
      <c r="E43" s="321" t="s">
        <v>4</v>
      </c>
      <c r="F43" s="325" t="s">
        <v>104</v>
      </c>
      <c r="G43" s="325"/>
      <c r="H43" s="325"/>
      <c r="I43" s="328" t="s">
        <v>19</v>
      </c>
      <c r="J43" s="321" t="s">
        <v>6</v>
      </c>
      <c r="K43" s="321" t="s">
        <v>108</v>
      </c>
      <c r="L43" s="321" t="s">
        <v>12</v>
      </c>
      <c r="M43" s="321"/>
      <c r="N43" s="295" t="s">
        <v>309</v>
      </c>
      <c r="Q43" s="114" t="s">
        <v>48</v>
      </c>
      <c r="R43" s="115" t="s">
        <v>52</v>
      </c>
    </row>
    <row r="44" spans="1:18" ht="38.25" x14ac:dyDescent="0.25">
      <c r="A44" s="327"/>
      <c r="B44" s="321"/>
      <c r="C44" s="321"/>
      <c r="D44" s="321"/>
      <c r="E44" s="321"/>
      <c r="F44" s="116" t="s">
        <v>5</v>
      </c>
      <c r="G44" s="126" t="s">
        <v>102</v>
      </c>
      <c r="H44" s="123" t="s">
        <v>103</v>
      </c>
      <c r="I44" s="328"/>
      <c r="J44" s="321"/>
      <c r="K44" s="321"/>
      <c r="L44" s="116" t="s">
        <v>20</v>
      </c>
      <c r="M44" s="116" t="s">
        <v>21</v>
      </c>
      <c r="N44" s="295"/>
      <c r="Q44" s="114" t="s">
        <v>50</v>
      </c>
      <c r="R44" s="115" t="s">
        <v>52</v>
      </c>
    </row>
    <row r="45" spans="1:18" s="129" customFormat="1" ht="38.25" x14ac:dyDescent="0.25">
      <c r="A45" s="130" t="s">
        <v>190</v>
      </c>
      <c r="B45" s="140" t="s">
        <v>205</v>
      </c>
      <c r="C45" s="127"/>
      <c r="D45" s="132" t="s">
        <v>308</v>
      </c>
      <c r="E45" s="127"/>
      <c r="F45" s="190">
        <v>48000</v>
      </c>
      <c r="G45" s="190">
        <f>+F45/2</f>
        <v>24000</v>
      </c>
      <c r="H45" s="190">
        <f>+F45/2</f>
        <v>24000</v>
      </c>
      <c r="I45" s="133"/>
      <c r="J45" s="131" t="s">
        <v>140</v>
      </c>
      <c r="K45" s="132" t="s">
        <v>308</v>
      </c>
      <c r="L45" s="132" t="s">
        <v>118</v>
      </c>
      <c r="M45" s="132" t="s">
        <v>118</v>
      </c>
      <c r="N45" s="128"/>
      <c r="Q45" s="113"/>
    </row>
    <row r="46" spans="1:18" s="129" customFormat="1" ht="63.75" x14ac:dyDescent="0.25">
      <c r="A46" s="130" t="s">
        <v>190</v>
      </c>
      <c r="B46" s="138" t="s">
        <v>206</v>
      </c>
      <c r="C46" s="127"/>
      <c r="D46" s="132" t="s">
        <v>308</v>
      </c>
      <c r="E46" s="127"/>
      <c r="F46" s="190">
        <v>72000</v>
      </c>
      <c r="G46" s="190">
        <f t="shared" ref="G46:G58" si="9">+F46/2</f>
        <v>36000</v>
      </c>
      <c r="H46" s="190">
        <f t="shared" ref="H46:H58" si="10">+F46/2</f>
        <v>36000</v>
      </c>
      <c r="I46" s="133"/>
      <c r="J46" s="131" t="s">
        <v>140</v>
      </c>
      <c r="K46" s="132" t="s">
        <v>308</v>
      </c>
      <c r="L46" s="132" t="s">
        <v>120</v>
      </c>
      <c r="M46" s="132" t="s">
        <v>120</v>
      </c>
      <c r="N46" s="128"/>
      <c r="Q46" s="113"/>
    </row>
    <row r="47" spans="1:18" s="129" customFormat="1" ht="73.5" customHeight="1" x14ac:dyDescent="0.25">
      <c r="A47" s="130" t="s">
        <v>190</v>
      </c>
      <c r="B47" s="140" t="s">
        <v>207</v>
      </c>
      <c r="C47" s="127"/>
      <c r="D47" s="132" t="s">
        <v>308</v>
      </c>
      <c r="E47" s="127"/>
      <c r="F47" s="190">
        <v>72000</v>
      </c>
      <c r="G47" s="190">
        <f t="shared" si="9"/>
        <v>36000</v>
      </c>
      <c r="H47" s="190">
        <f t="shared" si="10"/>
        <v>36000</v>
      </c>
      <c r="I47" s="133"/>
      <c r="J47" s="131" t="s">
        <v>140</v>
      </c>
      <c r="K47" s="132" t="s">
        <v>308</v>
      </c>
      <c r="L47" s="132" t="s">
        <v>120</v>
      </c>
      <c r="M47" s="132" t="s">
        <v>120</v>
      </c>
      <c r="N47" s="128"/>
      <c r="Q47" s="113"/>
    </row>
    <row r="48" spans="1:18" s="129" customFormat="1" ht="63.75" x14ac:dyDescent="0.25">
      <c r="A48" s="130" t="s">
        <v>190</v>
      </c>
      <c r="B48" s="138" t="s">
        <v>191</v>
      </c>
      <c r="C48" s="127"/>
      <c r="D48" s="132" t="s">
        <v>308</v>
      </c>
      <c r="E48" s="127"/>
      <c r="F48" s="190">
        <v>36000</v>
      </c>
      <c r="G48" s="190">
        <f t="shared" si="9"/>
        <v>18000</v>
      </c>
      <c r="H48" s="190">
        <f t="shared" si="10"/>
        <v>18000</v>
      </c>
      <c r="I48" s="133"/>
      <c r="J48" s="131" t="s">
        <v>140</v>
      </c>
      <c r="K48" s="132" t="s">
        <v>308</v>
      </c>
      <c r="L48" s="132" t="s">
        <v>119</v>
      </c>
      <c r="M48" s="132" t="s">
        <v>119</v>
      </c>
      <c r="N48" s="128"/>
      <c r="Q48" s="113"/>
    </row>
    <row r="49" spans="1:18" s="129" customFormat="1" ht="63.75" x14ac:dyDescent="0.25">
      <c r="A49" s="130" t="s">
        <v>190</v>
      </c>
      <c r="B49" s="139" t="s">
        <v>192</v>
      </c>
      <c r="C49" s="127"/>
      <c r="D49" s="132" t="s">
        <v>308</v>
      </c>
      <c r="E49" s="127"/>
      <c r="F49" s="190">
        <v>24000</v>
      </c>
      <c r="G49" s="190">
        <f t="shared" si="9"/>
        <v>12000</v>
      </c>
      <c r="H49" s="190">
        <f t="shared" si="10"/>
        <v>12000</v>
      </c>
      <c r="I49" s="133"/>
      <c r="J49" s="131" t="s">
        <v>140</v>
      </c>
      <c r="K49" s="132" t="s">
        <v>308</v>
      </c>
      <c r="L49" s="132" t="s">
        <v>120</v>
      </c>
      <c r="M49" s="132" t="s">
        <v>120</v>
      </c>
      <c r="N49" s="132" t="s">
        <v>310</v>
      </c>
      <c r="O49" s="155">
        <f>+G49+G48+G47+G46+G45+G32</f>
        <v>234000</v>
      </c>
      <c r="Q49" s="113"/>
    </row>
    <row r="50" spans="1:18" s="129" customFormat="1" ht="76.5" x14ac:dyDescent="0.25">
      <c r="A50" s="130" t="s">
        <v>190</v>
      </c>
      <c r="B50" s="139" t="s">
        <v>208</v>
      </c>
      <c r="C50" s="127"/>
      <c r="D50" s="132" t="s">
        <v>308</v>
      </c>
      <c r="E50" s="127"/>
      <c r="F50" s="190">
        <v>36000</v>
      </c>
      <c r="G50" s="190">
        <f t="shared" si="9"/>
        <v>18000</v>
      </c>
      <c r="H50" s="190">
        <f t="shared" si="10"/>
        <v>18000</v>
      </c>
      <c r="I50" s="133"/>
      <c r="J50" s="131" t="s">
        <v>128</v>
      </c>
      <c r="K50" s="132" t="s">
        <v>308</v>
      </c>
      <c r="L50" s="132" t="s">
        <v>119</v>
      </c>
      <c r="M50" s="132" t="s">
        <v>119</v>
      </c>
      <c r="N50" s="132"/>
      <c r="O50" s="155"/>
      <c r="Q50" s="113"/>
    </row>
    <row r="51" spans="1:18" s="129" customFormat="1" ht="38.25" x14ac:dyDescent="0.25">
      <c r="A51" s="130" t="s">
        <v>190</v>
      </c>
      <c r="B51" s="153" t="s">
        <v>209</v>
      </c>
      <c r="C51" s="127"/>
      <c r="D51" s="132" t="s">
        <v>308</v>
      </c>
      <c r="E51" s="127"/>
      <c r="F51" s="190">
        <v>82000</v>
      </c>
      <c r="G51" s="190">
        <f t="shared" si="9"/>
        <v>41000</v>
      </c>
      <c r="H51" s="190">
        <f t="shared" si="10"/>
        <v>41000</v>
      </c>
      <c r="I51" s="133"/>
      <c r="J51" s="131" t="s">
        <v>128</v>
      </c>
      <c r="K51" s="132" t="s">
        <v>308</v>
      </c>
      <c r="L51" s="132" t="s">
        <v>120</v>
      </c>
      <c r="M51" s="132" t="s">
        <v>120</v>
      </c>
      <c r="N51" s="132"/>
      <c r="O51" s="155"/>
      <c r="Q51" s="113"/>
    </row>
    <row r="52" spans="1:18" s="129" customFormat="1" ht="30" x14ac:dyDescent="0.25">
      <c r="A52" s="130" t="s">
        <v>190</v>
      </c>
      <c r="B52" s="153" t="s">
        <v>210</v>
      </c>
      <c r="C52" s="127"/>
      <c r="D52" s="132" t="s">
        <v>308</v>
      </c>
      <c r="E52" s="127"/>
      <c r="F52" s="190">
        <v>24000</v>
      </c>
      <c r="G52" s="190">
        <f t="shared" si="9"/>
        <v>12000</v>
      </c>
      <c r="H52" s="190">
        <f t="shared" si="10"/>
        <v>12000</v>
      </c>
      <c r="I52" s="133"/>
      <c r="J52" s="131" t="s">
        <v>128</v>
      </c>
      <c r="K52" s="132" t="s">
        <v>308</v>
      </c>
      <c r="L52" s="132" t="s">
        <v>119</v>
      </c>
      <c r="M52" s="132" t="s">
        <v>119</v>
      </c>
      <c r="N52" s="132"/>
      <c r="O52" s="155"/>
      <c r="Q52" s="113"/>
    </row>
    <row r="53" spans="1:18" s="129" customFormat="1" ht="51" x14ac:dyDescent="0.25">
      <c r="A53" s="130" t="s">
        <v>190</v>
      </c>
      <c r="B53" s="153" t="s">
        <v>211</v>
      </c>
      <c r="C53" s="127"/>
      <c r="D53" s="132" t="s">
        <v>308</v>
      </c>
      <c r="E53" s="127"/>
      <c r="F53" s="190">
        <v>48000</v>
      </c>
      <c r="G53" s="190">
        <f t="shared" si="9"/>
        <v>24000</v>
      </c>
      <c r="H53" s="190">
        <f t="shared" si="10"/>
        <v>24000</v>
      </c>
      <c r="I53" s="133"/>
      <c r="J53" s="131" t="s">
        <v>141</v>
      </c>
      <c r="K53" s="132" t="s">
        <v>308</v>
      </c>
      <c r="L53" s="132" t="s">
        <v>120</v>
      </c>
      <c r="M53" s="132" t="s">
        <v>120</v>
      </c>
      <c r="N53" s="128"/>
      <c r="Q53" s="113"/>
    </row>
    <row r="54" spans="1:18" s="129" customFormat="1" ht="51" x14ac:dyDescent="0.25">
      <c r="A54" s="130" t="s">
        <v>190</v>
      </c>
      <c r="B54" s="152" t="s">
        <v>212</v>
      </c>
      <c r="C54" s="127"/>
      <c r="D54" s="132" t="s">
        <v>308</v>
      </c>
      <c r="E54" s="127"/>
      <c r="F54" s="190">
        <v>24000</v>
      </c>
      <c r="G54" s="190">
        <f t="shared" si="9"/>
        <v>12000</v>
      </c>
      <c r="H54" s="190">
        <f t="shared" si="10"/>
        <v>12000</v>
      </c>
      <c r="I54" s="133"/>
      <c r="J54" s="131" t="s">
        <v>141</v>
      </c>
      <c r="K54" s="132" t="s">
        <v>308</v>
      </c>
      <c r="L54" s="132" t="s">
        <v>118</v>
      </c>
      <c r="M54" s="132" t="s">
        <v>118</v>
      </c>
      <c r="N54" s="128"/>
      <c r="Q54" s="113"/>
    </row>
    <row r="55" spans="1:18" s="129" customFormat="1" ht="63.75" x14ac:dyDescent="0.25">
      <c r="A55" s="130" t="s">
        <v>190</v>
      </c>
      <c r="B55" s="152" t="s">
        <v>213</v>
      </c>
      <c r="C55" s="127"/>
      <c r="D55" s="132" t="s">
        <v>308</v>
      </c>
      <c r="E55" s="127"/>
      <c r="F55" s="190">
        <v>48000</v>
      </c>
      <c r="G55" s="190">
        <f t="shared" si="9"/>
        <v>24000</v>
      </c>
      <c r="H55" s="190">
        <f t="shared" si="10"/>
        <v>24000</v>
      </c>
      <c r="I55" s="133"/>
      <c r="J55" s="131" t="s">
        <v>141</v>
      </c>
      <c r="K55" s="132" t="s">
        <v>308</v>
      </c>
      <c r="L55" s="132" t="s">
        <v>119</v>
      </c>
      <c r="M55" s="132" t="s">
        <v>119</v>
      </c>
      <c r="N55" s="128"/>
      <c r="Q55" s="113"/>
    </row>
    <row r="56" spans="1:18" s="129" customFormat="1" ht="63.75" x14ac:dyDescent="0.25">
      <c r="A56" s="150" t="s">
        <v>190</v>
      </c>
      <c r="B56" s="152" t="s">
        <v>194</v>
      </c>
      <c r="C56" s="149"/>
      <c r="D56" s="132" t="s">
        <v>308</v>
      </c>
      <c r="E56" s="149"/>
      <c r="F56" s="202">
        <v>24000</v>
      </c>
      <c r="G56" s="190">
        <f t="shared" si="9"/>
        <v>12000</v>
      </c>
      <c r="H56" s="190">
        <f t="shared" si="10"/>
        <v>12000</v>
      </c>
      <c r="I56" s="148"/>
      <c r="J56" s="147" t="s">
        <v>141</v>
      </c>
      <c r="K56" s="132" t="s">
        <v>308</v>
      </c>
      <c r="L56" s="146" t="s">
        <v>119</v>
      </c>
      <c r="M56" s="146" t="s">
        <v>119</v>
      </c>
      <c r="N56" s="132" t="s">
        <v>310</v>
      </c>
      <c r="O56" s="155">
        <f>+G56+G55+G54+G38+G37+G53+G36</f>
        <v>407000</v>
      </c>
      <c r="Q56" s="145"/>
    </row>
    <row r="57" spans="1:18" s="144" customFormat="1" ht="51" x14ac:dyDescent="0.25">
      <c r="A57" s="150" t="s">
        <v>190</v>
      </c>
      <c r="B57" s="153" t="s">
        <v>214</v>
      </c>
      <c r="C57" s="127"/>
      <c r="D57" s="132" t="s">
        <v>308</v>
      </c>
      <c r="E57" s="127"/>
      <c r="F57" s="190">
        <v>48000</v>
      </c>
      <c r="G57" s="190">
        <f t="shared" si="9"/>
        <v>24000</v>
      </c>
      <c r="H57" s="190">
        <f t="shared" si="10"/>
        <v>24000</v>
      </c>
      <c r="I57" s="133"/>
      <c r="J57" s="131" t="s">
        <v>131</v>
      </c>
      <c r="K57" s="132" t="s">
        <v>308</v>
      </c>
      <c r="L57" s="132" t="s">
        <v>120</v>
      </c>
      <c r="M57" s="132" t="s">
        <v>120</v>
      </c>
      <c r="N57" s="132"/>
      <c r="Q57" s="112"/>
    </row>
    <row r="58" spans="1:18" s="144" customFormat="1" ht="153" x14ac:dyDescent="0.25">
      <c r="A58" s="150" t="s">
        <v>190</v>
      </c>
      <c r="B58" s="152" t="s">
        <v>215</v>
      </c>
      <c r="C58" s="127"/>
      <c r="D58" s="132" t="s">
        <v>308</v>
      </c>
      <c r="E58" s="127"/>
      <c r="F58" s="190">
        <v>48000</v>
      </c>
      <c r="G58" s="190">
        <f t="shared" si="9"/>
        <v>24000</v>
      </c>
      <c r="H58" s="190">
        <f t="shared" si="10"/>
        <v>24000</v>
      </c>
      <c r="I58" s="133"/>
      <c r="J58" s="131" t="s">
        <v>131</v>
      </c>
      <c r="K58" s="132" t="s">
        <v>308</v>
      </c>
      <c r="L58" s="146" t="s">
        <v>119</v>
      </c>
      <c r="M58" s="146" t="s">
        <v>119</v>
      </c>
      <c r="N58" s="132"/>
      <c r="Q58" s="112"/>
    </row>
    <row r="59" spans="1:18" ht="15.75" thickBot="1" x14ac:dyDescent="0.3">
      <c r="F59" s="203">
        <f>SUM(F45:F58)</f>
        <v>634000</v>
      </c>
      <c r="G59" s="203">
        <f t="shared" ref="G59:H59" si="11">SUM(G45:G58)</f>
        <v>317000</v>
      </c>
      <c r="H59" s="203">
        <f t="shared" si="11"/>
        <v>317000</v>
      </c>
      <c r="Q59" s="115" t="s">
        <v>56</v>
      </c>
      <c r="R59" s="115" t="s">
        <v>55</v>
      </c>
    </row>
    <row r="60" spans="1:18" ht="15.75" customHeight="1" x14ac:dyDescent="0.25">
      <c r="A60" s="322" t="s">
        <v>22</v>
      </c>
      <c r="B60" s="323"/>
      <c r="C60" s="323"/>
      <c r="D60" s="323"/>
      <c r="E60" s="323"/>
      <c r="F60" s="323"/>
      <c r="G60" s="323"/>
      <c r="H60" s="323"/>
      <c r="I60" s="323"/>
      <c r="J60" s="323"/>
      <c r="K60" s="323"/>
      <c r="L60" s="323"/>
      <c r="M60" s="323"/>
      <c r="N60" s="324"/>
      <c r="Q60" s="115" t="s">
        <v>57</v>
      </c>
      <c r="R60" s="115" t="s">
        <v>55</v>
      </c>
    </row>
    <row r="61" spans="1:18" ht="15" customHeight="1" x14ac:dyDescent="0.25">
      <c r="A61" s="327" t="s">
        <v>9</v>
      </c>
      <c r="B61" s="321" t="s">
        <v>10</v>
      </c>
      <c r="C61" s="321" t="s">
        <v>11</v>
      </c>
      <c r="D61" s="321" t="s">
        <v>14</v>
      </c>
      <c r="E61" s="326"/>
      <c r="F61" s="326"/>
      <c r="G61" s="325" t="s">
        <v>104</v>
      </c>
      <c r="H61" s="325"/>
      <c r="I61" s="325"/>
      <c r="J61" s="328" t="s">
        <v>6</v>
      </c>
      <c r="K61" s="321" t="s">
        <v>108</v>
      </c>
      <c r="L61" s="321" t="s">
        <v>12</v>
      </c>
      <c r="M61" s="321"/>
      <c r="N61" s="295" t="s">
        <v>309</v>
      </c>
      <c r="Q61" s="115"/>
      <c r="R61" s="115" t="s">
        <v>58</v>
      </c>
    </row>
    <row r="62" spans="1:18" ht="38.25" x14ac:dyDescent="0.25">
      <c r="A62" s="327"/>
      <c r="B62" s="321"/>
      <c r="C62" s="321"/>
      <c r="D62" s="321"/>
      <c r="E62" s="321" t="s">
        <v>4</v>
      </c>
      <c r="F62" s="321"/>
      <c r="G62" s="116" t="s">
        <v>5</v>
      </c>
      <c r="H62" s="126" t="s">
        <v>102</v>
      </c>
      <c r="I62" s="123" t="s">
        <v>103</v>
      </c>
      <c r="J62" s="328"/>
      <c r="K62" s="321"/>
      <c r="L62" s="116" t="s">
        <v>17</v>
      </c>
      <c r="M62" s="116" t="s">
        <v>8</v>
      </c>
      <c r="N62" s="295"/>
      <c r="Q62" s="115"/>
      <c r="R62" s="115" t="s">
        <v>58</v>
      </c>
    </row>
    <row r="63" spans="1:18" s="129" customFormat="1" ht="64.5" thickBot="1" x14ac:dyDescent="0.3">
      <c r="A63" s="130" t="s">
        <v>190</v>
      </c>
      <c r="B63" s="137" t="s">
        <v>216</v>
      </c>
      <c r="C63" s="127"/>
      <c r="D63" s="132" t="s">
        <v>308</v>
      </c>
      <c r="E63" s="319"/>
      <c r="F63" s="320"/>
      <c r="G63" s="190">
        <v>63000</v>
      </c>
      <c r="H63" s="190">
        <f>+G63/2</f>
        <v>31500</v>
      </c>
      <c r="I63" s="190">
        <f>+G63/2</f>
        <v>31500</v>
      </c>
      <c r="J63" s="131" t="s">
        <v>140</v>
      </c>
      <c r="K63" s="132" t="s">
        <v>308</v>
      </c>
      <c r="L63" s="132" t="s">
        <v>120</v>
      </c>
      <c r="M63" s="132" t="s">
        <v>120</v>
      </c>
      <c r="N63" s="132"/>
      <c r="Q63" s="113"/>
    </row>
    <row r="64" spans="1:18" s="129" customFormat="1" ht="64.5" thickBot="1" x14ac:dyDescent="0.3">
      <c r="A64" s="130" t="s">
        <v>190</v>
      </c>
      <c r="B64" s="137" t="s">
        <v>216</v>
      </c>
      <c r="C64" s="127"/>
      <c r="D64" s="132" t="s">
        <v>308</v>
      </c>
      <c r="E64" s="319"/>
      <c r="F64" s="320"/>
      <c r="G64" s="190">
        <v>63000</v>
      </c>
      <c r="H64" s="190">
        <f>+G64/2</f>
        <v>31500</v>
      </c>
      <c r="I64" s="190">
        <f>+G64/2</f>
        <v>31500</v>
      </c>
      <c r="J64" s="131" t="s">
        <v>140</v>
      </c>
      <c r="K64" s="132" t="s">
        <v>308</v>
      </c>
      <c r="L64" s="132" t="s">
        <v>119</v>
      </c>
      <c r="M64" s="132" t="s">
        <v>119</v>
      </c>
      <c r="N64" s="132"/>
      <c r="Q64" s="113"/>
    </row>
    <row r="65" spans="1:18" s="129" customFormat="1" ht="102.75" thickBot="1" x14ac:dyDescent="0.3">
      <c r="A65" s="130" t="s">
        <v>190</v>
      </c>
      <c r="B65" s="152" t="s">
        <v>200</v>
      </c>
      <c r="C65" s="127"/>
      <c r="D65" s="132" t="s">
        <v>308</v>
      </c>
      <c r="E65" s="319"/>
      <c r="F65" s="320"/>
      <c r="G65" s="190">
        <v>40000</v>
      </c>
      <c r="H65" s="190">
        <f t="shared" ref="H65" si="12">+G65/2</f>
        <v>20000</v>
      </c>
      <c r="I65" s="190">
        <v>20000</v>
      </c>
      <c r="J65" s="131" t="s">
        <v>141</v>
      </c>
      <c r="K65" s="132" t="s">
        <v>308</v>
      </c>
      <c r="L65" s="132" t="s">
        <v>118</v>
      </c>
      <c r="M65" s="132" t="s">
        <v>118</v>
      </c>
      <c r="N65" s="128"/>
      <c r="Q65" s="113"/>
    </row>
    <row r="66" spans="1:18" s="129" customFormat="1" ht="77.25" thickBot="1" x14ac:dyDescent="0.3">
      <c r="A66" s="130" t="s">
        <v>190</v>
      </c>
      <c r="B66" s="152" t="s">
        <v>217</v>
      </c>
      <c r="C66" s="127"/>
      <c r="D66" s="132" t="s">
        <v>308</v>
      </c>
      <c r="E66" s="319"/>
      <c r="F66" s="320"/>
      <c r="G66" s="190">
        <v>26000</v>
      </c>
      <c r="H66" s="190">
        <v>13000</v>
      </c>
      <c r="I66" s="190">
        <v>13000</v>
      </c>
      <c r="J66" s="131" t="s">
        <v>141</v>
      </c>
      <c r="K66" s="132" t="s">
        <v>308</v>
      </c>
      <c r="L66" s="132" t="s">
        <v>119</v>
      </c>
      <c r="M66" s="132" t="s">
        <v>119</v>
      </c>
      <c r="N66" s="128"/>
      <c r="Q66" s="113"/>
    </row>
    <row r="67" spans="1:18" s="144" customFormat="1" ht="51.75" thickBot="1" x14ac:dyDescent="0.3">
      <c r="A67" s="150" t="s">
        <v>190</v>
      </c>
      <c r="B67" s="153" t="s">
        <v>214</v>
      </c>
      <c r="C67" s="127"/>
      <c r="D67" s="132" t="s">
        <v>308</v>
      </c>
      <c r="E67" s="319"/>
      <c r="F67" s="320"/>
      <c r="G67" s="190">
        <v>30000</v>
      </c>
      <c r="H67" s="190">
        <v>15000</v>
      </c>
      <c r="I67" s="190">
        <v>15000</v>
      </c>
      <c r="J67" s="131" t="s">
        <v>131</v>
      </c>
      <c r="K67" s="132" t="s">
        <v>308</v>
      </c>
      <c r="L67" s="132" t="s">
        <v>120</v>
      </c>
      <c r="M67" s="132" t="s">
        <v>120</v>
      </c>
      <c r="N67" s="132"/>
      <c r="Q67" s="112"/>
    </row>
    <row r="68" spans="1:18" ht="51" customHeight="1" thickBot="1" x14ac:dyDescent="0.3">
      <c r="A68" s="130" t="s">
        <v>190</v>
      </c>
      <c r="B68" s="152" t="s">
        <v>218</v>
      </c>
      <c r="C68" s="108"/>
      <c r="D68" s="132" t="s">
        <v>308</v>
      </c>
      <c r="E68" s="319"/>
      <c r="F68" s="320"/>
      <c r="G68" s="190">
        <v>84000</v>
      </c>
      <c r="H68" s="190">
        <f>+G68/2</f>
        <v>42000</v>
      </c>
      <c r="I68" s="190">
        <f>+G68/2</f>
        <v>42000</v>
      </c>
      <c r="J68" s="131" t="s">
        <v>131</v>
      </c>
      <c r="K68" s="132" t="s">
        <v>308</v>
      </c>
      <c r="L68" s="132" t="s">
        <v>120</v>
      </c>
      <c r="M68" s="132" t="s">
        <v>120</v>
      </c>
      <c r="N68" s="109"/>
      <c r="Q68" s="115" t="s">
        <v>61</v>
      </c>
      <c r="R68" s="115" t="s">
        <v>49</v>
      </c>
    </row>
    <row r="69" spans="1:18" s="129" customFormat="1" ht="78" thickBot="1" x14ac:dyDescent="0.3">
      <c r="A69" s="130" t="s">
        <v>190</v>
      </c>
      <c r="B69" s="141" t="s">
        <v>219</v>
      </c>
      <c r="C69" s="127"/>
      <c r="D69" s="132" t="s">
        <v>308</v>
      </c>
      <c r="E69" s="319"/>
      <c r="F69" s="320"/>
      <c r="G69" s="190">
        <v>36000</v>
      </c>
      <c r="H69" s="190">
        <f>+G69/2</f>
        <v>18000</v>
      </c>
      <c r="I69" s="190">
        <f>+G69/2</f>
        <v>18000</v>
      </c>
      <c r="J69" s="131" t="s">
        <v>128</v>
      </c>
      <c r="K69" s="132" t="s">
        <v>308</v>
      </c>
      <c r="L69" s="132" t="s">
        <v>119</v>
      </c>
      <c r="M69" s="132" t="s">
        <v>119</v>
      </c>
      <c r="N69" s="128"/>
      <c r="Q69" s="113"/>
    </row>
    <row r="70" spans="1:18" s="129" customFormat="1" ht="39" thickBot="1" x14ac:dyDescent="0.3">
      <c r="A70" s="130" t="s">
        <v>190</v>
      </c>
      <c r="B70" s="143" t="s">
        <v>220</v>
      </c>
      <c r="C70" s="127"/>
      <c r="D70" s="132" t="s">
        <v>308</v>
      </c>
      <c r="E70" s="319"/>
      <c r="F70" s="320"/>
      <c r="G70" s="190">
        <v>82000</v>
      </c>
      <c r="H70" s="190">
        <f>+G70/2</f>
        <v>41000</v>
      </c>
      <c r="I70" s="190">
        <f>+G70/2</f>
        <v>41000</v>
      </c>
      <c r="J70" s="131" t="s">
        <v>128</v>
      </c>
      <c r="K70" s="132" t="s">
        <v>308</v>
      </c>
      <c r="L70" s="132" t="s">
        <v>120</v>
      </c>
      <c r="M70" s="132" t="s">
        <v>120</v>
      </c>
      <c r="N70" s="128"/>
      <c r="Q70" s="113"/>
    </row>
    <row r="71" spans="1:18" s="129" customFormat="1" ht="128.25" thickBot="1" x14ac:dyDescent="0.3">
      <c r="A71" s="130" t="s">
        <v>190</v>
      </c>
      <c r="B71" s="142" t="s">
        <v>221</v>
      </c>
      <c r="C71" s="127"/>
      <c r="D71" s="132" t="s">
        <v>308</v>
      </c>
      <c r="E71" s="319"/>
      <c r="F71" s="320"/>
      <c r="G71" s="190">
        <v>24000</v>
      </c>
      <c r="H71" s="190">
        <f>+G71/2</f>
        <v>12000</v>
      </c>
      <c r="I71" s="190">
        <f>+G71/2</f>
        <v>12000</v>
      </c>
      <c r="J71" s="131" t="s">
        <v>128</v>
      </c>
      <c r="K71" s="132" t="s">
        <v>308</v>
      </c>
      <c r="L71" s="132" t="s">
        <v>119</v>
      </c>
      <c r="M71" s="132" t="s">
        <v>119</v>
      </c>
      <c r="N71" s="128"/>
      <c r="O71" s="155">
        <f>+G71+G70+G69+G35+G34+G33</f>
        <v>623000</v>
      </c>
      <c r="Q71" s="113"/>
    </row>
    <row r="72" spans="1:18" ht="26.25" customHeight="1" thickBot="1" x14ac:dyDescent="0.3">
      <c r="E72" s="124"/>
      <c r="F72" s="97"/>
      <c r="G72" s="169">
        <f>SUM(G63:G71)</f>
        <v>448000</v>
      </c>
      <c r="H72" s="169">
        <f>SUM(H63:H71)</f>
        <v>224000</v>
      </c>
      <c r="I72" s="169">
        <f>SUM(I63:I71)</f>
        <v>224000</v>
      </c>
      <c r="J72" s="136"/>
      <c r="K72" s="124"/>
      <c r="L72" s="124"/>
      <c r="M72" s="124"/>
      <c r="N72" s="124"/>
      <c r="Q72" s="115" t="s">
        <v>62</v>
      </c>
      <c r="R72" s="115" t="s">
        <v>49</v>
      </c>
    </row>
    <row r="73" spans="1:18" ht="15.75" customHeight="1" x14ac:dyDescent="0.25">
      <c r="A73" s="322" t="s">
        <v>23</v>
      </c>
      <c r="B73" s="323"/>
      <c r="C73" s="323"/>
      <c r="D73" s="323"/>
      <c r="E73" s="323"/>
      <c r="F73" s="323"/>
      <c r="G73" s="323"/>
      <c r="H73" s="323"/>
      <c r="I73" s="323"/>
      <c r="J73" s="323"/>
      <c r="K73" s="323"/>
      <c r="L73" s="323"/>
      <c r="M73" s="323"/>
      <c r="N73" s="324"/>
      <c r="Q73" s="115" t="s">
        <v>63</v>
      </c>
      <c r="R73" s="115" t="s">
        <v>49</v>
      </c>
    </row>
    <row r="74" spans="1:18" ht="15" customHeight="1" x14ac:dyDescent="0.25">
      <c r="A74" s="327" t="s">
        <v>9</v>
      </c>
      <c r="B74" s="321" t="s">
        <v>74</v>
      </c>
      <c r="C74" s="321" t="s">
        <v>11</v>
      </c>
      <c r="D74" s="321"/>
      <c r="E74" s="321" t="s">
        <v>4</v>
      </c>
      <c r="F74" s="321"/>
      <c r="G74" s="325" t="s">
        <v>104</v>
      </c>
      <c r="H74" s="325"/>
      <c r="I74" s="325"/>
      <c r="J74" s="328" t="s">
        <v>6</v>
      </c>
      <c r="K74" s="328" t="s">
        <v>24</v>
      </c>
      <c r="L74" s="321" t="s">
        <v>12</v>
      </c>
      <c r="M74" s="321"/>
      <c r="N74" s="295" t="s">
        <v>309</v>
      </c>
      <c r="Q74" s="115" t="s">
        <v>64</v>
      </c>
      <c r="R74" s="115" t="s">
        <v>49</v>
      </c>
    </row>
    <row r="75" spans="1:18" ht="63.75" x14ac:dyDescent="0.25">
      <c r="A75" s="327"/>
      <c r="B75" s="321"/>
      <c r="C75" s="321"/>
      <c r="D75" s="321"/>
      <c r="E75" s="321"/>
      <c r="F75" s="321"/>
      <c r="G75" s="116" t="s">
        <v>5</v>
      </c>
      <c r="H75" s="116" t="s">
        <v>102</v>
      </c>
      <c r="I75" s="126" t="s">
        <v>103</v>
      </c>
      <c r="J75" s="328"/>
      <c r="K75" s="328"/>
      <c r="L75" s="116" t="s">
        <v>25</v>
      </c>
      <c r="M75" s="116" t="s">
        <v>26</v>
      </c>
      <c r="N75" s="295"/>
      <c r="Q75" s="115" t="s">
        <v>65</v>
      </c>
      <c r="R75" s="115" t="s">
        <v>49</v>
      </c>
    </row>
    <row r="76" spans="1:18" x14ac:dyDescent="0.25">
      <c r="A76" s="104"/>
      <c r="B76" s="105"/>
      <c r="C76" s="333"/>
      <c r="D76" s="333"/>
      <c r="E76" s="333"/>
      <c r="F76" s="333"/>
      <c r="G76" s="117"/>
      <c r="H76" s="117"/>
      <c r="I76" s="117"/>
      <c r="J76" s="120"/>
      <c r="K76" s="120"/>
      <c r="L76" s="105"/>
      <c r="M76" s="105"/>
      <c r="N76" s="106"/>
      <c r="Q76" s="103"/>
      <c r="R76" s="103"/>
    </row>
    <row r="77" spans="1:18" x14ac:dyDescent="0.25">
      <c r="A77" s="104"/>
      <c r="B77" s="105"/>
      <c r="C77" s="333"/>
      <c r="D77" s="333"/>
      <c r="E77" s="333"/>
      <c r="F77" s="333"/>
      <c r="G77" s="117"/>
      <c r="H77" s="117"/>
      <c r="I77" s="117"/>
      <c r="J77" s="120"/>
      <c r="K77" s="120"/>
      <c r="L77" s="105"/>
      <c r="M77" s="105"/>
      <c r="N77" s="106"/>
      <c r="Q77" s="115" t="s">
        <v>66</v>
      </c>
      <c r="R77" s="115" t="s">
        <v>52</v>
      </c>
    </row>
    <row r="78" spans="1:18" x14ac:dyDescent="0.25">
      <c r="A78" s="104"/>
      <c r="B78" s="105"/>
      <c r="C78" s="333"/>
      <c r="D78" s="333"/>
      <c r="E78" s="333"/>
      <c r="F78" s="333"/>
      <c r="G78" s="117"/>
      <c r="H78" s="117"/>
      <c r="I78" s="117"/>
      <c r="J78" s="120"/>
      <c r="K78" s="120"/>
      <c r="L78" s="105"/>
      <c r="M78" s="105"/>
      <c r="N78" s="106"/>
      <c r="Q78" s="115" t="s">
        <v>67</v>
      </c>
      <c r="R78" s="115" t="s">
        <v>52</v>
      </c>
    </row>
    <row r="79" spans="1:18" x14ac:dyDescent="0.25">
      <c r="A79" s="104"/>
      <c r="B79" s="105"/>
      <c r="C79" s="333"/>
      <c r="D79" s="333"/>
      <c r="E79" s="333"/>
      <c r="F79" s="333"/>
      <c r="G79" s="117"/>
      <c r="H79" s="117"/>
      <c r="I79" s="117"/>
      <c r="J79" s="120"/>
      <c r="K79" s="120"/>
      <c r="L79" s="105"/>
      <c r="M79" s="105"/>
      <c r="N79" s="106"/>
      <c r="Q79" s="115" t="s">
        <v>68</v>
      </c>
      <c r="R79" s="115" t="s">
        <v>52</v>
      </c>
    </row>
    <row r="80" spans="1:18" ht="15.75" thickBot="1" x14ac:dyDescent="0.3">
      <c r="A80" s="107"/>
      <c r="B80" s="108"/>
      <c r="C80" s="332"/>
      <c r="D80" s="332"/>
      <c r="E80" s="332"/>
      <c r="F80" s="332"/>
      <c r="G80" s="118"/>
      <c r="H80" s="118"/>
      <c r="I80" s="118"/>
      <c r="J80" s="121"/>
      <c r="K80" s="121"/>
      <c r="L80" s="108"/>
      <c r="M80" s="108"/>
      <c r="N80" s="109"/>
      <c r="Q80" s="115" t="s">
        <v>69</v>
      </c>
      <c r="R80" s="115" t="s">
        <v>52</v>
      </c>
    </row>
    <row r="81" spans="6:18" x14ac:dyDescent="0.25">
      <c r="G81" s="169">
        <f>SUM(G76:G80)</f>
        <v>0</v>
      </c>
      <c r="H81" s="169">
        <f t="shared" ref="H81:I81" si="13">SUM(H76:H80)</f>
        <v>0</v>
      </c>
      <c r="I81" s="169">
        <f t="shared" si="13"/>
        <v>0</v>
      </c>
      <c r="Q81" s="103"/>
      <c r="R81" s="115" t="s">
        <v>52</v>
      </c>
    </row>
    <row r="82" spans="6:18" x14ac:dyDescent="0.25">
      <c r="Q82" s="103"/>
      <c r="R82" s="103"/>
    </row>
    <row r="83" spans="6:18" x14ac:dyDescent="0.25">
      <c r="F83" s="167" t="s">
        <v>257</v>
      </c>
      <c r="G83" s="170">
        <f>+G72+F59+G41+G19+G81+G28+G10</f>
        <v>3476000</v>
      </c>
      <c r="H83" s="170">
        <f>+H72+G59+H41+H19+H81+H28+H10</f>
        <v>1488000</v>
      </c>
      <c r="I83" s="170">
        <f>+I72+H59+I41+I19+I81+I28+I10</f>
        <v>1988000</v>
      </c>
      <c r="Q83" s="115" t="s">
        <v>70</v>
      </c>
      <c r="R83" s="115" t="s">
        <v>53</v>
      </c>
    </row>
    <row r="84" spans="6:18" x14ac:dyDescent="0.25">
      <c r="Q84" s="103"/>
      <c r="R84" s="103"/>
    </row>
    <row r="85" spans="6:18" x14ac:dyDescent="0.25">
      <c r="Q85" s="115" t="s">
        <v>71</v>
      </c>
      <c r="R85" s="115" t="s">
        <v>55</v>
      </c>
    </row>
    <row r="86" spans="6:18" x14ac:dyDescent="0.25">
      <c r="Q86" s="115" t="s">
        <v>72</v>
      </c>
      <c r="R86" s="115" t="s">
        <v>55</v>
      </c>
    </row>
    <row r="87" spans="6:18" x14ac:dyDescent="0.25">
      <c r="Q87" s="103"/>
      <c r="R87" s="103"/>
    </row>
    <row r="89" spans="6:18" x14ac:dyDescent="0.25">
      <c r="Q89" s="115" t="s">
        <v>54</v>
      </c>
      <c r="R89" s="103"/>
    </row>
    <row r="90" spans="6:18" x14ac:dyDescent="0.25">
      <c r="Q90" s="115" t="s">
        <v>57</v>
      </c>
      <c r="R90" s="103"/>
    </row>
    <row r="93" spans="6:18" x14ac:dyDescent="0.25">
      <c r="Q93" s="111" t="s">
        <v>43</v>
      </c>
      <c r="R93" s="103"/>
    </row>
    <row r="94" spans="6:18" x14ac:dyDescent="0.25">
      <c r="Q94" s="111" t="s">
        <v>37</v>
      </c>
      <c r="R94" s="103"/>
    </row>
    <row r="95" spans="6:18" x14ac:dyDescent="0.25">
      <c r="G95" s="101"/>
      <c r="H95" s="101"/>
      <c r="I95" s="101"/>
      <c r="Q95" s="112" t="s">
        <v>73</v>
      </c>
      <c r="R95" s="103"/>
    </row>
  </sheetData>
  <mergeCells count="102">
    <mergeCell ref="E64:F64"/>
    <mergeCell ref="E63:F63"/>
    <mergeCell ref="E67:F67"/>
    <mergeCell ref="E65:F65"/>
    <mergeCell ref="E66:F66"/>
    <mergeCell ref="E80:F80"/>
    <mergeCell ref="C77:D77"/>
    <mergeCell ref="C78:D78"/>
    <mergeCell ref="C79:D79"/>
    <mergeCell ref="C80:D80"/>
    <mergeCell ref="E77:F77"/>
    <mergeCell ref="E78:F78"/>
    <mergeCell ref="E79:F79"/>
    <mergeCell ref="A73:N73"/>
    <mergeCell ref="G74:I74"/>
    <mergeCell ref="L74:M74"/>
    <mergeCell ref="N74:N75"/>
    <mergeCell ref="E76:F76"/>
    <mergeCell ref="C76:D76"/>
    <mergeCell ref="J74:J75"/>
    <mergeCell ref="K74:K75"/>
    <mergeCell ref="A74:A75"/>
    <mergeCell ref="B74:B75"/>
    <mergeCell ref="C74:D75"/>
    <mergeCell ref="E74:F75"/>
    <mergeCell ref="J61:J62"/>
    <mergeCell ref="A61:A62"/>
    <mergeCell ref="B61:B62"/>
    <mergeCell ref="C61:C62"/>
    <mergeCell ref="D61:D62"/>
    <mergeCell ref="E61:F61"/>
    <mergeCell ref="G61:I61"/>
    <mergeCell ref="A20:N20"/>
    <mergeCell ref="N12:N13"/>
    <mergeCell ref="G12:I12"/>
    <mergeCell ref="N21:N22"/>
    <mergeCell ref="A21:A22"/>
    <mergeCell ref="B21:B22"/>
    <mergeCell ref="C21:C22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  <mergeCell ref="A30:A31"/>
    <mergeCell ref="B30:B31"/>
    <mergeCell ref="C30:C31"/>
    <mergeCell ref="D30:D31"/>
    <mergeCell ref="J30:J31"/>
    <mergeCell ref="A11:N11"/>
    <mergeCell ref="A12:A13"/>
    <mergeCell ref="B12:B13"/>
    <mergeCell ref="C12:C13"/>
    <mergeCell ref="D12:D13"/>
    <mergeCell ref="E12:E13"/>
    <mergeCell ref="F12:F13"/>
    <mergeCell ref="J12:J13"/>
    <mergeCell ref="K12:K13"/>
    <mergeCell ref="L12:M12"/>
    <mergeCell ref="E43:E44"/>
    <mergeCell ref="I43:I44"/>
    <mergeCell ref="J43:J44"/>
    <mergeCell ref="F43:H43"/>
    <mergeCell ref="K43:K44"/>
    <mergeCell ref="K30:K31"/>
    <mergeCell ref="D21:D22"/>
    <mergeCell ref="E21:E22"/>
    <mergeCell ref="F21:F22"/>
    <mergeCell ref="J21:J22"/>
    <mergeCell ref="G21:I21"/>
    <mergeCell ref="N30:N31"/>
    <mergeCell ref="N61:N62"/>
    <mergeCell ref="E69:F69"/>
    <mergeCell ref="E70:F70"/>
    <mergeCell ref="E71:F71"/>
    <mergeCell ref="K21:K22"/>
    <mergeCell ref="L43:M43"/>
    <mergeCell ref="E31:F31"/>
    <mergeCell ref="E68:F68"/>
    <mergeCell ref="L30:M30"/>
    <mergeCell ref="A29:N29"/>
    <mergeCell ref="G30:I30"/>
    <mergeCell ref="E30:F30"/>
    <mergeCell ref="L21:M21"/>
    <mergeCell ref="L61:M61"/>
    <mergeCell ref="E62:F62"/>
    <mergeCell ref="A60:N60"/>
    <mergeCell ref="K61:K62"/>
    <mergeCell ref="N43:N44"/>
    <mergeCell ref="A42:N42"/>
    <mergeCell ref="A43:A44"/>
    <mergeCell ref="B43:B44"/>
    <mergeCell ref="C43:C44"/>
    <mergeCell ref="D43:D44"/>
  </mergeCells>
  <dataValidations count="2">
    <dataValidation type="list" allowBlank="1" showInputMessage="1" showErrorMessage="1" sqref="D23:D27 D5:D9">
      <formula1>$Q$17:$Q$22</formula1>
    </dataValidation>
    <dataValidation type="list" allowBlank="1" showInputMessage="1" showErrorMessage="1" sqref="K23:K27 K5:K9 K72">
      <formula1>$Q$3:$Q$4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opLeftCell="A73" workbookViewId="0">
      <selection activeCell="K63" sqref="K63"/>
    </sheetView>
  </sheetViews>
  <sheetFormatPr defaultRowHeight="15" x14ac:dyDescent="0.25"/>
  <cols>
    <col min="1" max="1" width="15.140625" style="101" customWidth="1"/>
    <col min="2" max="2" width="23.85546875" style="101" customWidth="1"/>
    <col min="3" max="3" width="17.85546875" style="101" customWidth="1"/>
    <col min="4" max="4" width="36.7109375" style="101" customWidth="1"/>
    <col min="5" max="5" width="22.42578125" style="101" customWidth="1"/>
    <col min="6" max="6" width="16.28515625" style="101" customWidth="1"/>
    <col min="7" max="7" width="16.28515625" style="119" customWidth="1"/>
    <col min="8" max="9" width="15.7109375" style="122" customWidth="1"/>
    <col min="10" max="10" width="27.5703125" style="101" customWidth="1"/>
    <col min="11" max="11" width="19.5703125" style="101" customWidth="1"/>
    <col min="12" max="12" width="15.5703125" style="101" customWidth="1"/>
    <col min="13" max="13" width="15" style="101" customWidth="1"/>
    <col min="14" max="14" width="14.85546875" style="101" customWidth="1"/>
    <col min="15" max="16" width="9.140625" style="101"/>
    <col min="17" max="17" width="68.5703125" style="101" customWidth="1"/>
    <col min="18" max="18" width="57.42578125" style="101" customWidth="1"/>
    <col min="19" max="16384" width="9.140625" style="101"/>
  </cols>
  <sheetData>
    <row r="1" spans="1:20" ht="16.5" thickBot="1" x14ac:dyDescent="0.3">
      <c r="A1" s="329" t="s">
        <v>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1"/>
      <c r="O1" s="102"/>
      <c r="P1" s="102"/>
      <c r="Q1" s="103"/>
      <c r="R1" s="102"/>
      <c r="S1" s="102"/>
      <c r="T1" s="102"/>
    </row>
    <row r="2" spans="1:20" ht="15.75" x14ac:dyDescent="0.25">
      <c r="A2" s="322" t="s">
        <v>1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4"/>
      <c r="O2" s="102"/>
      <c r="P2" s="102"/>
      <c r="Q2" s="103"/>
      <c r="R2" s="102"/>
      <c r="S2" s="102"/>
      <c r="T2" s="102"/>
    </row>
    <row r="3" spans="1:20" x14ac:dyDescent="0.25">
      <c r="A3" s="327" t="s">
        <v>9</v>
      </c>
      <c r="B3" s="321" t="s">
        <v>10</v>
      </c>
      <c r="C3" s="321" t="s">
        <v>11</v>
      </c>
      <c r="D3" s="321" t="s">
        <v>2</v>
      </c>
      <c r="E3" s="321" t="s">
        <v>3</v>
      </c>
      <c r="F3" s="321" t="s">
        <v>4</v>
      </c>
      <c r="G3" s="325" t="s">
        <v>104</v>
      </c>
      <c r="H3" s="325"/>
      <c r="I3" s="325"/>
      <c r="J3" s="321" t="s">
        <v>6</v>
      </c>
      <c r="K3" s="321" t="s">
        <v>108</v>
      </c>
      <c r="L3" s="321" t="s">
        <v>12</v>
      </c>
      <c r="M3" s="321"/>
      <c r="N3" s="295" t="s">
        <v>309</v>
      </c>
      <c r="O3" s="102"/>
      <c r="P3" s="102"/>
      <c r="Q3" s="110" t="s">
        <v>106</v>
      </c>
      <c r="R3" s="102"/>
      <c r="S3" s="102"/>
      <c r="T3" s="102"/>
    </row>
    <row r="4" spans="1:20" ht="25.5" x14ac:dyDescent="0.25">
      <c r="A4" s="327"/>
      <c r="B4" s="321"/>
      <c r="C4" s="321"/>
      <c r="D4" s="321"/>
      <c r="E4" s="321"/>
      <c r="F4" s="321"/>
      <c r="G4" s="126" t="s">
        <v>5</v>
      </c>
      <c r="H4" s="123" t="s">
        <v>102</v>
      </c>
      <c r="I4" s="123" t="s">
        <v>103</v>
      </c>
      <c r="J4" s="321"/>
      <c r="K4" s="321"/>
      <c r="L4" s="116" t="s">
        <v>101</v>
      </c>
      <c r="M4" s="116" t="s">
        <v>8</v>
      </c>
      <c r="N4" s="295"/>
      <c r="O4" s="102"/>
      <c r="P4" s="102"/>
      <c r="Q4" s="110" t="s">
        <v>107</v>
      </c>
      <c r="R4" s="102"/>
      <c r="S4" s="102"/>
      <c r="T4" s="102"/>
    </row>
    <row r="5" spans="1:20" x14ac:dyDescent="0.25">
      <c r="A5" s="104"/>
      <c r="B5" s="105"/>
      <c r="C5" s="105"/>
      <c r="D5" s="105"/>
      <c r="E5" s="105"/>
      <c r="F5" s="105"/>
      <c r="G5" s="198"/>
      <c r="H5" s="198"/>
      <c r="I5" s="198"/>
      <c r="J5" s="105"/>
      <c r="K5" s="105"/>
      <c r="L5" s="105"/>
      <c r="M5" s="105"/>
      <c r="N5" s="106"/>
      <c r="O5" s="102"/>
      <c r="P5" s="102"/>
      <c r="Q5" s="111" t="s">
        <v>27</v>
      </c>
      <c r="R5" s="102"/>
      <c r="S5" s="102"/>
      <c r="T5" s="102"/>
    </row>
    <row r="6" spans="1:20" x14ac:dyDescent="0.25">
      <c r="A6" s="104"/>
      <c r="B6" s="105"/>
      <c r="C6" s="105"/>
      <c r="D6" s="105"/>
      <c r="E6" s="105"/>
      <c r="F6" s="105"/>
      <c r="G6" s="198"/>
      <c r="H6" s="198"/>
      <c r="I6" s="198"/>
      <c r="J6" s="105"/>
      <c r="K6" s="105"/>
      <c r="L6" s="105"/>
      <c r="M6" s="105"/>
      <c r="N6" s="106"/>
      <c r="O6" s="102"/>
      <c r="P6" s="102"/>
      <c r="Q6" s="111" t="s">
        <v>28</v>
      </c>
      <c r="R6" s="102"/>
      <c r="S6" s="102"/>
      <c r="T6" s="102"/>
    </row>
    <row r="7" spans="1:20" x14ac:dyDescent="0.25">
      <c r="A7" s="104"/>
      <c r="B7" s="105"/>
      <c r="C7" s="105"/>
      <c r="D7" s="105"/>
      <c r="E7" s="105"/>
      <c r="F7" s="105"/>
      <c r="G7" s="198"/>
      <c r="H7" s="198"/>
      <c r="I7" s="198"/>
      <c r="J7" s="105"/>
      <c r="K7" s="105"/>
      <c r="L7" s="105"/>
      <c r="M7" s="105"/>
      <c r="N7" s="106"/>
      <c r="O7" s="102"/>
      <c r="P7" s="102"/>
      <c r="Q7" s="111" t="s">
        <v>29</v>
      </c>
      <c r="R7" s="102"/>
      <c r="S7" s="102"/>
      <c r="T7" s="102"/>
    </row>
    <row r="8" spans="1:20" x14ac:dyDescent="0.25">
      <c r="A8" s="104"/>
      <c r="B8" s="105"/>
      <c r="C8" s="105"/>
      <c r="D8" s="105"/>
      <c r="E8" s="105"/>
      <c r="F8" s="105"/>
      <c r="G8" s="198"/>
      <c r="H8" s="198"/>
      <c r="I8" s="198"/>
      <c r="J8" s="105"/>
      <c r="K8" s="105"/>
      <c r="L8" s="105"/>
      <c r="M8" s="105"/>
      <c r="N8" s="106"/>
      <c r="O8" s="102"/>
      <c r="P8" s="102"/>
      <c r="Q8" s="111" t="s">
        <v>30</v>
      </c>
      <c r="R8" s="102"/>
      <c r="S8" s="102"/>
      <c r="T8" s="102"/>
    </row>
    <row r="9" spans="1:20" ht="15.75" thickBot="1" x14ac:dyDescent="0.3">
      <c r="A9" s="107"/>
      <c r="B9" s="108"/>
      <c r="C9" s="108"/>
      <c r="D9" s="108"/>
      <c r="E9" s="108"/>
      <c r="F9" s="108"/>
      <c r="G9" s="199"/>
      <c r="H9" s="199"/>
      <c r="I9" s="199"/>
      <c r="J9" s="108"/>
      <c r="K9" s="108"/>
      <c r="L9" s="108"/>
      <c r="M9" s="108"/>
      <c r="N9" s="109"/>
      <c r="O9" s="102"/>
      <c r="P9" s="102"/>
      <c r="Q9" s="111" t="s">
        <v>31</v>
      </c>
      <c r="R9" s="102"/>
      <c r="S9" s="102"/>
      <c r="T9" s="102"/>
    </row>
    <row r="10" spans="1:20" ht="15.75" thickBot="1" x14ac:dyDescent="0.3">
      <c r="G10" s="200">
        <f>SUM(G5:G9)</f>
        <v>0</v>
      </c>
      <c r="H10" s="200">
        <f t="shared" ref="H10:I10" si="0">SUM(H5:H9)</f>
        <v>0</v>
      </c>
      <c r="I10" s="200">
        <f t="shared" si="0"/>
        <v>0</v>
      </c>
      <c r="Q10" s="111" t="s">
        <v>32</v>
      </c>
    </row>
    <row r="11" spans="1:20" ht="15.75" x14ac:dyDescent="0.25">
      <c r="A11" s="322" t="s">
        <v>13</v>
      </c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4"/>
      <c r="O11" s="102"/>
      <c r="P11" s="102"/>
      <c r="Q11" s="111" t="s">
        <v>33</v>
      </c>
      <c r="R11" s="102"/>
      <c r="S11" s="102"/>
      <c r="T11" s="102"/>
    </row>
    <row r="12" spans="1:20" x14ac:dyDescent="0.25">
      <c r="A12" s="327" t="s">
        <v>9</v>
      </c>
      <c r="B12" s="321" t="s">
        <v>10</v>
      </c>
      <c r="C12" s="321" t="s">
        <v>11</v>
      </c>
      <c r="D12" s="321" t="s">
        <v>14</v>
      </c>
      <c r="E12" s="321" t="s">
        <v>3</v>
      </c>
      <c r="F12" s="321" t="s">
        <v>4</v>
      </c>
      <c r="G12" s="325" t="s">
        <v>104</v>
      </c>
      <c r="H12" s="325"/>
      <c r="I12" s="325"/>
      <c r="J12" s="321" t="s">
        <v>6</v>
      </c>
      <c r="K12" s="321" t="s">
        <v>108</v>
      </c>
      <c r="L12" s="321" t="s">
        <v>12</v>
      </c>
      <c r="M12" s="321"/>
      <c r="N12" s="295" t="s">
        <v>309</v>
      </c>
      <c r="O12" s="102"/>
      <c r="P12" s="102"/>
      <c r="Q12" s="111" t="s">
        <v>34</v>
      </c>
      <c r="R12" s="102"/>
      <c r="S12" s="102"/>
      <c r="T12" s="102"/>
    </row>
    <row r="13" spans="1:20" ht="25.5" x14ac:dyDescent="0.25">
      <c r="A13" s="327"/>
      <c r="B13" s="321"/>
      <c r="C13" s="321"/>
      <c r="D13" s="321"/>
      <c r="E13" s="321"/>
      <c r="F13" s="321"/>
      <c r="G13" s="126" t="s">
        <v>5</v>
      </c>
      <c r="H13" s="123" t="s">
        <v>102</v>
      </c>
      <c r="I13" s="123" t="s">
        <v>103</v>
      </c>
      <c r="J13" s="321"/>
      <c r="K13" s="321"/>
      <c r="L13" s="116" t="s">
        <v>101</v>
      </c>
      <c r="M13" s="116" t="s">
        <v>8</v>
      </c>
      <c r="N13" s="295"/>
      <c r="O13" s="102"/>
      <c r="P13" s="102"/>
      <c r="Q13" s="103"/>
      <c r="R13" s="102"/>
      <c r="S13" s="102"/>
      <c r="T13" s="102"/>
    </row>
    <row r="14" spans="1:20" s="129" customFormat="1" ht="60" x14ac:dyDescent="0.25">
      <c r="A14" s="130" t="s">
        <v>175</v>
      </c>
      <c r="B14" s="71" t="s">
        <v>222</v>
      </c>
      <c r="C14" s="127"/>
      <c r="D14" s="132" t="s">
        <v>308</v>
      </c>
      <c r="E14" s="127"/>
      <c r="F14" s="127"/>
      <c r="G14" s="206">
        <v>332000</v>
      </c>
      <c r="H14" s="206">
        <f>+G14/2</f>
        <v>166000</v>
      </c>
      <c r="I14" s="206">
        <f>+G14/2</f>
        <v>166000</v>
      </c>
      <c r="J14" s="72" t="s">
        <v>223</v>
      </c>
      <c r="K14" s="132" t="s">
        <v>308</v>
      </c>
      <c r="L14" s="132" t="s">
        <v>119</v>
      </c>
      <c r="M14" s="132" t="s">
        <v>119</v>
      </c>
      <c r="N14" s="132" t="s">
        <v>142</v>
      </c>
      <c r="Q14" s="113"/>
    </row>
    <row r="15" spans="1:20" x14ac:dyDescent="0.25">
      <c r="A15" s="104"/>
      <c r="B15" s="105"/>
      <c r="C15" s="105"/>
      <c r="D15" s="105"/>
      <c r="E15" s="105"/>
      <c r="F15" s="105"/>
      <c r="G15" s="198"/>
      <c r="H15" s="198"/>
      <c r="I15" s="198"/>
      <c r="J15" s="105"/>
      <c r="K15" s="105"/>
      <c r="L15" s="105"/>
      <c r="M15" s="105"/>
      <c r="N15" s="106"/>
      <c r="O15" s="102"/>
      <c r="P15" s="102"/>
      <c r="Q15" s="111" t="s">
        <v>35</v>
      </c>
      <c r="R15" s="102"/>
      <c r="S15" s="102"/>
      <c r="T15" s="102"/>
    </row>
    <row r="16" spans="1:20" x14ac:dyDescent="0.25">
      <c r="A16" s="104"/>
      <c r="B16" s="105"/>
      <c r="C16" s="105"/>
      <c r="D16" s="105"/>
      <c r="E16" s="105"/>
      <c r="F16" s="105"/>
      <c r="G16" s="198"/>
      <c r="H16" s="198"/>
      <c r="I16" s="198"/>
      <c r="J16" s="105"/>
      <c r="K16" s="105"/>
      <c r="L16" s="105"/>
      <c r="M16" s="105"/>
      <c r="N16" s="106"/>
      <c r="O16" s="102"/>
      <c r="P16" s="102"/>
      <c r="Q16" s="111" t="s">
        <v>36</v>
      </c>
      <c r="R16" s="102"/>
      <c r="S16" s="102"/>
      <c r="T16" s="102"/>
    </row>
    <row r="17" spans="1:20" x14ac:dyDescent="0.25">
      <c r="A17" s="104"/>
      <c r="B17" s="105"/>
      <c r="C17" s="105"/>
      <c r="D17" s="105"/>
      <c r="E17" s="105"/>
      <c r="F17" s="105"/>
      <c r="G17" s="198"/>
      <c r="H17" s="198"/>
      <c r="I17" s="198"/>
      <c r="J17" s="105"/>
      <c r="K17" s="105"/>
      <c r="L17" s="105"/>
      <c r="M17" s="105"/>
      <c r="N17" s="106"/>
      <c r="O17" s="102"/>
      <c r="P17" s="102"/>
      <c r="Q17" s="111" t="s">
        <v>37</v>
      </c>
      <c r="R17" s="102"/>
      <c r="S17" s="102"/>
      <c r="T17" s="102"/>
    </row>
    <row r="18" spans="1:20" ht="15.75" thickBot="1" x14ac:dyDescent="0.3">
      <c r="A18" s="107"/>
      <c r="B18" s="108"/>
      <c r="C18" s="108"/>
      <c r="D18" s="108"/>
      <c r="E18" s="108"/>
      <c r="F18" s="108"/>
      <c r="G18" s="199"/>
      <c r="H18" s="199"/>
      <c r="I18" s="199"/>
      <c r="J18" s="108"/>
      <c r="K18" s="108"/>
      <c r="L18" s="108"/>
      <c r="M18" s="108"/>
      <c r="N18" s="109"/>
      <c r="O18" s="102"/>
      <c r="P18" s="102"/>
      <c r="Q18" s="111" t="s">
        <v>38</v>
      </c>
      <c r="R18" s="102"/>
      <c r="S18" s="102"/>
      <c r="T18" s="102"/>
    </row>
    <row r="19" spans="1:20" ht="15.75" thickBot="1" x14ac:dyDescent="0.3">
      <c r="G19" s="200">
        <f>SUM(G14:G18)</f>
        <v>332000</v>
      </c>
      <c r="H19" s="200">
        <f t="shared" ref="H19:I19" si="1">SUM(H14:H18)</f>
        <v>166000</v>
      </c>
      <c r="I19" s="200">
        <f t="shared" si="1"/>
        <v>166000</v>
      </c>
      <c r="Q19" s="111" t="s">
        <v>39</v>
      </c>
    </row>
    <row r="20" spans="1:20" ht="15.75" x14ac:dyDescent="0.25">
      <c r="A20" s="322" t="s">
        <v>15</v>
      </c>
      <c r="B20" s="323"/>
      <c r="C20" s="323"/>
      <c r="D20" s="323"/>
      <c r="E20" s="323"/>
      <c r="F20" s="323"/>
      <c r="G20" s="323"/>
      <c r="H20" s="323"/>
      <c r="I20" s="323"/>
      <c r="J20" s="323"/>
      <c r="K20" s="323"/>
      <c r="L20" s="323"/>
      <c r="M20" s="323"/>
      <c r="N20" s="324"/>
      <c r="Q20" s="111" t="s">
        <v>40</v>
      </c>
    </row>
    <row r="21" spans="1:20" x14ac:dyDescent="0.25">
      <c r="A21" s="327" t="s">
        <v>9</v>
      </c>
      <c r="B21" s="321" t="s">
        <v>10</v>
      </c>
      <c r="C21" s="321" t="s">
        <v>11</v>
      </c>
      <c r="D21" s="321" t="s">
        <v>14</v>
      </c>
      <c r="E21" s="321" t="s">
        <v>3</v>
      </c>
      <c r="F21" s="321" t="s">
        <v>4</v>
      </c>
      <c r="G21" s="325" t="s">
        <v>104</v>
      </c>
      <c r="H21" s="325"/>
      <c r="I21" s="325"/>
      <c r="J21" s="321" t="s">
        <v>6</v>
      </c>
      <c r="K21" s="321" t="s">
        <v>108</v>
      </c>
      <c r="L21" s="321" t="s">
        <v>12</v>
      </c>
      <c r="M21" s="321"/>
      <c r="N21" s="295" t="s">
        <v>309</v>
      </c>
      <c r="Q21" s="111" t="s">
        <v>41</v>
      </c>
    </row>
    <row r="22" spans="1:20" ht="25.5" x14ac:dyDescent="0.25">
      <c r="A22" s="327"/>
      <c r="B22" s="321"/>
      <c r="C22" s="321"/>
      <c r="D22" s="321"/>
      <c r="E22" s="321"/>
      <c r="F22" s="321"/>
      <c r="G22" s="126" t="s">
        <v>5</v>
      </c>
      <c r="H22" s="123" t="s">
        <v>102</v>
      </c>
      <c r="I22" s="123" t="s">
        <v>103</v>
      </c>
      <c r="J22" s="321"/>
      <c r="K22" s="321"/>
      <c r="L22" s="116" t="s">
        <v>7</v>
      </c>
      <c r="M22" s="116" t="s">
        <v>8</v>
      </c>
      <c r="N22" s="295"/>
      <c r="Q22" s="111" t="s">
        <v>42</v>
      </c>
    </row>
    <row r="23" spans="1:20" x14ac:dyDescent="0.25">
      <c r="A23" s="104"/>
      <c r="B23" s="105"/>
      <c r="C23" s="105"/>
      <c r="D23" s="105"/>
      <c r="E23" s="105"/>
      <c r="F23" s="105"/>
      <c r="G23" s="198"/>
      <c r="H23" s="198"/>
      <c r="I23" s="198"/>
      <c r="J23" s="105"/>
      <c r="K23" s="105"/>
      <c r="L23" s="105"/>
      <c r="M23" s="105"/>
      <c r="N23" s="106"/>
      <c r="Q23" s="103"/>
    </row>
    <row r="24" spans="1:20" x14ac:dyDescent="0.25">
      <c r="A24" s="104"/>
      <c r="B24" s="105"/>
      <c r="C24" s="105"/>
      <c r="D24" s="105"/>
      <c r="E24" s="105"/>
      <c r="F24" s="105"/>
      <c r="G24" s="198"/>
      <c r="H24" s="198"/>
      <c r="I24" s="198"/>
      <c r="J24" s="105"/>
      <c r="K24" s="105"/>
      <c r="L24" s="105"/>
      <c r="M24" s="105"/>
      <c r="N24" s="106"/>
      <c r="Q24" s="103"/>
    </row>
    <row r="25" spans="1:20" x14ac:dyDescent="0.25">
      <c r="A25" s="104"/>
      <c r="B25" s="105"/>
      <c r="C25" s="105"/>
      <c r="D25" s="105"/>
      <c r="E25" s="105"/>
      <c r="F25" s="105"/>
      <c r="G25" s="198"/>
      <c r="H25" s="198"/>
      <c r="I25" s="198"/>
      <c r="J25" s="105"/>
      <c r="K25" s="105"/>
      <c r="L25" s="105"/>
      <c r="M25" s="105"/>
      <c r="N25" s="106"/>
      <c r="Q25" s="103"/>
    </row>
    <row r="26" spans="1:20" x14ac:dyDescent="0.25">
      <c r="A26" s="104"/>
      <c r="B26" s="105"/>
      <c r="C26" s="105"/>
      <c r="D26" s="105"/>
      <c r="E26" s="105"/>
      <c r="F26" s="105"/>
      <c r="G26" s="198"/>
      <c r="H26" s="198"/>
      <c r="I26" s="198"/>
      <c r="J26" s="105"/>
      <c r="K26" s="105"/>
      <c r="L26" s="105"/>
      <c r="M26" s="105"/>
      <c r="N26" s="106"/>
      <c r="Q26" s="111" t="s">
        <v>43</v>
      </c>
    </row>
    <row r="27" spans="1:20" ht="15.75" thickBot="1" x14ac:dyDescent="0.3">
      <c r="A27" s="107"/>
      <c r="B27" s="108"/>
      <c r="C27" s="108"/>
      <c r="D27" s="108"/>
      <c r="E27" s="108"/>
      <c r="F27" s="108"/>
      <c r="G27" s="199"/>
      <c r="H27" s="199"/>
      <c r="I27" s="199"/>
      <c r="J27" s="108"/>
      <c r="K27" s="108"/>
      <c r="L27" s="108"/>
      <c r="M27" s="108"/>
      <c r="N27" s="109"/>
      <c r="Q27" s="111" t="s">
        <v>37</v>
      </c>
    </row>
    <row r="28" spans="1:20" ht="15.75" thickBot="1" x14ac:dyDescent="0.3">
      <c r="G28" s="200">
        <f>SUM(G23:G27)</f>
        <v>0</v>
      </c>
      <c r="H28" s="200">
        <f t="shared" ref="H28:I28" si="2">SUM(H23:H27)</f>
        <v>0</v>
      </c>
      <c r="I28" s="200">
        <f t="shared" si="2"/>
        <v>0</v>
      </c>
      <c r="Q28" s="111" t="s">
        <v>44</v>
      </c>
    </row>
    <row r="29" spans="1:20" ht="15.75" x14ac:dyDescent="0.25">
      <c r="A29" s="322" t="s">
        <v>16</v>
      </c>
      <c r="B29" s="323"/>
      <c r="C29" s="323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4"/>
      <c r="Q29" s="111" t="s">
        <v>45</v>
      </c>
    </row>
    <row r="30" spans="1:20" ht="15.75" customHeight="1" x14ac:dyDescent="0.25">
      <c r="A30" s="327" t="s">
        <v>9</v>
      </c>
      <c r="B30" s="321" t="s">
        <v>10</v>
      </c>
      <c r="C30" s="321" t="s">
        <v>11</v>
      </c>
      <c r="D30" s="321" t="s">
        <v>14</v>
      </c>
      <c r="E30" s="326"/>
      <c r="F30" s="326"/>
      <c r="G30" s="325" t="s">
        <v>104</v>
      </c>
      <c r="H30" s="325"/>
      <c r="I30" s="325"/>
      <c r="J30" s="328" t="s">
        <v>6</v>
      </c>
      <c r="K30" s="321" t="s">
        <v>108</v>
      </c>
      <c r="L30" s="321" t="s">
        <v>12</v>
      </c>
      <c r="M30" s="321"/>
      <c r="N30" s="295" t="s">
        <v>309</v>
      </c>
      <c r="Q30" s="111" t="s">
        <v>46</v>
      </c>
    </row>
    <row r="31" spans="1:20" ht="38.25" x14ac:dyDescent="0.25">
      <c r="A31" s="327"/>
      <c r="B31" s="321"/>
      <c r="C31" s="321"/>
      <c r="D31" s="321"/>
      <c r="E31" s="321" t="s">
        <v>4</v>
      </c>
      <c r="F31" s="321"/>
      <c r="G31" s="116" t="s">
        <v>5</v>
      </c>
      <c r="H31" s="126" t="s">
        <v>102</v>
      </c>
      <c r="I31" s="123" t="s">
        <v>103</v>
      </c>
      <c r="J31" s="328"/>
      <c r="K31" s="321"/>
      <c r="L31" s="116" t="s">
        <v>17</v>
      </c>
      <c r="M31" s="116" t="s">
        <v>8</v>
      </c>
      <c r="N31" s="295"/>
      <c r="Q31" s="113" t="s">
        <v>47</v>
      </c>
    </row>
    <row r="32" spans="1:20" s="129" customFormat="1" ht="38.25" x14ac:dyDescent="0.25">
      <c r="A32" s="130" t="s">
        <v>175</v>
      </c>
      <c r="B32" s="71" t="s">
        <v>147</v>
      </c>
      <c r="C32" s="127"/>
      <c r="D32" s="132" t="s">
        <v>308</v>
      </c>
      <c r="E32" s="127"/>
      <c r="F32" s="127"/>
      <c r="G32" s="206">
        <v>116000</v>
      </c>
      <c r="H32" s="206">
        <f t="shared" ref="H32:H40" si="3">+G32/2</f>
        <v>58000</v>
      </c>
      <c r="I32" s="206">
        <f t="shared" ref="I32:I40" si="4">+G32/2</f>
        <v>58000</v>
      </c>
      <c r="J32" s="72" t="s">
        <v>223</v>
      </c>
      <c r="K32" s="132" t="s">
        <v>308</v>
      </c>
      <c r="L32" s="132" t="s">
        <v>118</v>
      </c>
      <c r="M32" s="132" t="s">
        <v>118</v>
      </c>
      <c r="N32" s="132" t="s">
        <v>310</v>
      </c>
      <c r="O32" s="132"/>
      <c r="Q32" s="113"/>
    </row>
    <row r="33" spans="1:18" s="129" customFormat="1" ht="60" x14ac:dyDescent="0.25">
      <c r="A33" s="130" t="s">
        <v>175</v>
      </c>
      <c r="B33" s="100" t="s">
        <v>224</v>
      </c>
      <c r="C33" s="127"/>
      <c r="D33" s="132" t="s">
        <v>308</v>
      </c>
      <c r="E33" s="127"/>
      <c r="F33" s="127"/>
      <c r="G33" s="206">
        <v>101000</v>
      </c>
      <c r="H33" s="206">
        <f t="shared" si="3"/>
        <v>50500</v>
      </c>
      <c r="I33" s="206">
        <f t="shared" si="4"/>
        <v>50500</v>
      </c>
      <c r="J33" s="72" t="s">
        <v>150</v>
      </c>
      <c r="K33" s="132" t="s">
        <v>308</v>
      </c>
      <c r="L33" s="132" t="s">
        <v>120</v>
      </c>
      <c r="M33" s="132" t="s">
        <v>120</v>
      </c>
      <c r="N33" s="128"/>
      <c r="Q33" s="113"/>
    </row>
    <row r="34" spans="1:18" s="129" customFormat="1" ht="36" x14ac:dyDescent="0.25">
      <c r="A34" s="130" t="s">
        <v>175</v>
      </c>
      <c r="B34" s="99" t="s">
        <v>225</v>
      </c>
      <c r="C34" s="127"/>
      <c r="D34" s="132" t="s">
        <v>308</v>
      </c>
      <c r="E34" s="127"/>
      <c r="F34" s="127"/>
      <c r="G34" s="206">
        <v>192000</v>
      </c>
      <c r="H34" s="206">
        <f t="shared" si="3"/>
        <v>96000</v>
      </c>
      <c r="I34" s="206">
        <f t="shared" si="4"/>
        <v>96000</v>
      </c>
      <c r="J34" s="72" t="s">
        <v>150</v>
      </c>
      <c r="K34" s="132" t="s">
        <v>308</v>
      </c>
      <c r="L34" s="132" t="s">
        <v>120</v>
      </c>
      <c r="M34" s="132" t="s">
        <v>120</v>
      </c>
      <c r="N34" s="128"/>
      <c r="Q34" s="113"/>
    </row>
    <row r="35" spans="1:18" s="129" customFormat="1" ht="48" x14ac:dyDescent="0.25">
      <c r="A35" s="130" t="s">
        <v>175</v>
      </c>
      <c r="B35" s="99" t="s">
        <v>226</v>
      </c>
      <c r="C35" s="127"/>
      <c r="D35" s="132" t="s">
        <v>308</v>
      </c>
      <c r="E35" s="127"/>
      <c r="F35" s="127"/>
      <c r="G35" s="206">
        <v>192000</v>
      </c>
      <c r="H35" s="206">
        <f t="shared" si="3"/>
        <v>96000</v>
      </c>
      <c r="I35" s="206">
        <f t="shared" si="4"/>
        <v>96000</v>
      </c>
      <c r="J35" s="72" t="s">
        <v>150</v>
      </c>
      <c r="K35" s="132" t="s">
        <v>308</v>
      </c>
      <c r="L35" s="132" t="s">
        <v>120</v>
      </c>
      <c r="M35" s="132" t="s">
        <v>120</v>
      </c>
      <c r="N35" s="132" t="s">
        <v>310</v>
      </c>
      <c r="Q35" s="113"/>
    </row>
    <row r="36" spans="1:18" s="129" customFormat="1" ht="36" x14ac:dyDescent="0.25">
      <c r="A36" s="130" t="s">
        <v>175</v>
      </c>
      <c r="B36" s="99" t="s">
        <v>227</v>
      </c>
      <c r="C36" s="127"/>
      <c r="D36" s="132" t="s">
        <v>308</v>
      </c>
      <c r="E36" s="127"/>
      <c r="F36" s="127"/>
      <c r="G36" s="206">
        <v>192000</v>
      </c>
      <c r="H36" s="206">
        <f t="shared" si="3"/>
        <v>96000</v>
      </c>
      <c r="I36" s="206">
        <f t="shared" si="4"/>
        <v>96000</v>
      </c>
      <c r="J36" s="72" t="s">
        <v>150</v>
      </c>
      <c r="K36" s="132" t="s">
        <v>308</v>
      </c>
      <c r="L36" s="132" t="s">
        <v>120</v>
      </c>
      <c r="M36" s="132" t="s">
        <v>120</v>
      </c>
      <c r="N36" s="128"/>
      <c r="O36" s="155">
        <f>+G36+G55+G35+G34+G54+G53+G33</f>
        <v>741000</v>
      </c>
      <c r="Q36" s="113"/>
    </row>
    <row r="37" spans="1:18" s="129" customFormat="1" ht="60" x14ac:dyDescent="0.25">
      <c r="A37" s="130" t="s">
        <v>175</v>
      </c>
      <c r="B37" s="75" t="s">
        <v>156</v>
      </c>
      <c r="C37" s="127"/>
      <c r="D37" s="132" t="s">
        <v>308</v>
      </c>
      <c r="E37" s="127"/>
      <c r="F37" s="127"/>
      <c r="G37" s="206">
        <v>96000</v>
      </c>
      <c r="H37" s="206">
        <f t="shared" si="3"/>
        <v>48000</v>
      </c>
      <c r="I37" s="206">
        <f t="shared" si="4"/>
        <v>48000</v>
      </c>
      <c r="J37" s="72" t="s">
        <v>157</v>
      </c>
      <c r="K37" s="132" t="s">
        <v>308</v>
      </c>
      <c r="L37" s="132" t="s">
        <v>119</v>
      </c>
      <c r="M37" s="132" t="s">
        <v>119</v>
      </c>
      <c r="N37" s="128"/>
      <c r="Q37" s="113"/>
    </row>
    <row r="38" spans="1:18" s="129" customFormat="1" ht="60" x14ac:dyDescent="0.25">
      <c r="A38" s="130" t="s">
        <v>175</v>
      </c>
      <c r="B38" s="75" t="s">
        <v>158</v>
      </c>
      <c r="C38" s="127"/>
      <c r="D38" s="132" t="s">
        <v>308</v>
      </c>
      <c r="E38" s="127"/>
      <c r="F38" s="127"/>
      <c r="G38" s="206">
        <v>144000</v>
      </c>
      <c r="H38" s="206">
        <f t="shared" si="3"/>
        <v>72000</v>
      </c>
      <c r="I38" s="206">
        <f t="shared" si="4"/>
        <v>72000</v>
      </c>
      <c r="J38" s="72" t="s">
        <v>157</v>
      </c>
      <c r="K38" s="132" t="s">
        <v>308</v>
      </c>
      <c r="L38" s="132" t="s">
        <v>120</v>
      </c>
      <c r="M38" s="132" t="s">
        <v>120</v>
      </c>
      <c r="N38" s="132" t="s">
        <v>310</v>
      </c>
      <c r="Q38" s="113"/>
    </row>
    <row r="39" spans="1:18" s="129" customFormat="1" ht="60" x14ac:dyDescent="0.25">
      <c r="A39" s="130" t="s">
        <v>175</v>
      </c>
      <c r="B39" s="76" t="s">
        <v>159</v>
      </c>
      <c r="C39" s="127"/>
      <c r="D39" s="132" t="s">
        <v>308</v>
      </c>
      <c r="E39" s="127"/>
      <c r="F39" s="127"/>
      <c r="G39" s="206">
        <v>96000</v>
      </c>
      <c r="H39" s="206">
        <f t="shared" si="3"/>
        <v>48000</v>
      </c>
      <c r="I39" s="206">
        <f t="shared" si="4"/>
        <v>48000</v>
      </c>
      <c r="J39" s="72" t="s">
        <v>157</v>
      </c>
      <c r="K39" s="132" t="s">
        <v>308</v>
      </c>
      <c r="L39" s="132" t="s">
        <v>120</v>
      </c>
      <c r="M39" s="132" t="s">
        <v>120</v>
      </c>
      <c r="N39" s="128"/>
      <c r="Q39" s="113"/>
    </row>
    <row r="40" spans="1:18" s="129" customFormat="1" ht="120" x14ac:dyDescent="0.25">
      <c r="A40" s="130" t="s">
        <v>175</v>
      </c>
      <c r="B40" s="76" t="s">
        <v>160</v>
      </c>
      <c r="C40" s="127"/>
      <c r="D40" s="132" t="s">
        <v>308</v>
      </c>
      <c r="E40" s="127"/>
      <c r="F40" s="127"/>
      <c r="G40" s="206">
        <v>96000</v>
      </c>
      <c r="H40" s="206">
        <f t="shared" si="3"/>
        <v>48000</v>
      </c>
      <c r="I40" s="206">
        <f t="shared" si="4"/>
        <v>48000</v>
      </c>
      <c r="J40" s="72" t="s">
        <v>157</v>
      </c>
      <c r="K40" s="132" t="s">
        <v>308</v>
      </c>
      <c r="L40" s="132" t="s">
        <v>119</v>
      </c>
      <c r="M40" s="132" t="s">
        <v>119</v>
      </c>
      <c r="N40" s="128"/>
      <c r="O40" s="155">
        <f>+G40+G58+G39+G38+G37+G57+G56</f>
        <v>516000</v>
      </c>
      <c r="Q40" s="113"/>
    </row>
    <row r="41" spans="1:18" ht="15.75" thickBot="1" x14ac:dyDescent="0.3">
      <c r="G41" s="200">
        <f>SUM(G32:G40)</f>
        <v>1225000</v>
      </c>
      <c r="H41" s="200">
        <f t="shared" ref="H41:I41" si="5">SUM(H32:H40)</f>
        <v>612500</v>
      </c>
      <c r="I41" s="200">
        <f t="shared" si="5"/>
        <v>612500</v>
      </c>
      <c r="J41" s="119"/>
      <c r="O41" s="101" t="s">
        <v>161</v>
      </c>
      <c r="Q41" s="114" t="s">
        <v>50</v>
      </c>
      <c r="R41" s="115" t="s">
        <v>49</v>
      </c>
    </row>
    <row r="42" spans="1:18" ht="15.75" customHeight="1" x14ac:dyDescent="0.25">
      <c r="A42" s="343" t="s">
        <v>18</v>
      </c>
      <c r="B42" s="344"/>
      <c r="C42" s="344"/>
      <c r="D42" s="344"/>
      <c r="E42" s="344"/>
      <c r="F42" s="344"/>
      <c r="G42" s="344"/>
      <c r="H42" s="344"/>
      <c r="I42" s="344"/>
      <c r="J42" s="344"/>
      <c r="K42" s="344"/>
      <c r="L42" s="344"/>
      <c r="M42" s="344"/>
      <c r="N42" s="345"/>
      <c r="Q42" s="114" t="s">
        <v>51</v>
      </c>
      <c r="R42" s="115" t="s">
        <v>49</v>
      </c>
    </row>
    <row r="43" spans="1:18" ht="15" customHeight="1" x14ac:dyDescent="0.25">
      <c r="A43" s="346" t="s">
        <v>9</v>
      </c>
      <c r="B43" s="339" t="s">
        <v>10</v>
      </c>
      <c r="C43" s="339" t="s">
        <v>11</v>
      </c>
      <c r="D43" s="339" t="s">
        <v>14</v>
      </c>
      <c r="E43" s="339" t="s">
        <v>4</v>
      </c>
      <c r="F43" s="334" t="s">
        <v>104</v>
      </c>
      <c r="G43" s="335"/>
      <c r="H43" s="336"/>
      <c r="I43" s="337" t="s">
        <v>19</v>
      </c>
      <c r="J43" s="339" t="s">
        <v>6</v>
      </c>
      <c r="K43" s="339" t="s">
        <v>108</v>
      </c>
      <c r="L43" s="341" t="s">
        <v>12</v>
      </c>
      <c r="M43" s="342"/>
      <c r="N43" s="295" t="s">
        <v>309</v>
      </c>
      <c r="Q43" s="114" t="s">
        <v>48</v>
      </c>
      <c r="R43" s="115" t="s">
        <v>52</v>
      </c>
    </row>
    <row r="44" spans="1:18" ht="38.25" x14ac:dyDescent="0.25">
      <c r="A44" s="347"/>
      <c r="B44" s="340"/>
      <c r="C44" s="340"/>
      <c r="D44" s="340"/>
      <c r="E44" s="340"/>
      <c r="F44" s="116" t="s">
        <v>5</v>
      </c>
      <c r="G44" s="126" t="s">
        <v>102</v>
      </c>
      <c r="H44" s="123" t="s">
        <v>103</v>
      </c>
      <c r="I44" s="338"/>
      <c r="J44" s="340"/>
      <c r="K44" s="340"/>
      <c r="L44" s="116" t="s">
        <v>20</v>
      </c>
      <c r="M44" s="116" t="s">
        <v>21</v>
      </c>
      <c r="N44" s="295"/>
      <c r="Q44" s="114" t="s">
        <v>50</v>
      </c>
      <c r="R44" s="115" t="s">
        <v>52</v>
      </c>
    </row>
    <row r="45" spans="1:18" s="129" customFormat="1" ht="60" x14ac:dyDescent="0.25">
      <c r="A45" s="130" t="s">
        <v>175</v>
      </c>
      <c r="B45" s="99" t="s">
        <v>228</v>
      </c>
      <c r="C45" s="127"/>
      <c r="D45" s="132" t="s">
        <v>308</v>
      </c>
      <c r="E45" s="127"/>
      <c r="F45" s="206">
        <v>32000</v>
      </c>
      <c r="G45" s="206">
        <f>+F45/2</f>
        <v>16000</v>
      </c>
      <c r="H45" s="206">
        <f>+F45/2</f>
        <v>16000</v>
      </c>
      <c r="I45" s="133">
        <v>1</v>
      </c>
      <c r="J45" s="72" t="s">
        <v>150</v>
      </c>
      <c r="K45" s="132" t="s">
        <v>308</v>
      </c>
      <c r="L45" s="132" t="s">
        <v>118</v>
      </c>
      <c r="M45" s="132" t="s">
        <v>118</v>
      </c>
      <c r="N45" s="128"/>
      <c r="Q45" s="113"/>
    </row>
    <row r="46" spans="1:18" s="129" customFormat="1" ht="60" x14ac:dyDescent="0.25">
      <c r="A46" s="130" t="s">
        <v>175</v>
      </c>
      <c r="B46" s="71" t="s">
        <v>162</v>
      </c>
      <c r="C46" s="127"/>
      <c r="D46" s="132" t="s">
        <v>308</v>
      </c>
      <c r="E46" s="127"/>
      <c r="F46" s="206">
        <v>32000</v>
      </c>
      <c r="G46" s="206">
        <f t="shared" ref="G46:G58" si="6">+F46/2</f>
        <v>16000</v>
      </c>
      <c r="H46" s="206">
        <f t="shared" ref="H46:H58" si="7">+F46/2</f>
        <v>16000</v>
      </c>
      <c r="I46" s="133">
        <v>1</v>
      </c>
      <c r="J46" s="72" t="s">
        <v>229</v>
      </c>
      <c r="K46" s="132" t="s">
        <v>308</v>
      </c>
      <c r="L46" s="132" t="s">
        <v>120</v>
      </c>
      <c r="M46" s="132" t="s">
        <v>120</v>
      </c>
      <c r="N46" s="132" t="s">
        <v>310</v>
      </c>
      <c r="Q46" s="113"/>
    </row>
    <row r="47" spans="1:18" s="129" customFormat="1" ht="60" x14ac:dyDescent="0.25">
      <c r="A47" s="130" t="s">
        <v>175</v>
      </c>
      <c r="B47" s="71" t="s">
        <v>164</v>
      </c>
      <c r="C47" s="127"/>
      <c r="D47" s="132" t="s">
        <v>308</v>
      </c>
      <c r="E47" s="127"/>
      <c r="F47" s="206">
        <v>72000</v>
      </c>
      <c r="G47" s="206">
        <f t="shared" si="6"/>
        <v>36000</v>
      </c>
      <c r="H47" s="206">
        <f t="shared" si="7"/>
        <v>36000</v>
      </c>
      <c r="I47" s="133"/>
      <c r="J47" s="72" t="s">
        <v>229</v>
      </c>
      <c r="K47" s="132" t="s">
        <v>308</v>
      </c>
      <c r="L47" s="132" t="s">
        <v>120</v>
      </c>
      <c r="M47" s="132" t="s">
        <v>120</v>
      </c>
      <c r="N47" s="128"/>
      <c r="Q47" s="113"/>
    </row>
    <row r="48" spans="1:18" s="129" customFormat="1" ht="90" x14ac:dyDescent="0.25">
      <c r="A48" s="130" t="s">
        <v>175</v>
      </c>
      <c r="B48" s="71" t="s">
        <v>230</v>
      </c>
      <c r="C48" s="127"/>
      <c r="D48" s="132" t="s">
        <v>308</v>
      </c>
      <c r="E48" s="127"/>
      <c r="F48" s="206">
        <v>68500</v>
      </c>
      <c r="G48" s="206">
        <f t="shared" si="6"/>
        <v>34250</v>
      </c>
      <c r="H48" s="206">
        <f t="shared" si="7"/>
        <v>34250</v>
      </c>
      <c r="I48" s="133"/>
      <c r="J48" s="72" t="s">
        <v>229</v>
      </c>
      <c r="K48" s="132" t="s">
        <v>308</v>
      </c>
      <c r="L48" s="132" t="s">
        <v>118</v>
      </c>
      <c r="M48" s="132" t="s">
        <v>118</v>
      </c>
      <c r="N48" s="132"/>
      <c r="O48" s="132"/>
      <c r="Q48" s="113"/>
    </row>
    <row r="49" spans="1:18" s="129" customFormat="1" ht="90" x14ac:dyDescent="0.25">
      <c r="A49" s="130" t="s">
        <v>175</v>
      </c>
      <c r="B49" s="71" t="s">
        <v>167</v>
      </c>
      <c r="C49" s="127"/>
      <c r="D49" s="132" t="s">
        <v>308</v>
      </c>
      <c r="E49" s="127"/>
      <c r="F49" s="206">
        <v>53500</v>
      </c>
      <c r="G49" s="206">
        <f t="shared" si="6"/>
        <v>26750</v>
      </c>
      <c r="H49" s="206">
        <f t="shared" si="7"/>
        <v>26750</v>
      </c>
      <c r="I49" s="133"/>
      <c r="J49" s="72" t="s">
        <v>229</v>
      </c>
      <c r="K49" s="132" t="s">
        <v>308</v>
      </c>
      <c r="L49" s="132" t="s">
        <v>120</v>
      </c>
      <c r="M49" s="132" t="s">
        <v>120</v>
      </c>
      <c r="N49" s="132"/>
      <c r="O49" s="155">
        <f>+G49+G48+G47+G46</f>
        <v>113000</v>
      </c>
      <c r="Q49" s="113"/>
    </row>
    <row r="50" spans="1:18" s="129" customFormat="1" ht="135" x14ac:dyDescent="0.25">
      <c r="A50" s="130" t="s">
        <v>175</v>
      </c>
      <c r="B50" s="54" t="s">
        <v>231</v>
      </c>
      <c r="C50" s="127"/>
      <c r="D50" s="132" t="s">
        <v>308</v>
      </c>
      <c r="E50" s="127"/>
      <c r="F50" s="206">
        <v>32000</v>
      </c>
      <c r="G50" s="206">
        <f t="shared" si="6"/>
        <v>16000</v>
      </c>
      <c r="H50" s="206">
        <f t="shared" si="7"/>
        <v>16000</v>
      </c>
      <c r="I50" s="133">
        <v>1</v>
      </c>
      <c r="J50" s="72" t="s">
        <v>223</v>
      </c>
      <c r="K50" s="132" t="s">
        <v>308</v>
      </c>
      <c r="L50" s="132" t="s">
        <v>119</v>
      </c>
      <c r="M50" s="132" t="s">
        <v>119</v>
      </c>
      <c r="N50" s="132"/>
      <c r="Q50" s="113"/>
    </row>
    <row r="51" spans="1:18" s="129" customFormat="1" ht="60" x14ac:dyDescent="0.25">
      <c r="A51" s="130" t="s">
        <v>175</v>
      </c>
      <c r="B51" s="71" t="s">
        <v>169</v>
      </c>
      <c r="C51" s="127"/>
      <c r="D51" s="132" t="s">
        <v>308</v>
      </c>
      <c r="E51" s="127"/>
      <c r="F51" s="206">
        <v>32000</v>
      </c>
      <c r="G51" s="206">
        <f t="shared" si="6"/>
        <v>16000</v>
      </c>
      <c r="H51" s="206">
        <f t="shared" si="7"/>
        <v>16000</v>
      </c>
      <c r="I51" s="133">
        <v>1</v>
      </c>
      <c r="J51" s="72" t="s">
        <v>223</v>
      </c>
      <c r="K51" s="132" t="s">
        <v>308</v>
      </c>
      <c r="L51" s="132" t="s">
        <v>119</v>
      </c>
      <c r="M51" s="132" t="s">
        <v>119</v>
      </c>
      <c r="N51" s="128"/>
      <c r="Q51" s="113"/>
    </row>
    <row r="52" spans="1:18" s="129" customFormat="1" ht="75" x14ac:dyDescent="0.25">
      <c r="A52" s="130" t="s">
        <v>175</v>
      </c>
      <c r="B52" s="71" t="s">
        <v>232</v>
      </c>
      <c r="C52" s="127"/>
      <c r="D52" s="132" t="s">
        <v>308</v>
      </c>
      <c r="E52" s="127"/>
      <c r="F52" s="206">
        <v>64000</v>
      </c>
      <c r="G52" s="206">
        <f t="shared" si="6"/>
        <v>32000</v>
      </c>
      <c r="H52" s="206">
        <f t="shared" si="7"/>
        <v>32000</v>
      </c>
      <c r="I52" s="133"/>
      <c r="J52" s="72" t="s">
        <v>223</v>
      </c>
      <c r="K52" s="132" t="s">
        <v>308</v>
      </c>
      <c r="L52" s="133" t="e">
        <f t="shared" ref="L52" si="8">+K52/2</f>
        <v>#VALUE!</v>
      </c>
      <c r="M52" s="133" t="e">
        <f t="shared" ref="M52" si="9">+K52/2</f>
        <v>#VALUE!</v>
      </c>
      <c r="N52" s="128"/>
      <c r="O52" s="155">
        <f>+G52+G51+G50+G32</f>
        <v>180000</v>
      </c>
      <c r="Q52" s="113"/>
    </row>
    <row r="53" spans="1:18" s="129" customFormat="1" ht="60" x14ac:dyDescent="0.25">
      <c r="A53" s="130" t="s">
        <v>175</v>
      </c>
      <c r="B53" s="99" t="s">
        <v>233</v>
      </c>
      <c r="C53" s="127"/>
      <c r="D53" s="132" t="s">
        <v>308</v>
      </c>
      <c r="E53" s="127"/>
      <c r="F53" s="206">
        <v>48000</v>
      </c>
      <c r="G53" s="206">
        <f t="shared" si="6"/>
        <v>24000</v>
      </c>
      <c r="H53" s="206">
        <f t="shared" si="7"/>
        <v>24000</v>
      </c>
      <c r="I53" s="133"/>
      <c r="J53" s="72" t="s">
        <v>150</v>
      </c>
      <c r="K53" s="132" t="s">
        <v>308</v>
      </c>
      <c r="L53" s="132" t="s">
        <v>120</v>
      </c>
      <c r="M53" s="132" t="s">
        <v>120</v>
      </c>
      <c r="N53" s="128"/>
      <c r="Q53" s="113"/>
    </row>
    <row r="54" spans="1:18" s="129" customFormat="1" ht="72" x14ac:dyDescent="0.25">
      <c r="A54" s="130" t="s">
        <v>175</v>
      </c>
      <c r="B54" s="99" t="s">
        <v>234</v>
      </c>
      <c r="C54" s="127"/>
      <c r="D54" s="132" t="s">
        <v>308</v>
      </c>
      <c r="E54" s="127"/>
      <c r="F54" s="206">
        <v>48000</v>
      </c>
      <c r="G54" s="206">
        <f t="shared" si="6"/>
        <v>24000</v>
      </c>
      <c r="H54" s="206">
        <f t="shared" si="7"/>
        <v>24000</v>
      </c>
      <c r="I54" s="133"/>
      <c r="J54" s="72" t="s">
        <v>150</v>
      </c>
      <c r="K54" s="132" t="s">
        <v>308</v>
      </c>
      <c r="L54" s="132" t="s">
        <v>120</v>
      </c>
      <c r="M54" s="132" t="s">
        <v>120</v>
      </c>
      <c r="N54" s="132"/>
      <c r="O54" s="132"/>
      <c r="Q54" s="113"/>
    </row>
    <row r="55" spans="1:18" s="129" customFormat="1" ht="60" x14ac:dyDescent="0.25">
      <c r="A55" s="130" t="s">
        <v>175</v>
      </c>
      <c r="B55" s="99" t="s">
        <v>228</v>
      </c>
      <c r="C55" s="127"/>
      <c r="D55" s="132" t="s">
        <v>308</v>
      </c>
      <c r="E55" s="127"/>
      <c r="F55" s="206">
        <v>32000</v>
      </c>
      <c r="G55" s="206">
        <f t="shared" si="6"/>
        <v>16000</v>
      </c>
      <c r="H55" s="206">
        <f t="shared" si="7"/>
        <v>16000</v>
      </c>
      <c r="I55" s="133"/>
      <c r="J55" s="72" t="s">
        <v>150</v>
      </c>
      <c r="K55" s="132" t="s">
        <v>308</v>
      </c>
      <c r="L55" s="132" t="s">
        <v>118</v>
      </c>
      <c r="M55" s="132" t="s">
        <v>118</v>
      </c>
      <c r="N55" s="128"/>
      <c r="Q55" s="113"/>
    </row>
    <row r="56" spans="1:18" s="129" customFormat="1" ht="75" x14ac:dyDescent="0.25">
      <c r="A56" s="130" t="s">
        <v>175</v>
      </c>
      <c r="B56" s="75" t="s">
        <v>172</v>
      </c>
      <c r="C56" s="127"/>
      <c r="D56" s="132" t="s">
        <v>308</v>
      </c>
      <c r="E56" s="127"/>
      <c r="F56" s="206">
        <v>48000</v>
      </c>
      <c r="G56" s="206">
        <f t="shared" si="6"/>
        <v>24000</v>
      </c>
      <c r="H56" s="206">
        <f t="shared" si="7"/>
        <v>24000</v>
      </c>
      <c r="I56" s="133"/>
      <c r="J56" s="72" t="s">
        <v>157</v>
      </c>
      <c r="K56" s="132" t="s">
        <v>308</v>
      </c>
      <c r="L56" s="132" t="s">
        <v>120</v>
      </c>
      <c r="M56" s="132" t="s">
        <v>120</v>
      </c>
      <c r="N56" s="132"/>
      <c r="O56" s="132"/>
      <c r="Q56" s="113"/>
    </row>
    <row r="57" spans="1:18" s="129" customFormat="1" ht="45" x14ac:dyDescent="0.25">
      <c r="A57" s="130" t="s">
        <v>175</v>
      </c>
      <c r="B57" s="75" t="s">
        <v>173</v>
      </c>
      <c r="C57" s="127"/>
      <c r="D57" s="132" t="s">
        <v>308</v>
      </c>
      <c r="E57" s="127"/>
      <c r="F57" s="206">
        <v>48000</v>
      </c>
      <c r="G57" s="206">
        <f t="shared" si="6"/>
        <v>24000</v>
      </c>
      <c r="H57" s="206">
        <f t="shared" si="7"/>
        <v>24000</v>
      </c>
      <c r="I57" s="133"/>
      <c r="J57" s="72" t="s">
        <v>157</v>
      </c>
      <c r="K57" s="132" t="s">
        <v>308</v>
      </c>
      <c r="L57" s="132" t="s">
        <v>119</v>
      </c>
      <c r="M57" s="132" t="s">
        <v>119</v>
      </c>
      <c r="N57" s="128"/>
      <c r="Q57" s="113"/>
    </row>
    <row r="58" spans="1:18" s="129" customFormat="1" ht="45" x14ac:dyDescent="0.25">
      <c r="A58" s="130" t="s">
        <v>175</v>
      </c>
      <c r="B58" s="76" t="s">
        <v>174</v>
      </c>
      <c r="C58" s="127"/>
      <c r="D58" s="132" t="s">
        <v>308</v>
      </c>
      <c r="E58" s="127"/>
      <c r="F58" s="206">
        <v>72000</v>
      </c>
      <c r="G58" s="206">
        <f t="shared" si="6"/>
        <v>36000</v>
      </c>
      <c r="H58" s="206">
        <f t="shared" si="7"/>
        <v>36000</v>
      </c>
      <c r="I58" s="133"/>
      <c r="J58" s="72" t="s">
        <v>157</v>
      </c>
      <c r="K58" s="132" t="s">
        <v>308</v>
      </c>
      <c r="L58" s="132" t="s">
        <v>118</v>
      </c>
      <c r="M58" s="132" t="s">
        <v>118</v>
      </c>
      <c r="N58" s="128"/>
      <c r="Q58" s="113"/>
    </row>
    <row r="59" spans="1:18" ht="15.75" thickBot="1" x14ac:dyDescent="0.3">
      <c r="F59" s="200">
        <f>SUM(F45:F58)</f>
        <v>682000</v>
      </c>
      <c r="G59" s="200">
        <f t="shared" ref="G59:H59" si="10">SUM(G45:G58)</f>
        <v>341000</v>
      </c>
      <c r="H59" s="200">
        <f t="shared" si="10"/>
        <v>341000</v>
      </c>
      <c r="I59" s="59"/>
      <c r="Q59" s="115" t="s">
        <v>56</v>
      </c>
      <c r="R59" s="115" t="s">
        <v>55</v>
      </c>
    </row>
    <row r="60" spans="1:18" ht="15.75" x14ac:dyDescent="0.25">
      <c r="A60" s="322" t="s">
        <v>22</v>
      </c>
      <c r="B60" s="323"/>
      <c r="C60" s="323"/>
      <c r="D60" s="323"/>
      <c r="E60" s="323"/>
      <c r="F60" s="323"/>
      <c r="G60" s="323"/>
      <c r="H60" s="323"/>
      <c r="I60" s="323"/>
      <c r="J60" s="323"/>
      <c r="K60" s="323"/>
      <c r="L60" s="323"/>
      <c r="M60" s="323"/>
      <c r="N60" s="324"/>
      <c r="Q60" s="115" t="s">
        <v>57</v>
      </c>
      <c r="R60" s="115" t="s">
        <v>55</v>
      </c>
    </row>
    <row r="61" spans="1:18" ht="15.75" x14ac:dyDescent="0.25">
      <c r="A61" s="327" t="s">
        <v>9</v>
      </c>
      <c r="B61" s="321" t="s">
        <v>10</v>
      </c>
      <c r="C61" s="321" t="s">
        <v>11</v>
      </c>
      <c r="D61" s="321" t="s">
        <v>14</v>
      </c>
      <c r="E61" s="326"/>
      <c r="F61" s="326"/>
      <c r="G61" s="325" t="s">
        <v>104</v>
      </c>
      <c r="H61" s="325"/>
      <c r="I61" s="325"/>
      <c r="J61" s="328" t="s">
        <v>6</v>
      </c>
      <c r="K61" s="321" t="s">
        <v>108</v>
      </c>
      <c r="L61" s="321" t="s">
        <v>12</v>
      </c>
      <c r="M61" s="321"/>
      <c r="N61" s="295" t="s">
        <v>309</v>
      </c>
      <c r="Q61" s="115"/>
      <c r="R61" s="115" t="s">
        <v>58</v>
      </c>
    </row>
    <row r="62" spans="1:18" ht="38.25" x14ac:dyDescent="0.25">
      <c r="A62" s="327"/>
      <c r="B62" s="321"/>
      <c r="C62" s="321"/>
      <c r="D62" s="321"/>
      <c r="E62" s="321" t="s">
        <v>4</v>
      </c>
      <c r="F62" s="321"/>
      <c r="G62" s="116" t="s">
        <v>5</v>
      </c>
      <c r="H62" s="126" t="s">
        <v>102</v>
      </c>
      <c r="I62" s="123" t="s">
        <v>103</v>
      </c>
      <c r="J62" s="328"/>
      <c r="K62" s="321"/>
      <c r="L62" s="116" t="s">
        <v>17</v>
      </c>
      <c r="M62" s="116" t="s">
        <v>8</v>
      </c>
      <c r="N62" s="295"/>
      <c r="Q62" s="115"/>
      <c r="R62" s="115" t="s">
        <v>58</v>
      </c>
    </row>
    <row r="63" spans="1:18" s="129" customFormat="1" ht="60.75" thickBot="1" x14ac:dyDescent="0.3">
      <c r="A63" s="130" t="s">
        <v>175</v>
      </c>
      <c r="B63" s="71" t="s">
        <v>235</v>
      </c>
      <c r="C63" s="127"/>
      <c r="D63" s="132" t="s">
        <v>308</v>
      </c>
      <c r="E63" s="319"/>
      <c r="F63" s="320"/>
      <c r="G63" s="206">
        <f>+(50000/8)*3</f>
        <v>18750</v>
      </c>
      <c r="H63" s="206">
        <f>+G63/2</f>
        <v>9375</v>
      </c>
      <c r="I63" s="206">
        <f>+G63/2</f>
        <v>9375</v>
      </c>
      <c r="J63" s="72" t="s">
        <v>229</v>
      </c>
      <c r="K63" s="132" t="s">
        <v>308</v>
      </c>
      <c r="L63" s="132" t="s">
        <v>118</v>
      </c>
      <c r="M63" s="132" t="s">
        <v>118</v>
      </c>
      <c r="N63" s="128"/>
      <c r="Q63" s="113"/>
    </row>
    <row r="64" spans="1:18" s="129" customFormat="1" ht="45.75" thickBot="1" x14ac:dyDescent="0.3">
      <c r="A64" s="130" t="s">
        <v>175</v>
      </c>
      <c r="B64" s="71" t="s">
        <v>177</v>
      </c>
      <c r="C64" s="127"/>
      <c r="D64" s="132" t="s">
        <v>308</v>
      </c>
      <c r="E64" s="319"/>
      <c r="F64" s="320"/>
      <c r="G64" s="206">
        <f>+(50000/8)*3</f>
        <v>18750</v>
      </c>
      <c r="H64" s="206">
        <f>+G64/2</f>
        <v>9375</v>
      </c>
      <c r="I64" s="206">
        <f>+G64/2</f>
        <v>9375</v>
      </c>
      <c r="J64" s="72" t="s">
        <v>229</v>
      </c>
      <c r="K64" s="132" t="s">
        <v>308</v>
      </c>
      <c r="L64" s="132" t="s">
        <v>118</v>
      </c>
      <c r="M64" s="132" t="s">
        <v>118</v>
      </c>
      <c r="N64" s="132"/>
      <c r="Q64" s="113"/>
    </row>
    <row r="65" spans="1:18" s="129" customFormat="1" ht="60.75" thickBot="1" x14ac:dyDescent="0.3">
      <c r="A65" s="130" t="s">
        <v>175</v>
      </c>
      <c r="B65" s="71" t="s">
        <v>236</v>
      </c>
      <c r="C65" s="127"/>
      <c r="D65" s="132" t="s">
        <v>308</v>
      </c>
      <c r="E65" s="319"/>
      <c r="F65" s="320"/>
      <c r="G65" s="206">
        <f>+(50000/8)*3</f>
        <v>18750</v>
      </c>
      <c r="H65" s="206">
        <f>+G65/2</f>
        <v>9375</v>
      </c>
      <c r="I65" s="206">
        <f>+G65/2</f>
        <v>9375</v>
      </c>
      <c r="J65" s="72" t="s">
        <v>223</v>
      </c>
      <c r="K65" s="132" t="s">
        <v>308</v>
      </c>
      <c r="L65" s="132" t="s">
        <v>118</v>
      </c>
      <c r="M65" s="132" t="s">
        <v>118</v>
      </c>
      <c r="N65" s="128"/>
      <c r="Q65" s="113"/>
    </row>
    <row r="66" spans="1:18" s="129" customFormat="1" ht="30.75" thickBot="1" x14ac:dyDescent="0.3">
      <c r="A66" s="130" t="s">
        <v>175</v>
      </c>
      <c r="B66" s="100" t="s">
        <v>237</v>
      </c>
      <c r="C66" s="149"/>
      <c r="D66" s="132" t="s">
        <v>308</v>
      </c>
      <c r="E66" s="161"/>
      <c r="F66" s="162"/>
      <c r="G66" s="206">
        <f>+(60000/6)*3</f>
        <v>30000</v>
      </c>
      <c r="H66" s="206">
        <f t="shared" ref="H66:H67" si="11">+G66/2</f>
        <v>15000</v>
      </c>
      <c r="I66" s="206">
        <f t="shared" ref="I66:I67" si="12">+G66/2</f>
        <v>15000</v>
      </c>
      <c r="J66" s="72" t="s">
        <v>150</v>
      </c>
      <c r="K66" s="132" t="s">
        <v>308</v>
      </c>
      <c r="L66" s="132" t="s">
        <v>118</v>
      </c>
      <c r="M66" s="132" t="s">
        <v>118</v>
      </c>
      <c r="N66" s="98"/>
      <c r="Q66" s="113"/>
    </row>
    <row r="67" spans="1:18" s="129" customFormat="1" ht="45.75" thickBot="1" x14ac:dyDescent="0.3">
      <c r="A67" s="130" t="s">
        <v>175</v>
      </c>
      <c r="B67" s="76" t="s">
        <v>174</v>
      </c>
      <c r="C67" s="127"/>
      <c r="D67" s="132" t="s">
        <v>308</v>
      </c>
      <c r="E67" s="161"/>
      <c r="F67" s="162"/>
      <c r="G67" s="206">
        <f>+(72000/7)*3</f>
        <v>30857.142857142859</v>
      </c>
      <c r="H67" s="206">
        <f t="shared" si="11"/>
        <v>15428.571428571429</v>
      </c>
      <c r="I67" s="206">
        <f t="shared" si="12"/>
        <v>15428.571428571429</v>
      </c>
      <c r="J67" s="72" t="s">
        <v>157</v>
      </c>
      <c r="K67" s="132" t="s">
        <v>308</v>
      </c>
      <c r="L67" s="132" t="s">
        <v>120</v>
      </c>
      <c r="M67" s="132" t="s">
        <v>120</v>
      </c>
      <c r="N67" s="128"/>
      <c r="Q67" s="113"/>
    </row>
    <row r="68" spans="1:18" x14ac:dyDescent="0.25">
      <c r="A68" s="124"/>
      <c r="B68" s="124"/>
      <c r="C68" s="124"/>
      <c r="D68" s="124"/>
      <c r="E68" s="124"/>
      <c r="F68" s="124"/>
      <c r="G68" s="207">
        <f>SUM(G63:G67)</f>
        <v>117107.14285714286</v>
      </c>
      <c r="H68" s="207">
        <f t="shared" ref="H68:I68" si="13">SUM(H63:H67)</f>
        <v>58553.571428571428</v>
      </c>
      <c r="I68" s="207">
        <f t="shared" si="13"/>
        <v>58553.571428571428</v>
      </c>
      <c r="J68" s="125"/>
      <c r="K68" s="124"/>
      <c r="L68" s="124"/>
      <c r="M68" s="124"/>
      <c r="N68" s="124"/>
      <c r="Q68" s="115"/>
      <c r="R68" s="115"/>
    </row>
    <row r="69" spans="1:18" ht="15.75" thickBot="1" x14ac:dyDescent="0.3">
      <c r="E69" s="124"/>
      <c r="F69" s="124"/>
      <c r="G69" s="124"/>
      <c r="H69" s="97"/>
      <c r="I69" s="125"/>
      <c r="J69" s="125"/>
      <c r="K69" s="124"/>
      <c r="L69" s="124"/>
      <c r="M69" s="124"/>
      <c r="N69" s="124"/>
      <c r="Q69" s="115" t="s">
        <v>62</v>
      </c>
      <c r="R69" s="115" t="s">
        <v>49</v>
      </c>
    </row>
    <row r="70" spans="1:18" ht="15.75" customHeight="1" x14ac:dyDescent="0.25">
      <c r="A70" s="322" t="s">
        <v>23</v>
      </c>
      <c r="B70" s="323"/>
      <c r="C70" s="323"/>
      <c r="D70" s="323"/>
      <c r="E70" s="323"/>
      <c r="F70" s="323"/>
      <c r="G70" s="323"/>
      <c r="H70" s="323"/>
      <c r="I70" s="323"/>
      <c r="J70" s="323"/>
      <c r="K70" s="323"/>
      <c r="L70" s="323"/>
      <c r="M70" s="323"/>
      <c r="N70" s="324"/>
      <c r="Q70" s="115" t="s">
        <v>63</v>
      </c>
      <c r="R70" s="115" t="s">
        <v>49</v>
      </c>
    </row>
    <row r="71" spans="1:18" ht="15" customHeight="1" x14ac:dyDescent="0.25">
      <c r="A71" s="327" t="s">
        <v>9</v>
      </c>
      <c r="B71" s="321" t="s">
        <v>74</v>
      </c>
      <c r="C71" s="321" t="s">
        <v>11</v>
      </c>
      <c r="D71" s="321"/>
      <c r="E71" s="321" t="s">
        <v>4</v>
      </c>
      <c r="F71" s="321"/>
      <c r="G71" s="325" t="s">
        <v>104</v>
      </c>
      <c r="H71" s="325"/>
      <c r="I71" s="325"/>
      <c r="J71" s="328" t="s">
        <v>6</v>
      </c>
      <c r="K71" s="328" t="s">
        <v>24</v>
      </c>
      <c r="L71" s="321" t="s">
        <v>12</v>
      </c>
      <c r="M71" s="321"/>
      <c r="N71" s="295" t="s">
        <v>309</v>
      </c>
      <c r="Q71" s="115" t="s">
        <v>64</v>
      </c>
      <c r="R71" s="115" t="s">
        <v>49</v>
      </c>
    </row>
    <row r="72" spans="1:18" ht="63.75" x14ac:dyDescent="0.25">
      <c r="A72" s="327"/>
      <c r="B72" s="321"/>
      <c r="C72" s="321"/>
      <c r="D72" s="321"/>
      <c r="E72" s="321"/>
      <c r="F72" s="321"/>
      <c r="G72" s="116" t="s">
        <v>5</v>
      </c>
      <c r="H72" s="116" t="s">
        <v>102</v>
      </c>
      <c r="I72" s="126" t="s">
        <v>103</v>
      </c>
      <c r="J72" s="328"/>
      <c r="K72" s="328"/>
      <c r="L72" s="116" t="s">
        <v>25</v>
      </c>
      <c r="M72" s="116" t="s">
        <v>26</v>
      </c>
      <c r="N72" s="295"/>
      <c r="Q72" s="115" t="s">
        <v>65</v>
      </c>
      <c r="R72" s="115" t="s">
        <v>49</v>
      </c>
    </row>
    <row r="73" spans="1:18" x14ac:dyDescent="0.25">
      <c r="A73" s="104"/>
      <c r="B73" s="105"/>
      <c r="C73" s="333"/>
      <c r="D73" s="333"/>
      <c r="E73" s="333"/>
      <c r="F73" s="333"/>
      <c r="G73" s="117"/>
      <c r="H73" s="117"/>
      <c r="I73" s="117"/>
      <c r="J73" s="120"/>
      <c r="K73" s="120"/>
      <c r="L73" s="105"/>
      <c r="M73" s="105"/>
      <c r="N73" s="106"/>
      <c r="Q73" s="103"/>
      <c r="R73" s="103"/>
    </row>
    <row r="74" spans="1:18" x14ac:dyDescent="0.25">
      <c r="A74" s="104"/>
      <c r="B74" s="105"/>
      <c r="C74" s="333"/>
      <c r="D74" s="333"/>
      <c r="E74" s="333"/>
      <c r="F74" s="333"/>
      <c r="G74" s="117"/>
      <c r="H74" s="117"/>
      <c r="I74" s="117"/>
      <c r="J74" s="120"/>
      <c r="K74" s="120"/>
      <c r="L74" s="105"/>
      <c r="M74" s="105"/>
      <c r="N74" s="106"/>
      <c r="Q74" s="115" t="s">
        <v>66</v>
      </c>
      <c r="R74" s="115" t="s">
        <v>52</v>
      </c>
    </row>
    <row r="75" spans="1:18" x14ac:dyDescent="0.25">
      <c r="A75" s="104"/>
      <c r="B75" s="105"/>
      <c r="C75" s="333"/>
      <c r="D75" s="333"/>
      <c r="E75" s="333"/>
      <c r="F75" s="333"/>
      <c r="G75" s="117"/>
      <c r="H75" s="117"/>
      <c r="I75" s="117"/>
      <c r="J75" s="120"/>
      <c r="K75" s="120"/>
      <c r="L75" s="105"/>
      <c r="M75" s="105"/>
      <c r="N75" s="106"/>
      <c r="Q75" s="115" t="s">
        <v>67</v>
      </c>
      <c r="R75" s="115" t="s">
        <v>52</v>
      </c>
    </row>
    <row r="76" spans="1:18" x14ac:dyDescent="0.25">
      <c r="A76" s="104"/>
      <c r="B76" s="105"/>
      <c r="C76" s="333"/>
      <c r="D76" s="333"/>
      <c r="E76" s="333"/>
      <c r="F76" s="333"/>
      <c r="G76" s="117"/>
      <c r="H76" s="117"/>
      <c r="I76" s="117"/>
      <c r="J76" s="120"/>
      <c r="K76" s="120"/>
      <c r="L76" s="105"/>
      <c r="M76" s="105"/>
      <c r="N76" s="106"/>
      <c r="Q76" s="115" t="s">
        <v>68</v>
      </c>
      <c r="R76" s="115" t="s">
        <v>52</v>
      </c>
    </row>
    <row r="77" spans="1:18" ht="15.75" thickBot="1" x14ac:dyDescent="0.3">
      <c r="A77" s="107"/>
      <c r="B77" s="108"/>
      <c r="C77" s="332"/>
      <c r="D77" s="332"/>
      <c r="E77" s="332"/>
      <c r="F77" s="332"/>
      <c r="G77" s="118"/>
      <c r="H77" s="118"/>
      <c r="I77" s="118"/>
      <c r="J77" s="121"/>
      <c r="K77" s="121"/>
      <c r="L77" s="108"/>
      <c r="M77" s="108"/>
      <c r="N77" s="109"/>
      <c r="Q77" s="115" t="s">
        <v>69</v>
      </c>
      <c r="R77" s="115" t="s">
        <v>52</v>
      </c>
    </row>
    <row r="78" spans="1:18" x14ac:dyDescent="0.25">
      <c r="G78" s="169">
        <f>+SUM(G73:G77)</f>
        <v>0</v>
      </c>
      <c r="H78" s="169">
        <f t="shared" ref="H78:I78" si="14">+SUM(H73:H77)</f>
        <v>0</v>
      </c>
      <c r="I78" s="169">
        <f t="shared" si="14"/>
        <v>0</v>
      </c>
      <c r="Q78" s="103"/>
      <c r="R78" s="115" t="s">
        <v>52</v>
      </c>
    </row>
    <row r="79" spans="1:18" x14ac:dyDescent="0.25">
      <c r="Q79" s="103"/>
      <c r="R79" s="115"/>
    </row>
    <row r="80" spans="1:18" s="119" customFormat="1" x14ac:dyDescent="0.25">
      <c r="E80" s="197"/>
      <c r="F80" s="170" t="s">
        <v>257</v>
      </c>
      <c r="G80" s="205">
        <f>+G78+G68+F59+G41+G28+G19+G10</f>
        <v>2356107.1428571427</v>
      </c>
      <c r="H80" s="205">
        <f t="shared" ref="H80:I80" si="15">+H78+H68+G59+H41+H28+H19+H10</f>
        <v>1178053.5714285714</v>
      </c>
      <c r="I80" s="205">
        <f t="shared" si="15"/>
        <v>1178053.5714285714</v>
      </c>
      <c r="Q80" s="188"/>
      <c r="R80" s="188"/>
    </row>
    <row r="81" spans="8:18" s="101" customFormat="1" x14ac:dyDescent="0.25">
      <c r="H81" s="196"/>
      <c r="I81" s="122"/>
      <c r="Q81" s="115" t="s">
        <v>70</v>
      </c>
      <c r="R81" s="115" t="s">
        <v>53</v>
      </c>
    </row>
    <row r="82" spans="8:18" s="101" customFormat="1" x14ac:dyDescent="0.25">
      <c r="I82" s="59"/>
      <c r="Q82" s="103"/>
      <c r="R82" s="103"/>
    </row>
    <row r="83" spans="8:18" s="101" customFormat="1" x14ac:dyDescent="0.25">
      <c r="I83" s="59"/>
      <c r="Q83" s="115" t="s">
        <v>71</v>
      </c>
      <c r="R83" s="115" t="s">
        <v>55</v>
      </c>
    </row>
    <row r="84" spans="8:18" s="101" customFormat="1" x14ac:dyDescent="0.25">
      <c r="I84" s="59"/>
      <c r="Q84" s="115" t="s">
        <v>72</v>
      </c>
      <c r="R84" s="115" t="s">
        <v>55</v>
      </c>
    </row>
    <row r="85" spans="8:18" s="101" customFormat="1" x14ac:dyDescent="0.25">
      <c r="I85" s="122"/>
      <c r="Q85" s="103"/>
      <c r="R85" s="103"/>
    </row>
    <row r="86" spans="8:18" s="101" customFormat="1" x14ac:dyDescent="0.25">
      <c r="I86" s="122"/>
    </row>
    <row r="87" spans="8:18" s="101" customFormat="1" x14ac:dyDescent="0.25">
      <c r="I87" s="122"/>
      <c r="Q87" s="115" t="s">
        <v>54</v>
      </c>
      <c r="R87" s="103"/>
    </row>
    <row r="88" spans="8:18" s="101" customFormat="1" x14ac:dyDescent="0.25">
      <c r="I88" s="122"/>
      <c r="Q88" s="115" t="s">
        <v>57</v>
      </c>
      <c r="R88" s="103"/>
    </row>
    <row r="89" spans="8:18" s="101" customFormat="1" x14ac:dyDescent="0.25">
      <c r="I89" s="122"/>
    </row>
    <row r="90" spans="8:18" s="101" customFormat="1" x14ac:dyDescent="0.25">
      <c r="I90" s="122"/>
    </row>
    <row r="91" spans="8:18" s="101" customFormat="1" x14ac:dyDescent="0.25">
      <c r="I91" s="122"/>
      <c r="Q91" s="111" t="s">
        <v>43</v>
      </c>
      <c r="R91" s="103"/>
    </row>
    <row r="92" spans="8:18" s="101" customFormat="1" x14ac:dyDescent="0.25">
      <c r="I92" s="122"/>
      <c r="Q92" s="111" t="s">
        <v>37</v>
      </c>
      <c r="R92" s="103"/>
    </row>
    <row r="93" spans="8:18" s="101" customFormat="1" x14ac:dyDescent="0.25">
      <c r="I93" s="122"/>
      <c r="Q93" s="112" t="s">
        <v>73</v>
      </c>
      <c r="R93" s="103"/>
    </row>
  </sheetData>
  <mergeCells count="96"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A20:N20"/>
    <mergeCell ref="K3:K4"/>
    <mergeCell ref="L3:M3"/>
    <mergeCell ref="N3:N4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K12:K13"/>
    <mergeCell ref="L12:M12"/>
    <mergeCell ref="N12:N13"/>
    <mergeCell ref="N21:N22"/>
    <mergeCell ref="A29:N29"/>
    <mergeCell ref="A21:A22"/>
    <mergeCell ref="B21:B22"/>
    <mergeCell ref="C21:C22"/>
    <mergeCell ref="D21:D22"/>
    <mergeCell ref="E21:E22"/>
    <mergeCell ref="F21:F22"/>
    <mergeCell ref="G30:I30"/>
    <mergeCell ref="G21:I21"/>
    <mergeCell ref="J21:J22"/>
    <mergeCell ref="K21:K22"/>
    <mergeCell ref="L21:M21"/>
    <mergeCell ref="N43:N44"/>
    <mergeCell ref="J30:J31"/>
    <mergeCell ref="K30:K31"/>
    <mergeCell ref="L30:M30"/>
    <mergeCell ref="E31:F31"/>
    <mergeCell ref="A42:N42"/>
    <mergeCell ref="A43:A44"/>
    <mergeCell ref="B43:B44"/>
    <mergeCell ref="C43:C44"/>
    <mergeCell ref="D43:D44"/>
    <mergeCell ref="E43:E44"/>
    <mergeCell ref="A30:A31"/>
    <mergeCell ref="B30:B31"/>
    <mergeCell ref="C30:C31"/>
    <mergeCell ref="D30:D31"/>
    <mergeCell ref="E30:F30"/>
    <mergeCell ref="F43:H43"/>
    <mergeCell ref="I43:I44"/>
    <mergeCell ref="J43:J44"/>
    <mergeCell ref="K43:K44"/>
    <mergeCell ref="L43:M43"/>
    <mergeCell ref="A60:N60"/>
    <mergeCell ref="A61:A62"/>
    <mergeCell ref="B61:B62"/>
    <mergeCell ref="C61:C62"/>
    <mergeCell ref="D61:D62"/>
    <mergeCell ref="E61:F61"/>
    <mergeCell ref="G61:I61"/>
    <mergeCell ref="J61:J62"/>
    <mergeCell ref="K61:K62"/>
    <mergeCell ref="L61:M61"/>
    <mergeCell ref="E62:F62"/>
    <mergeCell ref="J71:J72"/>
    <mergeCell ref="K71:K72"/>
    <mergeCell ref="L71:M71"/>
    <mergeCell ref="N71:N72"/>
    <mergeCell ref="A71:A72"/>
    <mergeCell ref="B71:B72"/>
    <mergeCell ref="C71:D72"/>
    <mergeCell ref="E71:F72"/>
    <mergeCell ref="G71:I71"/>
    <mergeCell ref="N30:N31"/>
    <mergeCell ref="N61:N62"/>
    <mergeCell ref="C73:D73"/>
    <mergeCell ref="E73:F73"/>
    <mergeCell ref="C77:D77"/>
    <mergeCell ref="E77:F77"/>
    <mergeCell ref="C74:D74"/>
    <mergeCell ref="E74:F74"/>
    <mergeCell ref="C75:D75"/>
    <mergeCell ref="E75:F75"/>
    <mergeCell ref="C76:D76"/>
    <mergeCell ref="E76:F76"/>
    <mergeCell ref="E63:F63"/>
    <mergeCell ref="E64:F64"/>
    <mergeCell ref="E65:F65"/>
    <mergeCell ref="A70:N70"/>
  </mergeCells>
  <dataValidations count="3">
    <dataValidation type="list" allowBlank="1" showInputMessage="1" showErrorMessage="1" sqref="D68">
      <formula1>$Q$26:$Q$40</formula1>
    </dataValidation>
    <dataValidation type="list" allowBlank="1" showInputMessage="1" showErrorMessage="1" sqref="D5:D9 D23:D27 D15:D18">
      <formula1>$Q$15:$Q$22</formula1>
    </dataValidation>
    <dataValidation type="list" allowBlank="1" showInputMessage="1" showErrorMessage="1" sqref="K23:K27 K68:K69 K5:K9 K15:K18">
      <formula1>$Q$3:$Q$4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opLeftCell="E73" workbookViewId="0">
      <selection activeCell="K65" sqref="K65"/>
    </sheetView>
  </sheetViews>
  <sheetFormatPr defaultRowHeight="15" x14ac:dyDescent="0.25"/>
  <cols>
    <col min="1" max="1" width="15.140625" style="101" customWidth="1"/>
    <col min="2" max="2" width="23.85546875" style="101" customWidth="1"/>
    <col min="3" max="3" width="17.85546875" style="101" customWidth="1"/>
    <col min="4" max="4" width="36.7109375" style="101" customWidth="1"/>
    <col min="5" max="5" width="22.42578125" style="101" customWidth="1"/>
    <col min="6" max="6" width="17" style="101" customWidth="1"/>
    <col min="7" max="7" width="16.28515625" style="119" customWidth="1"/>
    <col min="8" max="9" width="15.7109375" style="122" customWidth="1"/>
    <col min="10" max="10" width="27.5703125" style="101" customWidth="1"/>
    <col min="11" max="11" width="19.5703125" style="101" customWidth="1"/>
    <col min="12" max="12" width="15.5703125" style="101" customWidth="1"/>
    <col min="13" max="13" width="15" style="101" customWidth="1"/>
    <col min="14" max="14" width="14.85546875" style="101" customWidth="1"/>
    <col min="15" max="16" width="9.140625" style="101"/>
    <col min="17" max="17" width="68.5703125" style="101" customWidth="1"/>
    <col min="18" max="18" width="57.42578125" style="101" customWidth="1"/>
    <col min="19" max="16384" width="9.140625" style="101"/>
  </cols>
  <sheetData>
    <row r="1" spans="1:20" ht="16.5" thickBot="1" x14ac:dyDescent="0.3">
      <c r="A1" s="329" t="s">
        <v>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1"/>
      <c r="O1" s="102"/>
      <c r="P1" s="102"/>
      <c r="Q1" s="103"/>
      <c r="R1" s="102"/>
      <c r="S1" s="102"/>
      <c r="T1" s="102"/>
    </row>
    <row r="2" spans="1:20" ht="15.75" x14ac:dyDescent="0.25">
      <c r="A2" s="322" t="s">
        <v>1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4"/>
      <c r="O2" s="102"/>
      <c r="P2" s="102"/>
      <c r="Q2" s="103"/>
      <c r="R2" s="102"/>
      <c r="S2" s="102"/>
      <c r="T2" s="102"/>
    </row>
    <row r="3" spans="1:20" x14ac:dyDescent="0.25">
      <c r="A3" s="327" t="s">
        <v>9</v>
      </c>
      <c r="B3" s="321" t="s">
        <v>10</v>
      </c>
      <c r="C3" s="321" t="s">
        <v>11</v>
      </c>
      <c r="D3" s="321" t="s">
        <v>2</v>
      </c>
      <c r="E3" s="321" t="s">
        <v>3</v>
      </c>
      <c r="F3" s="321" t="s">
        <v>4</v>
      </c>
      <c r="G3" s="325" t="s">
        <v>104</v>
      </c>
      <c r="H3" s="325"/>
      <c r="I3" s="325"/>
      <c r="J3" s="321" t="s">
        <v>6</v>
      </c>
      <c r="K3" s="321" t="s">
        <v>108</v>
      </c>
      <c r="L3" s="321" t="s">
        <v>12</v>
      </c>
      <c r="M3" s="321"/>
      <c r="N3" s="295" t="s">
        <v>309</v>
      </c>
      <c r="O3" s="102"/>
      <c r="P3" s="102"/>
      <c r="Q3" s="110" t="s">
        <v>106</v>
      </c>
      <c r="R3" s="102"/>
      <c r="S3" s="102"/>
      <c r="T3" s="102"/>
    </row>
    <row r="4" spans="1:20" ht="31.5" customHeight="1" x14ac:dyDescent="0.25">
      <c r="A4" s="327"/>
      <c r="B4" s="321"/>
      <c r="C4" s="321"/>
      <c r="D4" s="321"/>
      <c r="E4" s="321"/>
      <c r="F4" s="321"/>
      <c r="G4" s="126" t="s">
        <v>5</v>
      </c>
      <c r="H4" s="123" t="s">
        <v>102</v>
      </c>
      <c r="I4" s="123" t="s">
        <v>103</v>
      </c>
      <c r="J4" s="321"/>
      <c r="K4" s="321"/>
      <c r="L4" s="116" t="s">
        <v>101</v>
      </c>
      <c r="M4" s="116" t="s">
        <v>8</v>
      </c>
      <c r="N4" s="295"/>
      <c r="O4" s="102"/>
      <c r="P4" s="102"/>
      <c r="Q4" s="110" t="s">
        <v>107</v>
      </c>
      <c r="R4" s="102"/>
      <c r="S4" s="102"/>
      <c r="T4" s="102"/>
    </row>
    <row r="5" spans="1:20" x14ac:dyDescent="0.25">
      <c r="A5" s="104"/>
      <c r="B5" s="105"/>
      <c r="C5" s="105"/>
      <c r="D5" s="105"/>
      <c r="E5" s="105"/>
      <c r="F5" s="105"/>
      <c r="G5" s="117"/>
      <c r="H5" s="117"/>
      <c r="I5" s="117"/>
      <c r="J5" s="105"/>
      <c r="K5" s="105"/>
      <c r="L5" s="105"/>
      <c r="M5" s="105"/>
      <c r="N5" s="106"/>
      <c r="O5" s="102"/>
      <c r="P5" s="102"/>
      <c r="Q5" s="111" t="s">
        <v>27</v>
      </c>
      <c r="R5" s="102"/>
      <c r="S5" s="102"/>
      <c r="T5" s="102"/>
    </row>
    <row r="6" spans="1:20" x14ac:dyDescent="0.25">
      <c r="A6" s="104"/>
      <c r="B6" s="105"/>
      <c r="C6" s="105"/>
      <c r="D6" s="105"/>
      <c r="E6" s="105"/>
      <c r="F6" s="105"/>
      <c r="G6" s="117"/>
      <c r="H6" s="117"/>
      <c r="I6" s="117"/>
      <c r="J6" s="105"/>
      <c r="K6" s="105"/>
      <c r="L6" s="105"/>
      <c r="M6" s="105"/>
      <c r="N6" s="106"/>
      <c r="O6" s="102"/>
      <c r="P6" s="102"/>
      <c r="Q6" s="111" t="s">
        <v>28</v>
      </c>
      <c r="R6" s="102"/>
      <c r="S6" s="102"/>
      <c r="T6" s="102"/>
    </row>
    <row r="7" spans="1:20" x14ac:dyDescent="0.25">
      <c r="A7" s="104"/>
      <c r="B7" s="105"/>
      <c r="C7" s="105"/>
      <c r="D7" s="105"/>
      <c r="E7" s="105"/>
      <c r="F7" s="105"/>
      <c r="G7" s="117"/>
      <c r="H7" s="117"/>
      <c r="I7" s="117"/>
      <c r="J7" s="105"/>
      <c r="K7" s="105"/>
      <c r="L7" s="105"/>
      <c r="M7" s="105"/>
      <c r="N7" s="106"/>
      <c r="O7" s="102"/>
      <c r="P7" s="102"/>
      <c r="Q7" s="111" t="s">
        <v>29</v>
      </c>
      <c r="R7" s="102"/>
      <c r="S7" s="102"/>
      <c r="T7" s="102"/>
    </row>
    <row r="8" spans="1:20" x14ac:dyDescent="0.25">
      <c r="A8" s="104"/>
      <c r="B8" s="105"/>
      <c r="C8" s="105"/>
      <c r="D8" s="105"/>
      <c r="E8" s="105"/>
      <c r="F8" s="105"/>
      <c r="G8" s="117"/>
      <c r="H8" s="117"/>
      <c r="I8" s="117"/>
      <c r="J8" s="105"/>
      <c r="K8" s="105"/>
      <c r="L8" s="105"/>
      <c r="M8" s="105"/>
      <c r="N8" s="106"/>
      <c r="O8" s="102"/>
      <c r="P8" s="102"/>
      <c r="Q8" s="111" t="s">
        <v>30</v>
      </c>
      <c r="R8" s="102"/>
      <c r="S8" s="102"/>
      <c r="T8" s="102"/>
    </row>
    <row r="9" spans="1:20" ht="15.75" thickBot="1" x14ac:dyDescent="0.3">
      <c r="A9" s="107"/>
      <c r="B9" s="108"/>
      <c r="C9" s="108"/>
      <c r="D9" s="108"/>
      <c r="E9" s="108"/>
      <c r="F9" s="108"/>
      <c r="G9" s="118"/>
      <c r="H9" s="118"/>
      <c r="I9" s="118"/>
      <c r="J9" s="108"/>
      <c r="K9" s="108"/>
      <c r="L9" s="108"/>
      <c r="M9" s="108"/>
      <c r="N9" s="109"/>
      <c r="O9" s="102"/>
      <c r="P9" s="102"/>
      <c r="Q9" s="111" t="s">
        <v>31</v>
      </c>
      <c r="R9" s="102"/>
      <c r="S9" s="102"/>
      <c r="T9" s="102"/>
    </row>
    <row r="10" spans="1:20" ht="15.75" thickBot="1" x14ac:dyDescent="0.3">
      <c r="G10" s="169">
        <f>SUM(G5:G9)</f>
        <v>0</v>
      </c>
      <c r="H10" s="169">
        <f t="shared" ref="H10:I10" si="0">SUM(H5:H9)</f>
        <v>0</v>
      </c>
      <c r="I10" s="169">
        <f t="shared" si="0"/>
        <v>0</v>
      </c>
      <c r="Q10" s="111" t="s">
        <v>32</v>
      </c>
    </row>
    <row r="11" spans="1:20" ht="15.75" x14ac:dyDescent="0.25">
      <c r="A11" s="322" t="s">
        <v>258</v>
      </c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4"/>
      <c r="O11" s="102"/>
      <c r="P11" s="102"/>
      <c r="Q11" s="111" t="s">
        <v>33</v>
      </c>
      <c r="R11" s="102"/>
      <c r="S11" s="102"/>
      <c r="T11" s="102"/>
    </row>
    <row r="12" spans="1:20" x14ac:dyDescent="0.25">
      <c r="A12" s="327" t="s">
        <v>9</v>
      </c>
      <c r="B12" s="321" t="s">
        <v>10</v>
      </c>
      <c r="C12" s="321" t="s">
        <v>11</v>
      </c>
      <c r="D12" s="321" t="s">
        <v>14</v>
      </c>
      <c r="E12" s="321" t="s">
        <v>3</v>
      </c>
      <c r="F12" s="321" t="s">
        <v>4</v>
      </c>
      <c r="G12" s="325" t="s">
        <v>104</v>
      </c>
      <c r="H12" s="325"/>
      <c r="I12" s="325"/>
      <c r="J12" s="321" t="s">
        <v>6</v>
      </c>
      <c r="K12" s="321" t="s">
        <v>108</v>
      </c>
      <c r="L12" s="321" t="s">
        <v>12</v>
      </c>
      <c r="M12" s="321"/>
      <c r="N12" s="295" t="s">
        <v>309</v>
      </c>
      <c r="O12" s="102"/>
      <c r="P12" s="102"/>
      <c r="Q12" s="111" t="s">
        <v>34</v>
      </c>
      <c r="R12" s="102"/>
      <c r="S12" s="102"/>
      <c r="T12" s="102"/>
    </row>
    <row r="13" spans="1:20" ht="34.5" customHeight="1" x14ac:dyDescent="0.25">
      <c r="A13" s="327"/>
      <c r="B13" s="321"/>
      <c r="C13" s="321"/>
      <c r="D13" s="321"/>
      <c r="E13" s="321"/>
      <c r="F13" s="321"/>
      <c r="G13" s="126" t="s">
        <v>5</v>
      </c>
      <c r="H13" s="123" t="s">
        <v>102</v>
      </c>
      <c r="I13" s="123" t="s">
        <v>103</v>
      </c>
      <c r="J13" s="321"/>
      <c r="K13" s="321"/>
      <c r="L13" s="116" t="s">
        <v>101</v>
      </c>
      <c r="M13" s="116" t="s">
        <v>8</v>
      </c>
      <c r="N13" s="295"/>
      <c r="O13" s="102"/>
      <c r="P13" s="102"/>
      <c r="Q13" s="103"/>
      <c r="R13" s="102"/>
      <c r="S13" s="102"/>
      <c r="T13" s="102"/>
    </row>
    <row r="14" spans="1:20" s="129" customFormat="1" ht="60" x14ac:dyDescent="0.25">
      <c r="A14" s="130" t="s">
        <v>238</v>
      </c>
      <c r="B14" s="71" t="s">
        <v>239</v>
      </c>
      <c r="C14" s="127"/>
      <c r="D14" s="132" t="s">
        <v>308</v>
      </c>
      <c r="E14" s="127"/>
      <c r="F14" s="127"/>
      <c r="G14" s="190">
        <v>432000</v>
      </c>
      <c r="H14" s="190">
        <v>0</v>
      </c>
      <c r="I14" s="249">
        <v>432000</v>
      </c>
      <c r="J14" s="72" t="s">
        <v>240</v>
      </c>
      <c r="K14" s="132" t="s">
        <v>308</v>
      </c>
      <c r="L14" s="132" t="s">
        <v>241</v>
      </c>
      <c r="M14" s="132" t="s">
        <v>241</v>
      </c>
      <c r="N14" s="132" t="s">
        <v>310</v>
      </c>
      <c r="Q14" s="113"/>
    </row>
    <row r="15" spans="1:20" x14ac:dyDescent="0.25">
      <c r="A15" s="104"/>
      <c r="B15" s="105"/>
      <c r="C15" s="105"/>
      <c r="D15" s="105"/>
      <c r="E15" s="105"/>
      <c r="F15" s="105"/>
      <c r="G15" s="117"/>
      <c r="H15" s="117"/>
      <c r="I15" s="117"/>
      <c r="J15" s="105"/>
      <c r="K15" s="105"/>
      <c r="L15" s="105"/>
      <c r="M15" s="105"/>
      <c r="N15" s="106"/>
      <c r="O15" s="102"/>
      <c r="P15" s="102"/>
      <c r="Q15" s="111" t="s">
        <v>35</v>
      </c>
      <c r="R15" s="102"/>
      <c r="S15" s="102"/>
      <c r="T15" s="102"/>
    </row>
    <row r="16" spans="1:20" x14ac:dyDescent="0.25">
      <c r="A16" s="104"/>
      <c r="B16" s="105"/>
      <c r="C16" s="105"/>
      <c r="D16" s="105"/>
      <c r="E16" s="105"/>
      <c r="F16" s="105"/>
      <c r="G16" s="117"/>
      <c r="H16" s="117"/>
      <c r="I16" s="117"/>
      <c r="J16" s="105"/>
      <c r="K16" s="105"/>
      <c r="L16" s="105"/>
      <c r="M16" s="105"/>
      <c r="N16" s="106"/>
      <c r="O16" s="102"/>
      <c r="P16" s="102"/>
      <c r="Q16" s="111" t="s">
        <v>36</v>
      </c>
      <c r="R16" s="102"/>
      <c r="S16" s="102"/>
      <c r="T16" s="102"/>
    </row>
    <row r="17" spans="1:20" x14ac:dyDescent="0.25">
      <c r="A17" s="104"/>
      <c r="B17" s="105"/>
      <c r="C17" s="105"/>
      <c r="D17" s="105"/>
      <c r="E17" s="105"/>
      <c r="F17" s="105"/>
      <c r="G17" s="117"/>
      <c r="H17" s="117"/>
      <c r="I17" s="117"/>
      <c r="J17" s="105"/>
      <c r="K17" s="105"/>
      <c r="L17" s="105"/>
      <c r="M17" s="105"/>
      <c r="N17" s="106"/>
      <c r="O17" s="102"/>
      <c r="P17" s="102"/>
      <c r="Q17" s="111" t="s">
        <v>37</v>
      </c>
      <c r="R17" s="102"/>
      <c r="S17" s="102"/>
      <c r="T17" s="102"/>
    </row>
    <row r="18" spans="1:20" ht="15.75" thickBot="1" x14ac:dyDescent="0.3">
      <c r="A18" s="107"/>
      <c r="B18" s="108"/>
      <c r="C18" s="108"/>
      <c r="D18" s="108"/>
      <c r="E18" s="108"/>
      <c r="F18" s="108"/>
      <c r="G18" s="118"/>
      <c r="H18" s="118"/>
      <c r="I18" s="118"/>
      <c r="J18" s="108"/>
      <c r="K18" s="108"/>
      <c r="L18" s="108"/>
      <c r="M18" s="108"/>
      <c r="N18" s="109"/>
      <c r="O18" s="102"/>
      <c r="P18" s="102"/>
      <c r="Q18" s="111" t="s">
        <v>38</v>
      </c>
      <c r="R18" s="102"/>
      <c r="S18" s="102"/>
      <c r="T18" s="102"/>
    </row>
    <row r="19" spans="1:20" ht="15.75" thickBot="1" x14ac:dyDescent="0.3">
      <c r="G19" s="169">
        <f>SUM(G14:G18)</f>
        <v>432000</v>
      </c>
      <c r="H19" s="169">
        <f t="shared" ref="H19:I19" si="1">SUM(H14:H18)</f>
        <v>0</v>
      </c>
      <c r="I19" s="169">
        <f t="shared" si="1"/>
        <v>432000</v>
      </c>
      <c r="Q19" s="111" t="s">
        <v>39</v>
      </c>
    </row>
    <row r="20" spans="1:20" ht="15.75" x14ac:dyDescent="0.25">
      <c r="A20" s="322" t="s">
        <v>15</v>
      </c>
      <c r="B20" s="323"/>
      <c r="C20" s="323"/>
      <c r="D20" s="323"/>
      <c r="E20" s="323"/>
      <c r="F20" s="323"/>
      <c r="G20" s="323"/>
      <c r="H20" s="323"/>
      <c r="I20" s="323"/>
      <c r="J20" s="323"/>
      <c r="K20" s="323"/>
      <c r="L20" s="323"/>
      <c r="M20" s="323"/>
      <c r="N20" s="324"/>
      <c r="Q20" s="111" t="s">
        <v>40</v>
      </c>
    </row>
    <row r="21" spans="1:20" x14ac:dyDescent="0.25">
      <c r="A21" s="327" t="s">
        <v>9</v>
      </c>
      <c r="B21" s="321" t="s">
        <v>10</v>
      </c>
      <c r="C21" s="321" t="s">
        <v>11</v>
      </c>
      <c r="D21" s="321" t="s">
        <v>14</v>
      </c>
      <c r="E21" s="321" t="s">
        <v>3</v>
      </c>
      <c r="F21" s="321" t="s">
        <v>4</v>
      </c>
      <c r="G21" s="325" t="s">
        <v>104</v>
      </c>
      <c r="H21" s="325"/>
      <c r="I21" s="325"/>
      <c r="J21" s="321" t="s">
        <v>6</v>
      </c>
      <c r="K21" s="321" t="s">
        <v>108</v>
      </c>
      <c r="L21" s="321" t="s">
        <v>12</v>
      </c>
      <c r="M21" s="321"/>
      <c r="N21" s="295" t="s">
        <v>309</v>
      </c>
      <c r="Q21" s="111" t="s">
        <v>41</v>
      </c>
    </row>
    <row r="22" spans="1:20" ht="37.5" customHeight="1" x14ac:dyDescent="0.25">
      <c r="A22" s="327"/>
      <c r="B22" s="321"/>
      <c r="C22" s="321"/>
      <c r="D22" s="321"/>
      <c r="E22" s="321"/>
      <c r="F22" s="321"/>
      <c r="G22" s="126" t="s">
        <v>5</v>
      </c>
      <c r="H22" s="123" t="s">
        <v>102</v>
      </c>
      <c r="I22" s="123" t="s">
        <v>103</v>
      </c>
      <c r="J22" s="321"/>
      <c r="K22" s="321"/>
      <c r="L22" s="116" t="s">
        <v>7</v>
      </c>
      <c r="M22" s="116" t="s">
        <v>8</v>
      </c>
      <c r="N22" s="295"/>
      <c r="Q22" s="111" t="s">
        <v>42</v>
      </c>
    </row>
    <row r="23" spans="1:20" x14ac:dyDescent="0.25">
      <c r="A23" s="104"/>
      <c r="B23" s="105"/>
      <c r="C23" s="105"/>
      <c r="D23" s="105"/>
      <c r="E23" s="105"/>
      <c r="F23" s="105"/>
      <c r="G23" s="117"/>
      <c r="H23" s="117"/>
      <c r="I23" s="117"/>
      <c r="J23" s="105"/>
      <c r="K23" s="105"/>
      <c r="L23" s="105"/>
      <c r="M23" s="105"/>
      <c r="N23" s="106"/>
      <c r="Q23" s="103"/>
    </row>
    <row r="24" spans="1:20" x14ac:dyDescent="0.25">
      <c r="A24" s="104"/>
      <c r="B24" s="105"/>
      <c r="C24" s="105"/>
      <c r="D24" s="105"/>
      <c r="E24" s="105"/>
      <c r="F24" s="105"/>
      <c r="G24" s="117"/>
      <c r="H24" s="117"/>
      <c r="I24" s="117"/>
      <c r="J24" s="105"/>
      <c r="K24" s="105"/>
      <c r="L24" s="105"/>
      <c r="M24" s="105"/>
      <c r="N24" s="106"/>
      <c r="Q24" s="103"/>
    </row>
    <row r="25" spans="1:20" x14ac:dyDescent="0.25">
      <c r="A25" s="104"/>
      <c r="B25" s="105"/>
      <c r="C25" s="105"/>
      <c r="D25" s="105"/>
      <c r="E25" s="105"/>
      <c r="F25" s="105"/>
      <c r="G25" s="117"/>
      <c r="H25" s="117"/>
      <c r="I25" s="117"/>
      <c r="J25" s="105"/>
      <c r="K25" s="105"/>
      <c r="L25" s="105"/>
      <c r="M25" s="105"/>
      <c r="N25" s="106"/>
      <c r="Q25" s="103"/>
    </row>
    <row r="26" spans="1:20" x14ac:dyDescent="0.25">
      <c r="A26" s="104"/>
      <c r="B26" s="105"/>
      <c r="C26" s="105"/>
      <c r="D26" s="105"/>
      <c r="E26" s="105"/>
      <c r="F26" s="105"/>
      <c r="G26" s="117"/>
      <c r="H26" s="117"/>
      <c r="I26" s="117"/>
      <c r="J26" s="105"/>
      <c r="K26" s="105"/>
      <c r="L26" s="105"/>
      <c r="M26" s="105"/>
      <c r="N26" s="106"/>
      <c r="Q26" s="111" t="s">
        <v>43</v>
      </c>
    </row>
    <row r="27" spans="1:20" ht="15.75" thickBot="1" x14ac:dyDescent="0.3">
      <c r="A27" s="107"/>
      <c r="B27" s="108"/>
      <c r="C27" s="108"/>
      <c r="D27" s="108"/>
      <c r="E27" s="108"/>
      <c r="F27" s="108"/>
      <c r="G27" s="118"/>
      <c r="H27" s="118"/>
      <c r="I27" s="118"/>
      <c r="J27" s="108"/>
      <c r="K27" s="108"/>
      <c r="L27" s="108"/>
      <c r="M27" s="108"/>
      <c r="N27" s="109"/>
      <c r="Q27" s="111" t="s">
        <v>37</v>
      </c>
    </row>
    <row r="28" spans="1:20" ht="15.75" thickBot="1" x14ac:dyDescent="0.3">
      <c r="G28" s="169">
        <f>SUM(G23:G27)</f>
        <v>0</v>
      </c>
      <c r="H28" s="169">
        <f t="shared" ref="H28:I28" si="2">SUM(H23:H27)</f>
        <v>0</v>
      </c>
      <c r="I28" s="169">
        <f t="shared" si="2"/>
        <v>0</v>
      </c>
      <c r="Q28" s="111" t="s">
        <v>44</v>
      </c>
    </row>
    <row r="29" spans="1:20" ht="15.75" x14ac:dyDescent="0.25">
      <c r="A29" s="322" t="s">
        <v>16</v>
      </c>
      <c r="B29" s="323"/>
      <c r="C29" s="323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4"/>
      <c r="Q29" s="111" t="s">
        <v>45</v>
      </c>
    </row>
    <row r="30" spans="1:20" ht="15.75" x14ac:dyDescent="0.25">
      <c r="A30" s="327" t="s">
        <v>9</v>
      </c>
      <c r="B30" s="321" t="s">
        <v>10</v>
      </c>
      <c r="C30" s="321" t="s">
        <v>11</v>
      </c>
      <c r="D30" s="321" t="s">
        <v>14</v>
      </c>
      <c r="E30" s="326"/>
      <c r="F30" s="326"/>
      <c r="G30" s="325" t="s">
        <v>104</v>
      </c>
      <c r="H30" s="325"/>
      <c r="I30" s="325"/>
      <c r="J30" s="328" t="s">
        <v>6</v>
      </c>
      <c r="K30" s="321" t="s">
        <v>108</v>
      </c>
      <c r="L30" s="321" t="s">
        <v>12</v>
      </c>
      <c r="M30" s="321"/>
      <c r="N30" s="295" t="s">
        <v>309</v>
      </c>
      <c r="Q30" s="111" t="s">
        <v>46</v>
      </c>
    </row>
    <row r="31" spans="1:20" ht="38.25" x14ac:dyDescent="0.25">
      <c r="A31" s="327"/>
      <c r="B31" s="321"/>
      <c r="C31" s="321"/>
      <c r="D31" s="321"/>
      <c r="E31" s="321" t="s">
        <v>4</v>
      </c>
      <c r="F31" s="321"/>
      <c r="G31" s="116" t="s">
        <v>5</v>
      </c>
      <c r="H31" s="126" t="s">
        <v>102</v>
      </c>
      <c r="I31" s="123" t="s">
        <v>103</v>
      </c>
      <c r="J31" s="328"/>
      <c r="K31" s="321"/>
      <c r="L31" s="116" t="s">
        <v>17</v>
      </c>
      <c r="M31" s="116" t="s">
        <v>8</v>
      </c>
      <c r="N31" s="295"/>
      <c r="Q31" s="113" t="s">
        <v>47</v>
      </c>
    </row>
    <row r="32" spans="1:20" s="129" customFormat="1" ht="45" x14ac:dyDescent="0.25">
      <c r="A32" s="130" t="s">
        <v>238</v>
      </c>
      <c r="B32" s="96" t="s">
        <v>242</v>
      </c>
      <c r="C32" s="127"/>
      <c r="D32" s="132" t="s">
        <v>308</v>
      </c>
      <c r="E32" s="127"/>
      <c r="F32" s="127"/>
      <c r="G32" s="190">
        <v>144000</v>
      </c>
      <c r="H32" s="190">
        <f t="shared" ref="H32:H39" si="3">+G32/2</f>
        <v>72000</v>
      </c>
      <c r="I32" s="190">
        <f t="shared" ref="I32:I39" si="4">+G32/2</f>
        <v>72000</v>
      </c>
      <c r="J32" s="72" t="s">
        <v>243</v>
      </c>
      <c r="K32" s="132" t="s">
        <v>308</v>
      </c>
      <c r="L32" s="132" t="s">
        <v>120</v>
      </c>
      <c r="M32" s="132" t="s">
        <v>120</v>
      </c>
      <c r="N32" s="132"/>
      <c r="O32" s="155">
        <f>+G32+G49+G48+G47+G46+G45</f>
        <v>273000</v>
      </c>
      <c r="Q32" s="113"/>
    </row>
    <row r="33" spans="1:18" s="129" customFormat="1" ht="180" x14ac:dyDescent="0.25">
      <c r="A33" s="130" t="s">
        <v>238</v>
      </c>
      <c r="B33" s="71" t="s">
        <v>244</v>
      </c>
      <c r="C33" s="127"/>
      <c r="D33" s="132" t="s">
        <v>308</v>
      </c>
      <c r="E33" s="127"/>
      <c r="F33" s="127"/>
      <c r="G33" s="190">
        <v>192000</v>
      </c>
      <c r="H33" s="190">
        <f t="shared" si="3"/>
        <v>96000</v>
      </c>
      <c r="I33" s="190">
        <f t="shared" si="4"/>
        <v>96000</v>
      </c>
      <c r="J33" s="72" t="s">
        <v>150</v>
      </c>
      <c r="K33" s="132" t="s">
        <v>308</v>
      </c>
      <c r="L33" s="132" t="s">
        <v>120</v>
      </c>
      <c r="M33" s="132" t="s">
        <v>120</v>
      </c>
      <c r="N33" s="132" t="s">
        <v>310</v>
      </c>
      <c r="O33" s="155"/>
      <c r="Q33" s="113"/>
    </row>
    <row r="34" spans="1:18" s="129" customFormat="1" ht="195" x14ac:dyDescent="0.25">
      <c r="A34" s="130" t="s">
        <v>238</v>
      </c>
      <c r="B34" s="95" t="s">
        <v>245</v>
      </c>
      <c r="C34" s="127"/>
      <c r="D34" s="132" t="s">
        <v>308</v>
      </c>
      <c r="E34" s="127"/>
      <c r="F34" s="127"/>
      <c r="G34" s="190">
        <v>192000</v>
      </c>
      <c r="H34" s="190">
        <f t="shared" si="3"/>
        <v>96000</v>
      </c>
      <c r="I34" s="190">
        <f t="shared" si="4"/>
        <v>96000</v>
      </c>
      <c r="J34" s="72" t="s">
        <v>150</v>
      </c>
      <c r="K34" s="132" t="s">
        <v>308</v>
      </c>
      <c r="L34" s="132" t="s">
        <v>119</v>
      </c>
      <c r="M34" s="132" t="s">
        <v>119</v>
      </c>
      <c r="N34" s="128"/>
      <c r="O34" s="155"/>
      <c r="Q34" s="113"/>
    </row>
    <row r="35" spans="1:18" s="129" customFormat="1" ht="60" x14ac:dyDescent="0.25">
      <c r="A35" s="130" t="s">
        <v>238</v>
      </c>
      <c r="B35" s="71" t="s">
        <v>246</v>
      </c>
      <c r="C35" s="127"/>
      <c r="D35" s="132" t="s">
        <v>308</v>
      </c>
      <c r="E35" s="127"/>
      <c r="F35" s="127"/>
      <c r="G35" s="190">
        <v>192000</v>
      </c>
      <c r="H35" s="190">
        <f t="shared" si="3"/>
        <v>96000</v>
      </c>
      <c r="I35" s="190">
        <f t="shared" si="4"/>
        <v>96000</v>
      </c>
      <c r="J35" s="72" t="s">
        <v>150</v>
      </c>
      <c r="K35" s="132" t="s">
        <v>308</v>
      </c>
      <c r="L35" s="132" t="s">
        <v>120</v>
      </c>
      <c r="M35" s="132" t="s">
        <v>120</v>
      </c>
      <c r="N35" s="128"/>
      <c r="O35" s="155">
        <f>+G35+G55+G34+G33+G54</f>
        <v>616000</v>
      </c>
      <c r="Q35" s="113"/>
    </row>
    <row r="36" spans="1:18" s="129" customFormat="1" ht="60" x14ac:dyDescent="0.25">
      <c r="A36" s="130" t="s">
        <v>238</v>
      </c>
      <c r="B36" s="75" t="s">
        <v>156</v>
      </c>
      <c r="C36" s="127"/>
      <c r="D36" s="132" t="s">
        <v>308</v>
      </c>
      <c r="E36" s="127"/>
      <c r="F36" s="127"/>
      <c r="G36" s="190">
        <v>96000</v>
      </c>
      <c r="H36" s="190">
        <f t="shared" si="3"/>
        <v>48000</v>
      </c>
      <c r="I36" s="190">
        <f t="shared" si="4"/>
        <v>48000</v>
      </c>
      <c r="J36" s="72" t="s">
        <v>157</v>
      </c>
      <c r="K36" s="132" t="s">
        <v>308</v>
      </c>
      <c r="L36" s="132" t="s">
        <v>119</v>
      </c>
      <c r="M36" s="132" t="s">
        <v>119</v>
      </c>
      <c r="N36" s="128"/>
      <c r="Q36" s="113"/>
    </row>
    <row r="37" spans="1:18" s="129" customFormat="1" ht="60" x14ac:dyDescent="0.25">
      <c r="A37" s="130" t="s">
        <v>238</v>
      </c>
      <c r="B37" s="75" t="s">
        <v>158</v>
      </c>
      <c r="C37" s="127"/>
      <c r="D37" s="132" t="s">
        <v>308</v>
      </c>
      <c r="E37" s="127"/>
      <c r="F37" s="127"/>
      <c r="G37" s="190">
        <v>144000</v>
      </c>
      <c r="H37" s="190">
        <f t="shared" si="3"/>
        <v>72000</v>
      </c>
      <c r="I37" s="190">
        <f t="shared" si="4"/>
        <v>72000</v>
      </c>
      <c r="J37" s="72" t="s">
        <v>157</v>
      </c>
      <c r="K37" s="132" t="s">
        <v>308</v>
      </c>
      <c r="L37" s="132" t="s">
        <v>120</v>
      </c>
      <c r="M37" s="132" t="s">
        <v>120</v>
      </c>
      <c r="N37" s="132" t="s">
        <v>310</v>
      </c>
      <c r="Q37" s="113"/>
    </row>
    <row r="38" spans="1:18" s="129" customFormat="1" ht="60" x14ac:dyDescent="0.25">
      <c r="A38" s="130" t="s">
        <v>238</v>
      </c>
      <c r="B38" s="76" t="s">
        <v>159</v>
      </c>
      <c r="C38" s="127"/>
      <c r="D38" s="132" t="s">
        <v>308</v>
      </c>
      <c r="E38" s="127"/>
      <c r="F38" s="127"/>
      <c r="G38" s="190">
        <v>96000</v>
      </c>
      <c r="H38" s="190">
        <f t="shared" si="3"/>
        <v>48000</v>
      </c>
      <c r="I38" s="190">
        <f t="shared" si="4"/>
        <v>48000</v>
      </c>
      <c r="J38" s="72" t="s">
        <v>157</v>
      </c>
      <c r="K38" s="132" t="s">
        <v>308</v>
      </c>
      <c r="L38" s="132" t="s">
        <v>120</v>
      </c>
      <c r="M38" s="132" t="s">
        <v>120</v>
      </c>
      <c r="N38" s="128"/>
      <c r="Q38" s="113"/>
    </row>
    <row r="39" spans="1:18" s="129" customFormat="1" ht="120" x14ac:dyDescent="0.25">
      <c r="A39" s="130" t="s">
        <v>238</v>
      </c>
      <c r="B39" s="76" t="s">
        <v>160</v>
      </c>
      <c r="C39" s="127"/>
      <c r="D39" s="132" t="s">
        <v>308</v>
      </c>
      <c r="E39" s="127"/>
      <c r="F39" s="127"/>
      <c r="G39" s="190">
        <v>96000</v>
      </c>
      <c r="H39" s="190">
        <f t="shared" si="3"/>
        <v>48000</v>
      </c>
      <c r="I39" s="190">
        <f t="shared" si="4"/>
        <v>48000</v>
      </c>
      <c r="J39" s="72" t="s">
        <v>157</v>
      </c>
      <c r="K39" s="132" t="s">
        <v>308</v>
      </c>
      <c r="L39" s="132" t="s">
        <v>119</v>
      </c>
      <c r="M39" s="132" t="s">
        <v>119</v>
      </c>
      <c r="N39" s="128"/>
      <c r="O39" s="155">
        <f>+G39+G58+G38+G37+G36+G57+G56</f>
        <v>516000</v>
      </c>
      <c r="Q39" s="113"/>
    </row>
    <row r="40" spans="1:18" ht="15.75" thickBot="1" x14ac:dyDescent="0.3">
      <c r="G40" s="169">
        <f>SUM(G32:G39)</f>
        <v>1152000</v>
      </c>
      <c r="H40" s="169">
        <f t="shared" ref="H40:I40" si="5">SUM(H32:H39)</f>
        <v>576000</v>
      </c>
      <c r="I40" s="169">
        <f t="shared" si="5"/>
        <v>576000</v>
      </c>
      <c r="J40" s="119"/>
      <c r="O40" s="101" t="s">
        <v>161</v>
      </c>
      <c r="Q40" s="114" t="s">
        <v>50</v>
      </c>
      <c r="R40" s="115" t="s">
        <v>49</v>
      </c>
    </row>
    <row r="41" spans="1:18" ht="15.75" customHeight="1" x14ac:dyDescent="0.25">
      <c r="A41" s="343" t="s">
        <v>18</v>
      </c>
      <c r="B41" s="344"/>
      <c r="C41" s="344"/>
      <c r="D41" s="344"/>
      <c r="E41" s="344"/>
      <c r="F41" s="344"/>
      <c r="G41" s="344"/>
      <c r="H41" s="344"/>
      <c r="I41" s="344"/>
      <c r="J41" s="344"/>
      <c r="K41" s="344"/>
      <c r="L41" s="344"/>
      <c r="M41" s="344"/>
      <c r="N41" s="345"/>
      <c r="Q41" s="114" t="s">
        <v>51</v>
      </c>
      <c r="R41" s="115" t="s">
        <v>49</v>
      </c>
    </row>
    <row r="42" spans="1:18" ht="15" customHeight="1" x14ac:dyDescent="0.25">
      <c r="A42" s="346" t="s">
        <v>9</v>
      </c>
      <c r="B42" s="339" t="s">
        <v>10</v>
      </c>
      <c r="C42" s="339" t="s">
        <v>11</v>
      </c>
      <c r="D42" s="339" t="s">
        <v>14</v>
      </c>
      <c r="E42" s="339" t="s">
        <v>4</v>
      </c>
      <c r="F42" s="334" t="s">
        <v>104</v>
      </c>
      <c r="G42" s="335"/>
      <c r="H42" s="336"/>
      <c r="I42" s="337" t="s">
        <v>19</v>
      </c>
      <c r="J42" s="339" t="s">
        <v>6</v>
      </c>
      <c r="K42" s="339" t="s">
        <v>108</v>
      </c>
      <c r="L42" s="341" t="s">
        <v>12</v>
      </c>
      <c r="M42" s="342"/>
      <c r="N42" s="295" t="s">
        <v>309</v>
      </c>
      <c r="Q42" s="114" t="s">
        <v>48</v>
      </c>
      <c r="R42" s="115" t="s">
        <v>52</v>
      </c>
    </row>
    <row r="43" spans="1:18" ht="38.25" x14ac:dyDescent="0.25">
      <c r="A43" s="347"/>
      <c r="B43" s="340"/>
      <c r="C43" s="340"/>
      <c r="D43" s="340"/>
      <c r="E43" s="340"/>
      <c r="F43" s="116" t="s">
        <v>5</v>
      </c>
      <c r="G43" s="126" t="s">
        <v>102</v>
      </c>
      <c r="H43" s="123" t="s">
        <v>103</v>
      </c>
      <c r="I43" s="338"/>
      <c r="J43" s="340"/>
      <c r="K43" s="340"/>
      <c r="L43" s="116" t="s">
        <v>20</v>
      </c>
      <c r="M43" s="116" t="s">
        <v>21</v>
      </c>
      <c r="N43" s="295"/>
      <c r="Q43" s="114" t="s">
        <v>50</v>
      </c>
      <c r="R43" s="115" t="s">
        <v>52</v>
      </c>
    </row>
    <row r="44" spans="1:18" s="129" customFormat="1" ht="90" x14ac:dyDescent="0.25">
      <c r="A44" s="130" t="s">
        <v>238</v>
      </c>
      <c r="B44" s="71" t="s">
        <v>247</v>
      </c>
      <c r="C44" s="127"/>
      <c r="D44" s="132" t="s">
        <v>308</v>
      </c>
      <c r="E44" s="127"/>
      <c r="F44" s="190">
        <v>48000</v>
      </c>
      <c r="G44" s="190">
        <f>+F44/2</f>
        <v>24000</v>
      </c>
      <c r="H44" s="190">
        <f>+F44/2</f>
        <v>24000</v>
      </c>
      <c r="I44" s="133">
        <v>1</v>
      </c>
      <c r="J44" s="72" t="s">
        <v>243</v>
      </c>
      <c r="K44" s="132" t="s">
        <v>308</v>
      </c>
      <c r="L44" s="132" t="s">
        <v>120</v>
      </c>
      <c r="M44" s="132" t="s">
        <v>120</v>
      </c>
      <c r="N44" s="132"/>
      <c r="O44" s="155"/>
      <c r="Q44" s="113"/>
    </row>
    <row r="45" spans="1:18" s="129" customFormat="1" ht="60" x14ac:dyDescent="0.25">
      <c r="A45" s="130" t="s">
        <v>238</v>
      </c>
      <c r="B45" s="71" t="s">
        <v>162</v>
      </c>
      <c r="C45" s="127"/>
      <c r="D45" s="132" t="s">
        <v>308</v>
      </c>
      <c r="E45" s="127"/>
      <c r="F45" s="190">
        <v>32000</v>
      </c>
      <c r="G45" s="190">
        <f t="shared" ref="G45:G58" si="6">+F45/2</f>
        <v>16000</v>
      </c>
      <c r="H45" s="190">
        <f t="shared" ref="H45:H58" si="7">+F45/2</f>
        <v>16000</v>
      </c>
      <c r="I45" s="133"/>
      <c r="J45" s="72" t="s">
        <v>243</v>
      </c>
      <c r="K45" s="132" t="s">
        <v>308</v>
      </c>
      <c r="L45" s="132" t="s">
        <v>120</v>
      </c>
      <c r="M45" s="132" t="s">
        <v>120</v>
      </c>
      <c r="N45" s="132" t="s">
        <v>310</v>
      </c>
      <c r="Q45" s="113"/>
    </row>
    <row r="46" spans="1:18" s="129" customFormat="1" ht="60" x14ac:dyDescent="0.25">
      <c r="A46" s="130" t="s">
        <v>238</v>
      </c>
      <c r="B46" s="71" t="s">
        <v>164</v>
      </c>
      <c r="C46" s="127"/>
      <c r="D46" s="132" t="s">
        <v>308</v>
      </c>
      <c r="E46" s="127"/>
      <c r="F46" s="190">
        <v>72000</v>
      </c>
      <c r="G46" s="190">
        <f t="shared" si="6"/>
        <v>36000</v>
      </c>
      <c r="H46" s="190">
        <f t="shared" si="7"/>
        <v>36000</v>
      </c>
      <c r="I46" s="133"/>
      <c r="J46" s="72" t="s">
        <v>243</v>
      </c>
      <c r="K46" s="132" t="s">
        <v>308</v>
      </c>
      <c r="L46" s="132" t="s">
        <v>120</v>
      </c>
      <c r="M46" s="132" t="s">
        <v>120</v>
      </c>
      <c r="N46" s="128"/>
      <c r="Q46" s="113"/>
    </row>
    <row r="47" spans="1:18" s="129" customFormat="1" ht="60" x14ac:dyDescent="0.25">
      <c r="A47" s="130" t="s">
        <v>238</v>
      </c>
      <c r="B47" s="71" t="s">
        <v>166</v>
      </c>
      <c r="C47" s="127"/>
      <c r="D47" s="132" t="s">
        <v>308</v>
      </c>
      <c r="E47" s="127"/>
      <c r="F47" s="190">
        <v>68500</v>
      </c>
      <c r="G47" s="190">
        <f t="shared" si="6"/>
        <v>34250</v>
      </c>
      <c r="H47" s="190">
        <f t="shared" si="7"/>
        <v>34250</v>
      </c>
      <c r="I47" s="133"/>
      <c r="J47" s="72" t="s">
        <v>243</v>
      </c>
      <c r="K47" s="132" t="s">
        <v>308</v>
      </c>
      <c r="L47" s="132" t="s">
        <v>118</v>
      </c>
      <c r="M47" s="132" t="s">
        <v>118</v>
      </c>
      <c r="N47" s="132" t="s">
        <v>310</v>
      </c>
      <c r="O47" s="155"/>
      <c r="Q47" s="113"/>
    </row>
    <row r="48" spans="1:18" s="129" customFormat="1" ht="90" x14ac:dyDescent="0.25">
      <c r="A48" s="130" t="s">
        <v>238</v>
      </c>
      <c r="B48" s="71" t="s">
        <v>167</v>
      </c>
      <c r="C48" s="127"/>
      <c r="D48" s="132" t="s">
        <v>308</v>
      </c>
      <c r="E48" s="127"/>
      <c r="F48" s="190">
        <v>53500</v>
      </c>
      <c r="G48" s="190">
        <f t="shared" si="6"/>
        <v>26750</v>
      </c>
      <c r="H48" s="190">
        <f t="shared" si="7"/>
        <v>26750</v>
      </c>
      <c r="I48" s="133"/>
      <c r="J48" s="72" t="s">
        <v>243</v>
      </c>
      <c r="K48" s="132" t="s">
        <v>308</v>
      </c>
      <c r="L48" s="132" t="s">
        <v>120</v>
      </c>
      <c r="M48" s="132" t="s">
        <v>120</v>
      </c>
      <c r="N48" s="132"/>
      <c r="O48" s="155"/>
      <c r="Q48" s="113"/>
    </row>
    <row r="49" spans="1:18" s="129" customFormat="1" ht="75" x14ac:dyDescent="0.25">
      <c r="A49" s="130" t="s">
        <v>238</v>
      </c>
      <c r="B49" s="71" t="s">
        <v>248</v>
      </c>
      <c r="C49" s="127"/>
      <c r="D49" s="132" t="s">
        <v>308</v>
      </c>
      <c r="E49" s="127"/>
      <c r="F49" s="190">
        <v>32000</v>
      </c>
      <c r="G49" s="190">
        <f t="shared" si="6"/>
        <v>16000</v>
      </c>
      <c r="H49" s="190">
        <f t="shared" si="7"/>
        <v>16000</v>
      </c>
      <c r="I49" s="133"/>
      <c r="J49" s="72" t="s">
        <v>243</v>
      </c>
      <c r="K49" s="132" t="s">
        <v>308</v>
      </c>
      <c r="L49" s="132" t="s">
        <v>120</v>
      </c>
      <c r="M49" s="132" t="s">
        <v>120</v>
      </c>
      <c r="N49" s="132"/>
      <c r="O49" s="155"/>
      <c r="Q49" s="113"/>
    </row>
    <row r="50" spans="1:18" s="129" customFormat="1" ht="38.25" x14ac:dyDescent="0.25">
      <c r="A50" s="130" t="s">
        <v>238</v>
      </c>
      <c r="B50" s="71" t="s">
        <v>147</v>
      </c>
      <c r="C50" s="127"/>
      <c r="D50" s="132" t="s">
        <v>308</v>
      </c>
      <c r="E50" s="127"/>
      <c r="F50" s="190">
        <v>84000</v>
      </c>
      <c r="G50" s="190">
        <f t="shared" si="6"/>
        <v>42000</v>
      </c>
      <c r="H50" s="190">
        <f t="shared" si="7"/>
        <v>42000</v>
      </c>
      <c r="I50" s="133"/>
      <c r="J50" s="72" t="s">
        <v>249</v>
      </c>
      <c r="K50" s="132" t="s">
        <v>308</v>
      </c>
      <c r="L50" s="132" t="s">
        <v>118</v>
      </c>
      <c r="M50" s="132" t="s">
        <v>118</v>
      </c>
      <c r="N50" s="132" t="s">
        <v>310</v>
      </c>
      <c r="O50" s="132"/>
      <c r="Q50" s="113"/>
    </row>
    <row r="51" spans="1:18" s="129" customFormat="1" ht="90" x14ac:dyDescent="0.25">
      <c r="A51" s="130" t="s">
        <v>238</v>
      </c>
      <c r="B51" s="54" t="s">
        <v>168</v>
      </c>
      <c r="C51" s="127"/>
      <c r="D51" s="132" t="s">
        <v>308</v>
      </c>
      <c r="E51" s="127"/>
      <c r="F51" s="190">
        <v>32000</v>
      </c>
      <c r="G51" s="190">
        <f t="shared" si="6"/>
        <v>16000</v>
      </c>
      <c r="H51" s="190">
        <f t="shared" si="7"/>
        <v>16000</v>
      </c>
      <c r="I51" s="133"/>
      <c r="J51" s="72" t="s">
        <v>249</v>
      </c>
      <c r="K51" s="132" t="s">
        <v>308</v>
      </c>
      <c r="L51" s="132" t="s">
        <v>119</v>
      </c>
      <c r="M51" s="132" t="s">
        <v>119</v>
      </c>
      <c r="N51" s="132"/>
      <c r="Q51" s="113"/>
    </row>
    <row r="52" spans="1:18" s="129" customFormat="1" ht="75" x14ac:dyDescent="0.25">
      <c r="A52" s="130" t="s">
        <v>238</v>
      </c>
      <c r="B52" s="71" t="s">
        <v>250</v>
      </c>
      <c r="C52" s="127"/>
      <c r="D52" s="132" t="s">
        <v>308</v>
      </c>
      <c r="E52" s="127"/>
      <c r="F52" s="190">
        <v>32000</v>
      </c>
      <c r="G52" s="190">
        <f t="shared" si="6"/>
        <v>16000</v>
      </c>
      <c r="H52" s="190">
        <f t="shared" si="7"/>
        <v>16000</v>
      </c>
      <c r="I52" s="133"/>
      <c r="J52" s="72" t="s">
        <v>249</v>
      </c>
      <c r="K52" s="132" t="s">
        <v>308</v>
      </c>
      <c r="L52" s="132" t="s">
        <v>120</v>
      </c>
      <c r="M52" s="132" t="s">
        <v>120</v>
      </c>
      <c r="N52" s="128"/>
      <c r="Q52" s="113"/>
    </row>
    <row r="53" spans="1:18" s="129" customFormat="1" ht="45" x14ac:dyDescent="0.25">
      <c r="A53" s="130" t="s">
        <v>238</v>
      </c>
      <c r="B53" s="71" t="s">
        <v>251</v>
      </c>
      <c r="C53" s="127"/>
      <c r="D53" s="132" t="s">
        <v>308</v>
      </c>
      <c r="E53" s="127"/>
      <c r="F53" s="190">
        <v>64000</v>
      </c>
      <c r="G53" s="190">
        <f t="shared" si="6"/>
        <v>32000</v>
      </c>
      <c r="H53" s="190">
        <f t="shared" si="7"/>
        <v>32000</v>
      </c>
      <c r="I53" s="133"/>
      <c r="J53" s="72" t="s">
        <v>249</v>
      </c>
      <c r="K53" s="132" t="s">
        <v>308</v>
      </c>
      <c r="L53" s="132" t="s">
        <v>120</v>
      </c>
      <c r="M53" s="132" t="s">
        <v>120</v>
      </c>
      <c r="N53" s="128"/>
      <c r="O53" s="155">
        <f>+G53+G52+G51+G50</f>
        <v>106000</v>
      </c>
      <c r="Q53" s="113"/>
    </row>
    <row r="54" spans="1:18" s="129" customFormat="1" ht="105" x14ac:dyDescent="0.25">
      <c r="A54" s="130" t="s">
        <v>238</v>
      </c>
      <c r="B54" s="95" t="s">
        <v>252</v>
      </c>
      <c r="C54" s="127"/>
      <c r="D54" s="132" t="s">
        <v>308</v>
      </c>
      <c r="E54" s="127"/>
      <c r="F54" s="190">
        <v>48000</v>
      </c>
      <c r="G54" s="190">
        <f t="shared" si="6"/>
        <v>24000</v>
      </c>
      <c r="H54" s="190">
        <f t="shared" si="7"/>
        <v>24000</v>
      </c>
      <c r="I54" s="133"/>
      <c r="J54" s="72" t="s">
        <v>150</v>
      </c>
      <c r="K54" s="132" t="s">
        <v>308</v>
      </c>
      <c r="L54" s="132" t="s">
        <v>120</v>
      </c>
      <c r="M54" s="132" t="s">
        <v>120</v>
      </c>
      <c r="N54" s="128"/>
      <c r="O54" s="155"/>
      <c r="Q54" s="113"/>
    </row>
    <row r="55" spans="1:18" s="129" customFormat="1" ht="75" x14ac:dyDescent="0.25">
      <c r="A55" s="130"/>
      <c r="B55" s="71" t="s">
        <v>228</v>
      </c>
      <c r="C55" s="127"/>
      <c r="D55" s="132" t="s">
        <v>308</v>
      </c>
      <c r="E55" s="127"/>
      <c r="F55" s="190">
        <v>32000</v>
      </c>
      <c r="G55" s="190">
        <f t="shared" si="6"/>
        <v>16000</v>
      </c>
      <c r="H55" s="190">
        <f t="shared" si="7"/>
        <v>16000</v>
      </c>
      <c r="I55" s="133"/>
      <c r="J55" s="72" t="s">
        <v>150</v>
      </c>
      <c r="K55" s="132" t="s">
        <v>308</v>
      </c>
      <c r="L55" s="132" t="s">
        <v>118</v>
      </c>
      <c r="M55" s="132" t="s">
        <v>118</v>
      </c>
      <c r="N55" s="128"/>
      <c r="O55" s="155"/>
      <c r="Q55" s="113"/>
    </row>
    <row r="56" spans="1:18" s="129" customFormat="1" ht="75" x14ac:dyDescent="0.25">
      <c r="A56" s="130" t="s">
        <v>238</v>
      </c>
      <c r="B56" s="75" t="s">
        <v>172</v>
      </c>
      <c r="C56" s="127"/>
      <c r="D56" s="132" t="s">
        <v>308</v>
      </c>
      <c r="E56" s="127"/>
      <c r="F56" s="190">
        <v>48000</v>
      </c>
      <c r="G56" s="190">
        <f t="shared" si="6"/>
        <v>24000</v>
      </c>
      <c r="H56" s="190">
        <f t="shared" si="7"/>
        <v>24000</v>
      </c>
      <c r="I56" s="133"/>
      <c r="J56" s="72" t="s">
        <v>157</v>
      </c>
      <c r="K56" s="132" t="s">
        <v>308</v>
      </c>
      <c r="L56" s="132" t="s">
        <v>120</v>
      </c>
      <c r="M56" s="132" t="s">
        <v>120</v>
      </c>
      <c r="N56" s="132"/>
      <c r="O56" s="132"/>
      <c r="Q56" s="113"/>
    </row>
    <row r="57" spans="1:18" s="129" customFormat="1" ht="45" x14ac:dyDescent="0.25">
      <c r="A57" s="130" t="s">
        <v>238</v>
      </c>
      <c r="B57" s="75" t="s">
        <v>173</v>
      </c>
      <c r="C57" s="127"/>
      <c r="D57" s="132" t="s">
        <v>308</v>
      </c>
      <c r="E57" s="127"/>
      <c r="F57" s="190">
        <v>48000</v>
      </c>
      <c r="G57" s="190">
        <f t="shared" si="6"/>
        <v>24000</v>
      </c>
      <c r="H57" s="190">
        <f t="shared" si="7"/>
        <v>24000</v>
      </c>
      <c r="I57" s="133"/>
      <c r="J57" s="72" t="s">
        <v>157</v>
      </c>
      <c r="K57" s="132" t="s">
        <v>308</v>
      </c>
      <c r="L57" s="132" t="s">
        <v>119</v>
      </c>
      <c r="M57" s="132" t="s">
        <v>119</v>
      </c>
      <c r="N57" s="128"/>
      <c r="Q57" s="113"/>
    </row>
    <row r="58" spans="1:18" s="129" customFormat="1" ht="45" x14ac:dyDescent="0.25">
      <c r="A58" s="130" t="s">
        <v>238</v>
      </c>
      <c r="B58" s="76" t="s">
        <v>174</v>
      </c>
      <c r="C58" s="127"/>
      <c r="D58" s="132" t="s">
        <v>308</v>
      </c>
      <c r="E58" s="127"/>
      <c r="F58" s="190">
        <v>72000</v>
      </c>
      <c r="G58" s="190">
        <f t="shared" si="6"/>
        <v>36000</v>
      </c>
      <c r="H58" s="190">
        <f t="shared" si="7"/>
        <v>36000</v>
      </c>
      <c r="I58" s="133"/>
      <c r="J58" s="72" t="s">
        <v>157</v>
      </c>
      <c r="K58" s="132" t="s">
        <v>308</v>
      </c>
      <c r="L58" s="132" t="s">
        <v>118</v>
      </c>
      <c r="M58" s="132" t="s">
        <v>118</v>
      </c>
      <c r="N58" s="128"/>
      <c r="Q58" s="113"/>
    </row>
    <row r="59" spans="1:18" s="129" customFormat="1" x14ac:dyDescent="0.25">
      <c r="A59" s="94"/>
      <c r="B59" s="93"/>
      <c r="C59" s="92"/>
      <c r="D59" s="67"/>
      <c r="E59" s="92"/>
      <c r="F59" s="169">
        <f>SUM(F44:F58)</f>
        <v>766000</v>
      </c>
      <c r="G59" s="169">
        <f t="shared" ref="G59:H59" si="8">SUM(G44:G58)</f>
        <v>383000</v>
      </c>
      <c r="H59" s="169">
        <f t="shared" si="8"/>
        <v>383000</v>
      </c>
      <c r="I59" s="68"/>
      <c r="J59" s="91"/>
      <c r="K59" s="70"/>
      <c r="L59" s="70"/>
      <c r="M59" s="70"/>
      <c r="N59" s="70"/>
      <c r="O59" s="155"/>
      <c r="Q59" s="113"/>
    </row>
    <row r="60" spans="1:18" ht="15.75" thickBot="1" x14ac:dyDescent="0.3">
      <c r="I60" s="59"/>
      <c r="Q60" s="115" t="s">
        <v>56</v>
      </c>
      <c r="R60" s="115" t="s">
        <v>55</v>
      </c>
    </row>
    <row r="61" spans="1:18" ht="15.75" x14ac:dyDescent="0.25">
      <c r="A61" s="322" t="s">
        <v>22</v>
      </c>
      <c r="B61" s="323"/>
      <c r="C61" s="323"/>
      <c r="D61" s="323"/>
      <c r="E61" s="323"/>
      <c r="F61" s="323"/>
      <c r="G61" s="323"/>
      <c r="H61" s="323"/>
      <c r="I61" s="323"/>
      <c r="J61" s="323"/>
      <c r="K61" s="323"/>
      <c r="L61" s="323"/>
      <c r="M61" s="323"/>
      <c r="N61" s="324"/>
      <c r="Q61" s="115" t="s">
        <v>57</v>
      </c>
      <c r="R61" s="115" t="s">
        <v>55</v>
      </c>
    </row>
    <row r="62" spans="1:18" ht="15.75" x14ac:dyDescent="0.25">
      <c r="A62" s="327" t="s">
        <v>9</v>
      </c>
      <c r="B62" s="321" t="s">
        <v>10</v>
      </c>
      <c r="C62" s="321" t="s">
        <v>11</v>
      </c>
      <c r="D62" s="321" t="s">
        <v>14</v>
      </c>
      <c r="E62" s="326"/>
      <c r="F62" s="326"/>
      <c r="G62" s="325" t="s">
        <v>104</v>
      </c>
      <c r="H62" s="325"/>
      <c r="I62" s="325"/>
      <c r="J62" s="328" t="s">
        <v>6</v>
      </c>
      <c r="K62" s="321" t="s">
        <v>108</v>
      </c>
      <c r="L62" s="321" t="s">
        <v>12</v>
      </c>
      <c r="M62" s="321"/>
      <c r="N62" s="295" t="s">
        <v>309</v>
      </c>
      <c r="Q62" s="115"/>
      <c r="R62" s="115" t="s">
        <v>58</v>
      </c>
    </row>
    <row r="63" spans="1:18" ht="38.25" x14ac:dyDescent="0.25">
      <c r="A63" s="327"/>
      <c r="B63" s="321"/>
      <c r="C63" s="321"/>
      <c r="D63" s="321"/>
      <c r="E63" s="321" t="s">
        <v>4</v>
      </c>
      <c r="F63" s="321"/>
      <c r="G63" s="116" t="s">
        <v>5</v>
      </c>
      <c r="H63" s="126" t="s">
        <v>102</v>
      </c>
      <c r="I63" s="123" t="s">
        <v>103</v>
      </c>
      <c r="J63" s="328"/>
      <c r="K63" s="321"/>
      <c r="L63" s="116" t="s">
        <v>17</v>
      </c>
      <c r="M63" s="116" t="s">
        <v>8</v>
      </c>
      <c r="N63" s="295"/>
      <c r="Q63" s="115"/>
      <c r="R63" s="115" t="s">
        <v>58</v>
      </c>
    </row>
    <row r="64" spans="1:18" s="129" customFormat="1" ht="60.75" thickBot="1" x14ac:dyDescent="0.3">
      <c r="A64" s="130" t="s">
        <v>238</v>
      </c>
      <c r="B64" s="71" t="s">
        <v>253</v>
      </c>
      <c r="C64" s="127"/>
      <c r="D64" s="132" t="s">
        <v>308</v>
      </c>
      <c r="E64" s="319"/>
      <c r="F64" s="320"/>
      <c r="G64" s="190">
        <f>+(50000/8)*3</f>
        <v>18750</v>
      </c>
      <c r="H64" s="190">
        <f>+G64/2</f>
        <v>9375</v>
      </c>
      <c r="I64" s="190">
        <f>+G64/2</f>
        <v>9375</v>
      </c>
      <c r="J64" s="72" t="s">
        <v>243</v>
      </c>
      <c r="K64" s="132" t="s">
        <v>308</v>
      </c>
      <c r="L64" s="132" t="s">
        <v>118</v>
      </c>
      <c r="M64" s="132" t="s">
        <v>118</v>
      </c>
      <c r="N64" s="128"/>
      <c r="Q64" s="113"/>
    </row>
    <row r="65" spans="1:18" s="129" customFormat="1" ht="45.75" thickBot="1" x14ac:dyDescent="0.3">
      <c r="A65" s="130" t="s">
        <v>238</v>
      </c>
      <c r="B65" s="71" t="s">
        <v>177</v>
      </c>
      <c r="C65" s="127"/>
      <c r="D65" s="132" t="s">
        <v>308</v>
      </c>
      <c r="E65" s="319"/>
      <c r="F65" s="320"/>
      <c r="G65" s="190">
        <f>+(50000/8)*3</f>
        <v>18750</v>
      </c>
      <c r="H65" s="190">
        <f>+G65/2</f>
        <v>9375</v>
      </c>
      <c r="I65" s="190">
        <f>+G65/2</f>
        <v>9375</v>
      </c>
      <c r="J65" s="72" t="s">
        <v>243</v>
      </c>
      <c r="K65" s="132" t="s">
        <v>308</v>
      </c>
      <c r="L65" s="132" t="s">
        <v>118</v>
      </c>
      <c r="M65" s="132" t="s">
        <v>118</v>
      </c>
      <c r="N65" s="132"/>
      <c r="Q65" s="113"/>
    </row>
    <row r="66" spans="1:18" s="129" customFormat="1" ht="45.75" thickBot="1" x14ac:dyDescent="0.3">
      <c r="A66" s="130" t="s">
        <v>238</v>
      </c>
      <c r="B66" s="71" t="s">
        <v>254</v>
      </c>
      <c r="C66" s="127"/>
      <c r="D66" s="132" t="s">
        <v>308</v>
      </c>
      <c r="E66" s="319"/>
      <c r="F66" s="320"/>
      <c r="G66" s="190">
        <f>+(32000/8)*3</f>
        <v>12000</v>
      </c>
      <c r="H66" s="190">
        <f>+G66/2</f>
        <v>6000</v>
      </c>
      <c r="I66" s="190">
        <f>+G66/2</f>
        <v>6000</v>
      </c>
      <c r="J66" s="72" t="s">
        <v>249</v>
      </c>
      <c r="K66" s="132" t="s">
        <v>308</v>
      </c>
      <c r="L66" s="132" t="s">
        <v>118</v>
      </c>
      <c r="M66" s="132" t="s">
        <v>118</v>
      </c>
      <c r="N66" s="128"/>
      <c r="Q66" s="113"/>
    </row>
    <row r="67" spans="1:18" s="129" customFormat="1" ht="165.75" thickBot="1" x14ac:dyDescent="0.3">
      <c r="A67" s="130" t="s">
        <v>238</v>
      </c>
      <c r="B67" s="52" t="s">
        <v>255</v>
      </c>
      <c r="C67" s="127"/>
      <c r="D67" s="132" t="s">
        <v>308</v>
      </c>
      <c r="E67" s="319"/>
      <c r="F67" s="320"/>
      <c r="G67" s="190">
        <f>+(58000/8)*3</f>
        <v>21750</v>
      </c>
      <c r="H67" s="190">
        <f>+G67/2</f>
        <v>10875</v>
      </c>
      <c r="I67" s="190">
        <f>+G67/2</f>
        <v>10875</v>
      </c>
      <c r="J67" s="72" t="s">
        <v>150</v>
      </c>
      <c r="K67" s="132" t="s">
        <v>308</v>
      </c>
      <c r="L67" s="132" t="s">
        <v>118</v>
      </c>
      <c r="M67" s="132" t="s">
        <v>118</v>
      </c>
      <c r="N67" s="128"/>
      <c r="O67" s="155"/>
      <c r="Q67" s="113"/>
    </row>
    <row r="68" spans="1:18" s="129" customFormat="1" ht="45.75" thickBot="1" x14ac:dyDescent="0.3">
      <c r="A68" s="130" t="s">
        <v>238</v>
      </c>
      <c r="B68" s="76" t="s">
        <v>174</v>
      </c>
      <c r="C68" s="127"/>
      <c r="D68" s="132" t="s">
        <v>308</v>
      </c>
      <c r="E68" s="161"/>
      <c r="F68" s="162"/>
      <c r="G68" s="190">
        <f>+(72000/7)*2</f>
        <v>20571.428571428572</v>
      </c>
      <c r="H68" s="190">
        <f t="shared" ref="H68" si="9">+G68/2</f>
        <v>10285.714285714286</v>
      </c>
      <c r="I68" s="190">
        <f t="shared" ref="I68" si="10">+G68/2</f>
        <v>10285.714285714286</v>
      </c>
      <c r="J68" s="72" t="s">
        <v>157</v>
      </c>
      <c r="K68" s="132" t="s">
        <v>308</v>
      </c>
      <c r="L68" s="132" t="s">
        <v>120</v>
      </c>
      <c r="M68" s="132" t="s">
        <v>120</v>
      </c>
      <c r="N68" s="128"/>
      <c r="Q68" s="113"/>
    </row>
    <row r="69" spans="1:18" x14ac:dyDescent="0.25">
      <c r="A69" s="124"/>
      <c r="B69" s="124"/>
      <c r="C69" s="124"/>
      <c r="D69" s="124"/>
      <c r="E69" s="124"/>
      <c r="F69" s="124"/>
      <c r="G69" s="208">
        <f>SUM(G64:G68)</f>
        <v>91821.42857142858</v>
      </c>
      <c r="H69" s="208">
        <f t="shared" ref="H69:I69" si="11">SUM(H64:H68)</f>
        <v>45910.71428571429</v>
      </c>
      <c r="I69" s="208">
        <f t="shared" si="11"/>
        <v>45910.71428571429</v>
      </c>
      <c r="J69" s="125"/>
      <c r="K69" s="124"/>
      <c r="L69" s="124"/>
      <c r="M69" s="124"/>
      <c r="N69" s="124"/>
      <c r="Q69" s="115"/>
      <c r="R69" s="115"/>
    </row>
    <row r="70" spans="1:18" ht="15.75" thickBot="1" x14ac:dyDescent="0.3">
      <c r="E70" s="124"/>
      <c r="F70" s="124"/>
      <c r="G70" s="124"/>
      <c r="H70" s="97"/>
      <c r="I70" s="125"/>
      <c r="J70" s="125"/>
      <c r="K70" s="124"/>
      <c r="L70" s="124"/>
      <c r="M70" s="124"/>
      <c r="N70" s="124"/>
      <c r="Q70" s="115" t="s">
        <v>62</v>
      </c>
      <c r="R70" s="115" t="s">
        <v>49</v>
      </c>
    </row>
    <row r="71" spans="1:18" ht="15.75" customHeight="1" x14ac:dyDescent="0.25">
      <c r="A71" s="322" t="s">
        <v>23</v>
      </c>
      <c r="B71" s="323"/>
      <c r="C71" s="323"/>
      <c r="D71" s="323"/>
      <c r="E71" s="323"/>
      <c r="F71" s="323"/>
      <c r="G71" s="323"/>
      <c r="H71" s="323"/>
      <c r="I71" s="323"/>
      <c r="J71" s="323"/>
      <c r="K71" s="323"/>
      <c r="L71" s="323"/>
      <c r="M71" s="323"/>
      <c r="N71" s="324"/>
      <c r="Q71" s="115" t="s">
        <v>63</v>
      </c>
      <c r="R71" s="115" t="s">
        <v>49</v>
      </c>
    </row>
    <row r="72" spans="1:18" ht="15" customHeight="1" x14ac:dyDescent="0.25">
      <c r="A72" s="327" t="s">
        <v>9</v>
      </c>
      <c r="B72" s="321" t="s">
        <v>74</v>
      </c>
      <c r="C72" s="321" t="s">
        <v>11</v>
      </c>
      <c r="D72" s="321"/>
      <c r="E72" s="321" t="s">
        <v>4</v>
      </c>
      <c r="F72" s="321"/>
      <c r="G72" s="325" t="s">
        <v>104</v>
      </c>
      <c r="H72" s="325"/>
      <c r="I72" s="325"/>
      <c r="J72" s="328" t="s">
        <v>6</v>
      </c>
      <c r="K72" s="328" t="s">
        <v>24</v>
      </c>
      <c r="L72" s="321" t="s">
        <v>12</v>
      </c>
      <c r="M72" s="321"/>
      <c r="N72" s="295" t="s">
        <v>309</v>
      </c>
      <c r="Q72" s="115" t="s">
        <v>64</v>
      </c>
      <c r="R72" s="115" t="s">
        <v>49</v>
      </c>
    </row>
    <row r="73" spans="1:18" ht="63.75" x14ac:dyDescent="0.25">
      <c r="A73" s="327"/>
      <c r="B73" s="321"/>
      <c r="C73" s="321"/>
      <c r="D73" s="321"/>
      <c r="E73" s="321"/>
      <c r="F73" s="321"/>
      <c r="G73" s="116" t="s">
        <v>5</v>
      </c>
      <c r="H73" s="116" t="s">
        <v>102</v>
      </c>
      <c r="I73" s="126" t="s">
        <v>103</v>
      </c>
      <c r="J73" s="328"/>
      <c r="K73" s="328"/>
      <c r="L73" s="116" t="s">
        <v>25</v>
      </c>
      <c r="M73" s="116" t="s">
        <v>26</v>
      </c>
      <c r="N73" s="295"/>
      <c r="Q73" s="115" t="s">
        <v>65</v>
      </c>
      <c r="R73" s="115" t="s">
        <v>49</v>
      </c>
    </row>
    <row r="74" spans="1:18" x14ac:dyDescent="0.25">
      <c r="A74" s="104"/>
      <c r="B74" s="105"/>
      <c r="C74" s="333"/>
      <c r="D74" s="333"/>
      <c r="E74" s="333"/>
      <c r="F74" s="333"/>
      <c r="G74" s="117"/>
      <c r="H74" s="117"/>
      <c r="I74" s="117"/>
      <c r="J74" s="120"/>
      <c r="K74" s="120"/>
      <c r="L74" s="105"/>
      <c r="M74" s="105"/>
      <c r="N74" s="106"/>
      <c r="Q74" s="103"/>
      <c r="R74" s="103"/>
    </row>
    <row r="75" spans="1:18" x14ac:dyDescent="0.25">
      <c r="A75" s="104"/>
      <c r="B75" s="105"/>
      <c r="C75" s="333"/>
      <c r="D75" s="333"/>
      <c r="E75" s="333"/>
      <c r="F75" s="333"/>
      <c r="G75" s="117"/>
      <c r="H75" s="117"/>
      <c r="I75" s="117"/>
      <c r="J75" s="120"/>
      <c r="K75" s="120"/>
      <c r="L75" s="105"/>
      <c r="M75" s="105"/>
      <c r="N75" s="106"/>
      <c r="Q75" s="115" t="s">
        <v>66</v>
      </c>
      <c r="R75" s="115" t="s">
        <v>52</v>
      </c>
    </row>
    <row r="76" spans="1:18" x14ac:dyDescent="0.25">
      <c r="A76" s="104"/>
      <c r="B76" s="105"/>
      <c r="C76" s="333"/>
      <c r="D76" s="333"/>
      <c r="E76" s="333"/>
      <c r="F76" s="333"/>
      <c r="G76" s="117"/>
      <c r="H76" s="117"/>
      <c r="I76" s="117"/>
      <c r="J76" s="120"/>
      <c r="K76" s="120"/>
      <c r="L76" s="105"/>
      <c r="M76" s="105"/>
      <c r="N76" s="106"/>
      <c r="Q76" s="115" t="s">
        <v>67</v>
      </c>
      <c r="R76" s="115" t="s">
        <v>52</v>
      </c>
    </row>
    <row r="77" spans="1:18" x14ac:dyDescent="0.25">
      <c r="A77" s="104"/>
      <c r="B77" s="105"/>
      <c r="C77" s="333"/>
      <c r="D77" s="333"/>
      <c r="E77" s="333"/>
      <c r="F77" s="333"/>
      <c r="G77" s="117"/>
      <c r="H77" s="117"/>
      <c r="I77" s="117"/>
      <c r="J77" s="120"/>
      <c r="K77" s="120"/>
      <c r="L77" s="105"/>
      <c r="M77" s="105"/>
      <c r="N77" s="106"/>
      <c r="Q77" s="115" t="s">
        <v>68</v>
      </c>
      <c r="R77" s="115" t="s">
        <v>52</v>
      </c>
    </row>
    <row r="78" spans="1:18" ht="15.75" thickBot="1" x14ac:dyDescent="0.3">
      <c r="A78" s="107"/>
      <c r="B78" s="108"/>
      <c r="C78" s="332"/>
      <c r="D78" s="332"/>
      <c r="E78" s="332"/>
      <c r="F78" s="332"/>
      <c r="G78" s="118"/>
      <c r="H78" s="118"/>
      <c r="I78" s="118"/>
      <c r="J78" s="121"/>
      <c r="K78" s="121"/>
      <c r="L78" s="108"/>
      <c r="M78" s="108"/>
      <c r="N78" s="109"/>
      <c r="Q78" s="115" t="s">
        <v>69</v>
      </c>
      <c r="R78" s="115" t="s">
        <v>52</v>
      </c>
    </row>
    <row r="79" spans="1:18" x14ac:dyDescent="0.25">
      <c r="G79" s="169">
        <f>SUM(G74:G78)</f>
        <v>0</v>
      </c>
      <c r="H79" s="169">
        <f t="shared" ref="H79:I79" si="12">SUM(H74:H78)</f>
        <v>0</v>
      </c>
      <c r="I79" s="169">
        <f t="shared" si="12"/>
        <v>0</v>
      </c>
      <c r="J79" s="59"/>
      <c r="Q79" s="103"/>
      <c r="R79" s="115" t="s">
        <v>52</v>
      </c>
    </row>
    <row r="80" spans="1:18" x14ac:dyDescent="0.25">
      <c r="Q80" s="103"/>
      <c r="R80" s="115"/>
    </row>
    <row r="81" spans="6:18" x14ac:dyDescent="0.25">
      <c r="F81" s="167" t="s">
        <v>257</v>
      </c>
      <c r="G81" s="170">
        <f>+G69+F59+G40+G19+G79+G28+G10</f>
        <v>2441821.4285714286</v>
      </c>
      <c r="H81" s="170">
        <f t="shared" ref="H81:I81" si="13">+H69+G59+H40+H19+H79+H28+H10</f>
        <v>1004910.7142857143</v>
      </c>
      <c r="I81" s="170">
        <f t="shared" si="13"/>
        <v>1436910.7142857143</v>
      </c>
      <c r="Q81" s="103"/>
      <c r="R81" s="103"/>
    </row>
    <row r="82" spans="6:18" x14ac:dyDescent="0.25">
      <c r="G82" s="101"/>
      <c r="H82" s="101"/>
      <c r="Q82" s="115" t="s">
        <v>70</v>
      </c>
      <c r="R82" s="115" t="s">
        <v>53</v>
      </c>
    </row>
    <row r="83" spans="6:18" x14ac:dyDescent="0.25">
      <c r="G83" s="101"/>
      <c r="H83" s="101"/>
      <c r="I83" s="59"/>
      <c r="Q83" s="103"/>
      <c r="R83" s="103"/>
    </row>
    <row r="84" spans="6:18" x14ac:dyDescent="0.25">
      <c r="G84" s="101"/>
      <c r="H84" s="101"/>
      <c r="I84" s="59"/>
      <c r="Q84" s="115" t="s">
        <v>71</v>
      </c>
      <c r="R84" s="115" t="s">
        <v>55</v>
      </c>
    </row>
    <row r="85" spans="6:18" x14ac:dyDescent="0.25">
      <c r="G85" s="101"/>
      <c r="H85" s="101"/>
      <c r="I85" s="59"/>
      <c r="Q85" s="115" t="s">
        <v>72</v>
      </c>
      <c r="R85" s="115" t="s">
        <v>55</v>
      </c>
    </row>
    <row r="86" spans="6:18" x14ac:dyDescent="0.25">
      <c r="G86" s="101"/>
      <c r="H86" s="101"/>
      <c r="Q86" s="103"/>
      <c r="R86" s="103"/>
    </row>
    <row r="87" spans="6:18" x14ac:dyDescent="0.25">
      <c r="G87" s="101"/>
      <c r="H87" s="101"/>
    </row>
  </sheetData>
  <mergeCells count="97"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A20:N20"/>
    <mergeCell ref="K3:K4"/>
    <mergeCell ref="L3:M3"/>
    <mergeCell ref="N3:N4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K12:K13"/>
    <mergeCell ref="L12:M12"/>
    <mergeCell ref="N12:N13"/>
    <mergeCell ref="N21:N22"/>
    <mergeCell ref="A29:N29"/>
    <mergeCell ref="A21:A22"/>
    <mergeCell ref="B21:B22"/>
    <mergeCell ref="C21:C22"/>
    <mergeCell ref="D21:D22"/>
    <mergeCell ref="E21:E22"/>
    <mergeCell ref="F21:F22"/>
    <mergeCell ref="G30:I30"/>
    <mergeCell ref="G21:I21"/>
    <mergeCell ref="J21:J22"/>
    <mergeCell ref="K21:K22"/>
    <mergeCell ref="L21:M21"/>
    <mergeCell ref="N42:N43"/>
    <mergeCell ref="J30:J31"/>
    <mergeCell ref="K30:K31"/>
    <mergeCell ref="L30:M30"/>
    <mergeCell ref="E31:F31"/>
    <mergeCell ref="A41:N41"/>
    <mergeCell ref="A42:A43"/>
    <mergeCell ref="B42:B43"/>
    <mergeCell ref="C42:C43"/>
    <mergeCell ref="D42:D43"/>
    <mergeCell ref="E42:E43"/>
    <mergeCell ref="A30:A31"/>
    <mergeCell ref="B30:B31"/>
    <mergeCell ref="C30:C31"/>
    <mergeCell ref="D30:D31"/>
    <mergeCell ref="E30:F30"/>
    <mergeCell ref="F42:H42"/>
    <mergeCell ref="I42:I43"/>
    <mergeCell ref="J42:J43"/>
    <mergeCell ref="K42:K43"/>
    <mergeCell ref="L42:M42"/>
    <mergeCell ref="E63:F63"/>
    <mergeCell ref="E64:F64"/>
    <mergeCell ref="E65:F65"/>
    <mergeCell ref="E66:F66"/>
    <mergeCell ref="E67:F67"/>
    <mergeCell ref="A72:A73"/>
    <mergeCell ref="B72:B73"/>
    <mergeCell ref="C72:D73"/>
    <mergeCell ref="E72:F73"/>
    <mergeCell ref="A71:N71"/>
    <mergeCell ref="C78:D78"/>
    <mergeCell ref="E78:F78"/>
    <mergeCell ref="K72:K73"/>
    <mergeCell ref="L72:M72"/>
    <mergeCell ref="N72:N73"/>
    <mergeCell ref="C74:D74"/>
    <mergeCell ref="E74:F74"/>
    <mergeCell ref="G72:I72"/>
    <mergeCell ref="J72:J73"/>
    <mergeCell ref="C75:D75"/>
    <mergeCell ref="E75:F75"/>
    <mergeCell ref="N30:N31"/>
    <mergeCell ref="N62:N63"/>
    <mergeCell ref="C76:D76"/>
    <mergeCell ref="E76:F76"/>
    <mergeCell ref="C77:D77"/>
    <mergeCell ref="E77:F77"/>
    <mergeCell ref="A61:N61"/>
    <mergeCell ref="A62:A63"/>
    <mergeCell ref="B62:B63"/>
    <mergeCell ref="C62:C63"/>
    <mergeCell ref="D62:D63"/>
    <mergeCell ref="E62:F62"/>
    <mergeCell ref="G62:I62"/>
    <mergeCell ref="J62:J63"/>
    <mergeCell ref="K62:K63"/>
    <mergeCell ref="L62:M62"/>
  </mergeCells>
  <dataValidations count="3">
    <dataValidation type="list" allowBlank="1" showInputMessage="1" showErrorMessage="1" sqref="D69">
      <formula1>$Q$26:$Q$39</formula1>
    </dataValidation>
    <dataValidation type="list" allowBlank="1" showInputMessage="1" showErrorMessage="1" sqref="D5:D9 D23:D27 D15:D18">
      <formula1>$Q$15:$Q$22</formula1>
    </dataValidation>
    <dataValidation type="list" allowBlank="1" showInputMessage="1" showErrorMessage="1" sqref="K23:K27 K69:K70 K5:K9 K15:K18">
      <formula1>$Q$3:$Q$4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workbookViewId="0">
      <selection activeCell="D25" sqref="D25"/>
    </sheetView>
  </sheetViews>
  <sheetFormatPr defaultRowHeight="15" x14ac:dyDescent="0.25"/>
  <cols>
    <col min="1" max="1" width="15.140625" style="101" customWidth="1"/>
    <col min="2" max="2" width="23.85546875" style="101" customWidth="1"/>
    <col min="3" max="3" width="17.85546875" style="101" customWidth="1"/>
    <col min="4" max="4" width="36.7109375" style="101" customWidth="1"/>
    <col min="5" max="5" width="12.85546875" style="101" customWidth="1"/>
    <col min="6" max="6" width="17" style="101" customWidth="1"/>
    <col min="7" max="7" width="16.28515625" style="119" customWidth="1"/>
    <col min="8" max="9" width="15.7109375" style="122" customWidth="1"/>
    <col min="10" max="10" width="27.5703125" style="101" customWidth="1"/>
    <col min="11" max="11" width="19.5703125" style="101" customWidth="1"/>
    <col min="12" max="12" width="15.5703125" style="101" customWidth="1"/>
    <col min="13" max="13" width="15" style="101" customWidth="1"/>
    <col min="14" max="14" width="14.85546875" style="101" customWidth="1"/>
    <col min="15" max="16" width="9.140625" style="101"/>
    <col min="17" max="17" width="68.5703125" style="101" customWidth="1"/>
    <col min="18" max="18" width="57.42578125" style="101" customWidth="1"/>
    <col min="19" max="16384" width="9.140625" style="101"/>
  </cols>
  <sheetData>
    <row r="1" spans="1:20" ht="16.5" thickBot="1" x14ac:dyDescent="0.3">
      <c r="A1" s="329" t="s">
        <v>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1"/>
      <c r="O1" s="102"/>
      <c r="P1" s="102"/>
      <c r="Q1" s="103"/>
      <c r="R1" s="102"/>
      <c r="S1" s="102"/>
      <c r="T1" s="102"/>
    </row>
    <row r="2" spans="1:20" ht="15.75" x14ac:dyDescent="0.25">
      <c r="A2" s="322" t="s">
        <v>1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4"/>
      <c r="O2" s="102"/>
      <c r="P2" s="102"/>
      <c r="Q2" s="103"/>
      <c r="R2" s="102"/>
      <c r="S2" s="102"/>
      <c r="T2" s="102"/>
    </row>
    <row r="3" spans="1:20" x14ac:dyDescent="0.25">
      <c r="A3" s="327" t="s">
        <v>9</v>
      </c>
      <c r="B3" s="321" t="s">
        <v>10</v>
      </c>
      <c r="C3" s="321" t="s">
        <v>11</v>
      </c>
      <c r="D3" s="321" t="s">
        <v>2</v>
      </c>
      <c r="E3" s="321" t="s">
        <v>3</v>
      </c>
      <c r="F3" s="321" t="s">
        <v>4</v>
      </c>
      <c r="G3" s="325" t="s">
        <v>104</v>
      </c>
      <c r="H3" s="325"/>
      <c r="I3" s="325"/>
      <c r="J3" s="321" t="s">
        <v>6</v>
      </c>
      <c r="K3" s="321" t="s">
        <v>108</v>
      </c>
      <c r="L3" s="321" t="s">
        <v>12</v>
      </c>
      <c r="M3" s="321"/>
      <c r="N3" s="295" t="s">
        <v>309</v>
      </c>
      <c r="O3" s="102"/>
      <c r="P3" s="102"/>
      <c r="Q3" s="110" t="s">
        <v>106</v>
      </c>
      <c r="R3" s="102"/>
      <c r="S3" s="102"/>
      <c r="T3" s="102"/>
    </row>
    <row r="4" spans="1:20" ht="25.5" x14ac:dyDescent="0.25">
      <c r="A4" s="327"/>
      <c r="B4" s="321"/>
      <c r="C4" s="321"/>
      <c r="D4" s="321"/>
      <c r="E4" s="321"/>
      <c r="F4" s="321"/>
      <c r="G4" s="172" t="s">
        <v>5</v>
      </c>
      <c r="H4" s="171" t="s">
        <v>102</v>
      </c>
      <c r="I4" s="171" t="s">
        <v>103</v>
      </c>
      <c r="J4" s="321"/>
      <c r="K4" s="321"/>
      <c r="L4" s="116" t="s">
        <v>101</v>
      </c>
      <c r="M4" s="116" t="s">
        <v>8</v>
      </c>
      <c r="N4" s="295"/>
      <c r="O4" s="102"/>
      <c r="P4" s="102"/>
      <c r="Q4" s="110" t="s">
        <v>107</v>
      </c>
      <c r="R4" s="102"/>
      <c r="S4" s="102"/>
      <c r="T4" s="102"/>
    </row>
    <row r="5" spans="1:20" x14ac:dyDescent="0.25">
      <c r="A5" s="104"/>
      <c r="B5" s="105"/>
      <c r="C5" s="105"/>
      <c r="D5" s="105"/>
      <c r="E5" s="105"/>
      <c r="F5" s="105"/>
      <c r="G5" s="117"/>
      <c r="H5" s="117"/>
      <c r="I5" s="117"/>
      <c r="J5" s="105"/>
      <c r="K5" s="105"/>
      <c r="L5" s="105"/>
      <c r="M5" s="105"/>
      <c r="N5" s="106"/>
      <c r="O5" s="102"/>
      <c r="P5" s="102"/>
      <c r="Q5" s="111" t="s">
        <v>27</v>
      </c>
      <c r="R5" s="102"/>
      <c r="S5" s="102"/>
      <c r="T5" s="102"/>
    </row>
    <row r="6" spans="1:20" x14ac:dyDescent="0.25">
      <c r="A6" s="104"/>
      <c r="B6" s="105"/>
      <c r="C6" s="105"/>
      <c r="D6" s="105"/>
      <c r="E6" s="105"/>
      <c r="F6" s="105"/>
      <c r="G6" s="117"/>
      <c r="H6" s="117"/>
      <c r="I6" s="117"/>
      <c r="J6" s="105"/>
      <c r="K6" s="105"/>
      <c r="L6" s="105"/>
      <c r="M6" s="105"/>
      <c r="N6" s="106"/>
      <c r="O6" s="102"/>
      <c r="P6" s="102"/>
      <c r="Q6" s="111" t="s">
        <v>28</v>
      </c>
      <c r="R6" s="102"/>
      <c r="S6" s="102"/>
      <c r="T6" s="102"/>
    </row>
    <row r="7" spans="1:20" x14ac:dyDescent="0.25">
      <c r="A7" s="104"/>
      <c r="B7" s="105"/>
      <c r="C7" s="105"/>
      <c r="D7" s="105"/>
      <c r="E7" s="105"/>
      <c r="F7" s="105"/>
      <c r="G7" s="117"/>
      <c r="H7" s="117"/>
      <c r="I7" s="117"/>
      <c r="J7" s="105"/>
      <c r="K7" s="105"/>
      <c r="L7" s="105"/>
      <c r="M7" s="105"/>
      <c r="N7" s="106"/>
      <c r="O7" s="102"/>
      <c r="P7" s="102"/>
      <c r="Q7" s="111" t="s">
        <v>29</v>
      </c>
      <c r="R7" s="102"/>
      <c r="S7" s="102"/>
      <c r="T7" s="102"/>
    </row>
    <row r="8" spans="1:20" x14ac:dyDescent="0.25">
      <c r="A8" s="104"/>
      <c r="B8" s="105"/>
      <c r="C8" s="105"/>
      <c r="D8" s="105"/>
      <c r="E8" s="105"/>
      <c r="F8" s="105"/>
      <c r="G8" s="117"/>
      <c r="H8" s="117"/>
      <c r="I8" s="117"/>
      <c r="J8" s="105"/>
      <c r="K8" s="105"/>
      <c r="L8" s="105"/>
      <c r="M8" s="105"/>
      <c r="N8" s="106"/>
      <c r="O8" s="102"/>
      <c r="P8" s="102"/>
      <c r="Q8" s="111" t="s">
        <v>30</v>
      </c>
      <c r="R8" s="102"/>
      <c r="S8" s="102"/>
      <c r="T8" s="102"/>
    </row>
    <row r="9" spans="1:20" ht="15.75" thickBot="1" x14ac:dyDescent="0.3">
      <c r="A9" s="107"/>
      <c r="B9" s="108"/>
      <c r="C9" s="108"/>
      <c r="D9" s="108"/>
      <c r="E9" s="108"/>
      <c r="F9" s="108"/>
      <c r="G9" s="118"/>
      <c r="H9" s="118"/>
      <c r="I9" s="118"/>
      <c r="J9" s="108"/>
      <c r="K9" s="108"/>
      <c r="L9" s="108"/>
      <c r="M9" s="108"/>
      <c r="N9" s="109"/>
      <c r="O9" s="102"/>
      <c r="P9" s="102"/>
      <c r="Q9" s="111" t="s">
        <v>31</v>
      </c>
      <c r="R9" s="102"/>
      <c r="S9" s="102"/>
      <c r="T9" s="102"/>
    </row>
    <row r="10" spans="1:20" ht="15.75" thickBot="1" x14ac:dyDescent="0.3">
      <c r="G10" s="169">
        <f>SUM(G5:G9)</f>
        <v>0</v>
      </c>
      <c r="H10" s="169">
        <f t="shared" ref="H10:I10" si="0">SUM(H5:H9)</f>
        <v>0</v>
      </c>
      <c r="I10" s="169">
        <f t="shared" si="0"/>
        <v>0</v>
      </c>
      <c r="Q10" s="111" t="s">
        <v>32</v>
      </c>
    </row>
    <row r="11" spans="1:20" ht="15.75" x14ac:dyDescent="0.25">
      <c r="A11" s="322" t="s">
        <v>13</v>
      </c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4"/>
      <c r="O11" s="102"/>
      <c r="P11" s="102"/>
      <c r="Q11" s="111" t="s">
        <v>33</v>
      </c>
      <c r="R11" s="102"/>
      <c r="S11" s="102"/>
      <c r="T11" s="102"/>
    </row>
    <row r="12" spans="1:20" x14ac:dyDescent="0.25">
      <c r="A12" s="327" t="s">
        <v>9</v>
      </c>
      <c r="B12" s="321" t="s">
        <v>10</v>
      </c>
      <c r="C12" s="321" t="s">
        <v>11</v>
      </c>
      <c r="D12" s="321" t="s">
        <v>14</v>
      </c>
      <c r="E12" s="321" t="s">
        <v>3</v>
      </c>
      <c r="F12" s="321" t="s">
        <v>4</v>
      </c>
      <c r="G12" s="325" t="s">
        <v>104</v>
      </c>
      <c r="H12" s="325"/>
      <c r="I12" s="325"/>
      <c r="J12" s="321" t="s">
        <v>6</v>
      </c>
      <c r="K12" s="321" t="s">
        <v>108</v>
      </c>
      <c r="L12" s="321" t="s">
        <v>12</v>
      </c>
      <c r="M12" s="321"/>
      <c r="N12" s="295" t="s">
        <v>309</v>
      </c>
      <c r="O12" s="102"/>
      <c r="P12" s="102"/>
      <c r="Q12" s="111" t="s">
        <v>34</v>
      </c>
      <c r="R12" s="102"/>
      <c r="S12" s="102"/>
      <c r="T12" s="102"/>
    </row>
    <row r="13" spans="1:20" ht="25.5" x14ac:dyDescent="0.25">
      <c r="A13" s="327"/>
      <c r="B13" s="321"/>
      <c r="C13" s="321"/>
      <c r="D13" s="321"/>
      <c r="E13" s="321"/>
      <c r="F13" s="321"/>
      <c r="G13" s="172" t="s">
        <v>5</v>
      </c>
      <c r="H13" s="171" t="s">
        <v>102</v>
      </c>
      <c r="I13" s="171" t="s">
        <v>103</v>
      </c>
      <c r="J13" s="321"/>
      <c r="K13" s="321"/>
      <c r="L13" s="116" t="s">
        <v>101</v>
      </c>
      <c r="M13" s="116" t="s">
        <v>8</v>
      </c>
      <c r="N13" s="295"/>
      <c r="O13" s="102"/>
      <c r="P13" s="102"/>
      <c r="Q13" s="103"/>
      <c r="R13" s="102"/>
      <c r="S13" s="102"/>
      <c r="T13" s="102"/>
    </row>
    <row r="14" spans="1:20" x14ac:dyDescent="0.25">
      <c r="A14" s="104"/>
      <c r="B14" s="105"/>
      <c r="C14" s="105"/>
      <c r="D14" s="105"/>
      <c r="E14" s="105"/>
      <c r="F14" s="105"/>
      <c r="G14" s="117"/>
      <c r="H14" s="117"/>
      <c r="I14" s="117"/>
      <c r="J14" s="105"/>
      <c r="K14" s="105"/>
      <c r="L14" s="105"/>
      <c r="M14" s="105"/>
      <c r="N14" s="106"/>
      <c r="O14" s="102"/>
      <c r="P14" s="102"/>
      <c r="Q14" s="111" t="s">
        <v>35</v>
      </c>
      <c r="R14" s="102"/>
      <c r="S14" s="102"/>
      <c r="T14" s="102"/>
    </row>
    <row r="15" spans="1:20" x14ac:dyDescent="0.25">
      <c r="A15" s="104"/>
      <c r="B15" s="105"/>
      <c r="C15" s="105"/>
      <c r="D15" s="105"/>
      <c r="E15" s="105"/>
      <c r="F15" s="105"/>
      <c r="G15" s="117"/>
      <c r="H15" s="117"/>
      <c r="I15" s="117"/>
      <c r="J15" s="105"/>
      <c r="K15" s="105"/>
      <c r="L15" s="105"/>
      <c r="M15" s="105"/>
      <c r="N15" s="106"/>
      <c r="O15" s="102"/>
      <c r="P15" s="102"/>
      <c r="Q15" s="111" t="s">
        <v>36</v>
      </c>
      <c r="R15" s="102"/>
      <c r="S15" s="102"/>
      <c r="T15" s="102"/>
    </row>
    <row r="16" spans="1:20" x14ac:dyDescent="0.25">
      <c r="A16" s="104"/>
      <c r="B16" s="105"/>
      <c r="C16" s="105"/>
      <c r="D16" s="105"/>
      <c r="E16" s="105"/>
      <c r="F16" s="105"/>
      <c r="G16" s="117"/>
      <c r="H16" s="117"/>
      <c r="I16" s="117"/>
      <c r="J16" s="105"/>
      <c r="K16" s="105"/>
      <c r="L16" s="105"/>
      <c r="M16" s="105"/>
      <c r="N16" s="106"/>
      <c r="O16" s="102"/>
      <c r="P16" s="102"/>
      <c r="Q16" s="111" t="s">
        <v>37</v>
      </c>
      <c r="R16" s="102"/>
      <c r="S16" s="102"/>
      <c r="T16" s="102"/>
    </row>
    <row r="17" spans="1:20" ht="15.75" thickBot="1" x14ac:dyDescent="0.3">
      <c r="A17" s="107"/>
      <c r="B17" s="108"/>
      <c r="C17" s="108"/>
      <c r="D17" s="108"/>
      <c r="E17" s="108"/>
      <c r="F17" s="108"/>
      <c r="G17" s="118"/>
      <c r="H17" s="118"/>
      <c r="I17" s="118"/>
      <c r="J17" s="108"/>
      <c r="K17" s="108"/>
      <c r="L17" s="108"/>
      <c r="M17" s="108"/>
      <c r="N17" s="109"/>
      <c r="O17" s="102"/>
      <c r="P17" s="102"/>
      <c r="Q17" s="111" t="s">
        <v>38</v>
      </c>
      <c r="R17" s="102"/>
      <c r="S17" s="102"/>
      <c r="T17" s="102"/>
    </row>
    <row r="18" spans="1:20" ht="15.75" thickBot="1" x14ac:dyDescent="0.3">
      <c r="G18" s="169">
        <f>SUM(G14:G17)</f>
        <v>0</v>
      </c>
      <c r="H18" s="169">
        <f t="shared" ref="H18:I18" si="1">SUM(H14:H17)</f>
        <v>0</v>
      </c>
      <c r="I18" s="169">
        <f t="shared" si="1"/>
        <v>0</v>
      </c>
      <c r="Q18" s="111" t="s">
        <v>39</v>
      </c>
    </row>
    <row r="19" spans="1:20" ht="15.75" x14ac:dyDescent="0.25">
      <c r="A19" s="322" t="s">
        <v>15</v>
      </c>
      <c r="B19" s="323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23"/>
      <c r="N19" s="324"/>
      <c r="Q19" s="111" t="s">
        <v>40</v>
      </c>
    </row>
    <row r="20" spans="1:20" x14ac:dyDescent="0.25">
      <c r="A20" s="327" t="s">
        <v>9</v>
      </c>
      <c r="B20" s="321" t="s">
        <v>10</v>
      </c>
      <c r="C20" s="321" t="s">
        <v>11</v>
      </c>
      <c r="D20" s="321" t="s">
        <v>14</v>
      </c>
      <c r="E20" s="321" t="s">
        <v>3</v>
      </c>
      <c r="F20" s="321" t="s">
        <v>4</v>
      </c>
      <c r="G20" s="325" t="s">
        <v>104</v>
      </c>
      <c r="H20" s="325"/>
      <c r="I20" s="325"/>
      <c r="J20" s="321" t="s">
        <v>6</v>
      </c>
      <c r="K20" s="321" t="s">
        <v>108</v>
      </c>
      <c r="L20" s="321" t="s">
        <v>12</v>
      </c>
      <c r="M20" s="321"/>
      <c r="N20" s="295" t="s">
        <v>309</v>
      </c>
      <c r="Q20" s="111" t="s">
        <v>41</v>
      </c>
    </row>
    <row r="21" spans="1:20" ht="25.5" x14ac:dyDescent="0.25">
      <c r="A21" s="327"/>
      <c r="B21" s="321"/>
      <c r="C21" s="321"/>
      <c r="D21" s="321"/>
      <c r="E21" s="321"/>
      <c r="F21" s="321"/>
      <c r="G21" s="172" t="s">
        <v>5</v>
      </c>
      <c r="H21" s="171" t="s">
        <v>102</v>
      </c>
      <c r="I21" s="171" t="s">
        <v>103</v>
      </c>
      <c r="J21" s="321"/>
      <c r="K21" s="321"/>
      <c r="L21" s="116" t="s">
        <v>7</v>
      </c>
      <c r="M21" s="116" t="s">
        <v>8</v>
      </c>
      <c r="N21" s="295"/>
      <c r="Q21" s="111" t="s">
        <v>42</v>
      </c>
    </row>
    <row r="22" spans="1:20" x14ac:dyDescent="0.25">
      <c r="A22" s="104"/>
      <c r="B22" s="105"/>
      <c r="C22" s="105"/>
      <c r="D22" s="105"/>
      <c r="E22" s="105"/>
      <c r="F22" s="105"/>
      <c r="G22" s="117"/>
      <c r="H22" s="117"/>
      <c r="I22" s="117"/>
      <c r="J22" s="105"/>
      <c r="K22" s="105"/>
      <c r="L22" s="105"/>
      <c r="M22" s="105"/>
      <c r="N22" s="106"/>
      <c r="Q22" s="103"/>
    </row>
    <row r="23" spans="1:20" x14ac:dyDescent="0.25">
      <c r="A23" s="104"/>
      <c r="B23" s="105"/>
      <c r="C23" s="105"/>
      <c r="D23" s="105"/>
      <c r="E23" s="105"/>
      <c r="F23" s="105"/>
      <c r="G23" s="117"/>
      <c r="H23" s="117"/>
      <c r="I23" s="117"/>
      <c r="J23" s="105"/>
      <c r="K23" s="105"/>
      <c r="L23" s="105"/>
      <c r="M23" s="105"/>
      <c r="N23" s="106"/>
      <c r="Q23" s="103"/>
    </row>
    <row r="24" spans="1:20" x14ac:dyDescent="0.25">
      <c r="A24" s="104"/>
      <c r="B24" s="105"/>
      <c r="C24" s="105"/>
      <c r="D24" s="105"/>
      <c r="E24" s="105"/>
      <c r="F24" s="105"/>
      <c r="G24" s="117"/>
      <c r="H24" s="117"/>
      <c r="I24" s="117"/>
      <c r="J24" s="105"/>
      <c r="K24" s="105"/>
      <c r="L24" s="105"/>
      <c r="M24" s="105"/>
      <c r="N24" s="106"/>
      <c r="Q24" s="103"/>
    </row>
    <row r="25" spans="1:20" x14ac:dyDescent="0.25">
      <c r="A25" s="104"/>
      <c r="B25" s="105"/>
      <c r="C25" s="105"/>
      <c r="D25" s="105"/>
      <c r="E25" s="105"/>
      <c r="F25" s="105"/>
      <c r="G25" s="117"/>
      <c r="H25" s="117"/>
      <c r="I25" s="117"/>
      <c r="J25" s="105"/>
      <c r="K25" s="105"/>
      <c r="L25" s="105"/>
      <c r="M25" s="105"/>
      <c r="N25" s="106"/>
      <c r="Q25" s="111" t="s">
        <v>43</v>
      </c>
    </row>
    <row r="26" spans="1:20" ht="15.75" thickBot="1" x14ac:dyDescent="0.3">
      <c r="A26" s="107"/>
      <c r="B26" s="108"/>
      <c r="C26" s="108"/>
      <c r="D26" s="108"/>
      <c r="E26" s="108"/>
      <c r="F26" s="108"/>
      <c r="G26" s="118"/>
      <c r="H26" s="118"/>
      <c r="I26" s="118"/>
      <c r="J26" s="108"/>
      <c r="K26" s="108"/>
      <c r="L26" s="108"/>
      <c r="M26" s="108"/>
      <c r="N26" s="109"/>
      <c r="Q26" s="111" t="s">
        <v>37</v>
      </c>
    </row>
    <row r="27" spans="1:20" ht="15.75" thickBot="1" x14ac:dyDescent="0.3">
      <c r="G27" s="169">
        <f>SUM(G22:G26)</f>
        <v>0</v>
      </c>
      <c r="H27" s="169">
        <f t="shared" ref="H27:I27" si="2">SUM(H22:H26)</f>
        <v>0</v>
      </c>
      <c r="I27" s="169">
        <f t="shared" si="2"/>
        <v>0</v>
      </c>
      <c r="Q27" s="111" t="s">
        <v>44</v>
      </c>
    </row>
    <row r="28" spans="1:20" ht="15.75" x14ac:dyDescent="0.25">
      <c r="A28" s="322" t="s">
        <v>16</v>
      </c>
      <c r="B28" s="323"/>
      <c r="C28" s="323"/>
      <c r="D28" s="323"/>
      <c r="E28" s="323"/>
      <c r="F28" s="323"/>
      <c r="G28" s="323"/>
      <c r="H28" s="323"/>
      <c r="I28" s="323"/>
      <c r="J28" s="323"/>
      <c r="K28" s="323"/>
      <c r="L28" s="323"/>
      <c r="M28" s="323"/>
      <c r="N28" s="324"/>
      <c r="Q28" s="111" t="s">
        <v>45</v>
      </c>
    </row>
    <row r="29" spans="1:20" ht="15.75" x14ac:dyDescent="0.25">
      <c r="A29" s="327" t="s">
        <v>9</v>
      </c>
      <c r="B29" s="321" t="s">
        <v>10</v>
      </c>
      <c r="C29" s="321" t="s">
        <v>11</v>
      </c>
      <c r="D29" s="321" t="s">
        <v>14</v>
      </c>
      <c r="E29" s="326"/>
      <c r="F29" s="326"/>
      <c r="G29" s="325" t="s">
        <v>104</v>
      </c>
      <c r="H29" s="325"/>
      <c r="I29" s="325"/>
      <c r="J29" s="328" t="s">
        <v>6</v>
      </c>
      <c r="K29" s="321" t="s">
        <v>108</v>
      </c>
      <c r="L29" s="321" t="s">
        <v>12</v>
      </c>
      <c r="M29" s="321"/>
      <c r="N29" s="295" t="s">
        <v>309</v>
      </c>
      <c r="Q29" s="111" t="s">
        <v>46</v>
      </c>
    </row>
    <row r="30" spans="1:20" ht="38.25" x14ac:dyDescent="0.25">
      <c r="A30" s="327"/>
      <c r="B30" s="321"/>
      <c r="C30" s="321"/>
      <c r="D30" s="321"/>
      <c r="E30" s="321" t="s">
        <v>4</v>
      </c>
      <c r="F30" s="321"/>
      <c r="G30" s="116" t="s">
        <v>5</v>
      </c>
      <c r="H30" s="172" t="s">
        <v>102</v>
      </c>
      <c r="I30" s="171" t="s">
        <v>103</v>
      </c>
      <c r="J30" s="328"/>
      <c r="K30" s="321"/>
      <c r="L30" s="116" t="s">
        <v>17</v>
      </c>
      <c r="M30" s="116" t="s">
        <v>8</v>
      </c>
      <c r="N30" s="295"/>
      <c r="Q30" s="113" t="s">
        <v>47</v>
      </c>
    </row>
    <row r="31" spans="1:20" s="129" customFormat="1" ht="48.75" x14ac:dyDescent="0.25">
      <c r="A31" s="130" t="s">
        <v>259</v>
      </c>
      <c r="B31" s="174" t="s">
        <v>260</v>
      </c>
      <c r="C31" s="127"/>
      <c r="D31" s="132" t="s">
        <v>308</v>
      </c>
      <c r="E31" s="127"/>
      <c r="F31" s="175"/>
      <c r="G31" s="119">
        <f>+(2653500/20)*3</f>
        <v>398025</v>
      </c>
      <c r="H31" s="209">
        <f>+G31/2</f>
        <v>199012.5</v>
      </c>
      <c r="I31" s="209">
        <f>+G31/2</f>
        <v>199012.5</v>
      </c>
      <c r="J31" s="176" t="s">
        <v>261</v>
      </c>
      <c r="K31" s="132" t="s">
        <v>308</v>
      </c>
      <c r="L31" s="177" t="s">
        <v>120</v>
      </c>
      <c r="M31" s="177" t="s">
        <v>120</v>
      </c>
      <c r="N31" s="132" t="s">
        <v>310</v>
      </c>
      <c r="Q31" s="113"/>
    </row>
    <row r="32" spans="1:20" s="129" customFormat="1" ht="48.75" x14ac:dyDescent="0.25">
      <c r="A32" s="130" t="s">
        <v>259</v>
      </c>
      <c r="B32" s="178" t="s">
        <v>262</v>
      </c>
      <c r="C32" s="127"/>
      <c r="D32" s="132" t="s">
        <v>308</v>
      </c>
      <c r="E32" s="127"/>
      <c r="F32" s="175"/>
      <c r="G32" s="209">
        <f>+(1773500/20)*4</f>
        <v>354700</v>
      </c>
      <c r="H32" s="209">
        <f>+G32/2</f>
        <v>177350</v>
      </c>
      <c r="I32" s="209">
        <f>+G32/2</f>
        <v>177350</v>
      </c>
      <c r="J32" s="176" t="s">
        <v>263</v>
      </c>
      <c r="K32" s="132" t="s">
        <v>308</v>
      </c>
      <c r="L32" s="177" t="s">
        <v>120</v>
      </c>
      <c r="M32" s="177" t="s">
        <v>120</v>
      </c>
      <c r="N32" s="132" t="s">
        <v>310</v>
      </c>
      <c r="Q32" s="113"/>
    </row>
    <row r="33" spans="1:18" s="129" customFormat="1" ht="84" x14ac:dyDescent="0.25">
      <c r="A33" s="130" t="s">
        <v>259</v>
      </c>
      <c r="B33" s="179" t="s">
        <v>264</v>
      </c>
      <c r="C33" s="127"/>
      <c r="D33" s="132" t="s">
        <v>308</v>
      </c>
      <c r="E33" s="127"/>
      <c r="F33" s="175"/>
      <c r="G33" s="209">
        <v>250000</v>
      </c>
      <c r="H33" s="209">
        <f>+G33/2</f>
        <v>125000</v>
      </c>
      <c r="I33" s="209">
        <f>+G33/2</f>
        <v>125000</v>
      </c>
      <c r="J33" s="180" t="s">
        <v>265</v>
      </c>
      <c r="K33" s="132" t="s">
        <v>308</v>
      </c>
      <c r="L33" s="181" t="s">
        <v>120</v>
      </c>
      <c r="M33" s="181" t="s">
        <v>120</v>
      </c>
      <c r="N33" s="132"/>
      <c r="Q33" s="113"/>
    </row>
    <row r="34" spans="1:18" s="129" customFormat="1" ht="120" x14ac:dyDescent="0.25">
      <c r="A34" s="130" t="s">
        <v>259</v>
      </c>
      <c r="B34" s="258"/>
      <c r="C34" s="262" t="s">
        <v>305</v>
      </c>
      <c r="D34" s="134" t="s">
        <v>303</v>
      </c>
      <c r="E34" s="127"/>
      <c r="F34" s="175"/>
      <c r="G34" s="209">
        <v>550000</v>
      </c>
      <c r="H34" s="209">
        <f>+G34/2</f>
        <v>275000</v>
      </c>
      <c r="I34" s="209">
        <f>+G34/2</f>
        <v>275000</v>
      </c>
      <c r="J34" s="180" t="s">
        <v>304</v>
      </c>
      <c r="K34" s="132" t="s">
        <v>134</v>
      </c>
      <c r="L34" s="181" t="s">
        <v>311</v>
      </c>
      <c r="M34" s="350" t="s">
        <v>313</v>
      </c>
      <c r="N34" s="261" t="s">
        <v>312</v>
      </c>
      <c r="Q34" s="113"/>
    </row>
    <row r="35" spans="1:18" s="129" customFormat="1" ht="84" x14ac:dyDescent="0.25">
      <c r="A35" s="130" t="s">
        <v>259</v>
      </c>
      <c r="B35" s="179" t="s">
        <v>266</v>
      </c>
      <c r="C35" s="127"/>
      <c r="D35" s="132" t="s">
        <v>308</v>
      </c>
      <c r="E35" s="127"/>
      <c r="F35" s="175"/>
      <c r="G35" s="209">
        <f>+(2400000/7)*2</f>
        <v>685714.28571428568</v>
      </c>
      <c r="H35" s="209">
        <f t="shared" ref="H35" si="3">+G35/2</f>
        <v>342857.14285714284</v>
      </c>
      <c r="I35" s="209">
        <f>+G35/2</f>
        <v>342857.14285714284</v>
      </c>
      <c r="J35" s="180" t="s">
        <v>265</v>
      </c>
      <c r="K35" s="132" t="s">
        <v>308</v>
      </c>
      <c r="L35" s="181" t="s">
        <v>120</v>
      </c>
      <c r="M35" s="181" t="s">
        <v>120</v>
      </c>
      <c r="N35" s="132" t="s">
        <v>310</v>
      </c>
      <c r="Q35" s="113"/>
    </row>
    <row r="36" spans="1:18" ht="15.75" thickBot="1" x14ac:dyDescent="0.3">
      <c r="G36" s="169">
        <f>SUM(G31:G35)</f>
        <v>2238439.2857142854</v>
      </c>
      <c r="H36" s="169">
        <f t="shared" ref="H36:I36" si="4">SUM(H31:H35)</f>
        <v>1119219.6428571427</v>
      </c>
      <c r="I36" s="169">
        <f t="shared" si="4"/>
        <v>1119219.6428571427</v>
      </c>
      <c r="Q36" s="114" t="s">
        <v>50</v>
      </c>
      <c r="R36" s="115" t="s">
        <v>49</v>
      </c>
    </row>
    <row r="37" spans="1:18" ht="15.75" x14ac:dyDescent="0.25">
      <c r="A37" s="322" t="s">
        <v>18</v>
      </c>
      <c r="B37" s="323"/>
      <c r="C37" s="323"/>
      <c r="D37" s="323"/>
      <c r="E37" s="323"/>
      <c r="F37" s="323"/>
      <c r="G37" s="323"/>
      <c r="H37" s="323"/>
      <c r="I37" s="323"/>
      <c r="J37" s="323"/>
      <c r="K37" s="323"/>
      <c r="L37" s="323"/>
      <c r="M37" s="323"/>
      <c r="N37" s="324"/>
      <c r="Q37" s="114" t="s">
        <v>51</v>
      </c>
      <c r="R37" s="115" t="s">
        <v>49</v>
      </c>
    </row>
    <row r="38" spans="1:18" x14ac:dyDescent="0.25">
      <c r="A38" s="327" t="s">
        <v>9</v>
      </c>
      <c r="B38" s="321" t="s">
        <v>10</v>
      </c>
      <c r="C38" s="321" t="s">
        <v>11</v>
      </c>
      <c r="D38" s="321" t="s">
        <v>14</v>
      </c>
      <c r="E38" s="321" t="s">
        <v>4</v>
      </c>
      <c r="F38" s="325" t="s">
        <v>104</v>
      </c>
      <c r="G38" s="325"/>
      <c r="H38" s="325"/>
      <c r="I38" s="328" t="s">
        <v>19</v>
      </c>
      <c r="J38" s="321" t="s">
        <v>6</v>
      </c>
      <c r="K38" s="321" t="s">
        <v>108</v>
      </c>
      <c r="L38" s="321" t="s">
        <v>12</v>
      </c>
      <c r="M38" s="321"/>
      <c r="N38" s="295" t="s">
        <v>309</v>
      </c>
      <c r="Q38" s="114" t="s">
        <v>48</v>
      </c>
      <c r="R38" s="115" t="s">
        <v>52</v>
      </c>
    </row>
    <row r="39" spans="1:18" ht="38.25" x14ac:dyDescent="0.25">
      <c r="A39" s="327"/>
      <c r="B39" s="321"/>
      <c r="C39" s="321"/>
      <c r="D39" s="321"/>
      <c r="E39" s="321"/>
      <c r="F39" s="116" t="s">
        <v>5</v>
      </c>
      <c r="G39" s="172" t="s">
        <v>102</v>
      </c>
      <c r="H39" s="171" t="s">
        <v>103</v>
      </c>
      <c r="I39" s="328"/>
      <c r="J39" s="321"/>
      <c r="K39" s="321"/>
      <c r="L39" s="116" t="s">
        <v>20</v>
      </c>
      <c r="M39" s="116" t="s">
        <v>21</v>
      </c>
      <c r="N39" s="295"/>
      <c r="Q39" s="114" t="s">
        <v>50</v>
      </c>
      <c r="R39" s="115" t="s">
        <v>52</v>
      </c>
    </row>
    <row r="40" spans="1:18" s="129" customFormat="1" ht="48.75" x14ac:dyDescent="0.25">
      <c r="A40" s="130" t="s">
        <v>259</v>
      </c>
      <c r="B40" s="182" t="s">
        <v>267</v>
      </c>
      <c r="C40" s="127"/>
      <c r="D40" s="132" t="s">
        <v>308</v>
      </c>
      <c r="E40" s="127"/>
      <c r="F40" s="209">
        <v>104500</v>
      </c>
      <c r="G40" s="209">
        <f>+F40/2</f>
        <v>52250</v>
      </c>
      <c r="H40" s="209">
        <f>+F40/2</f>
        <v>52250</v>
      </c>
      <c r="I40" s="183">
        <v>1</v>
      </c>
      <c r="J40" s="176" t="s">
        <v>268</v>
      </c>
      <c r="K40" s="132" t="s">
        <v>308</v>
      </c>
      <c r="L40" s="177" t="s">
        <v>118</v>
      </c>
      <c r="M40" s="177" t="s">
        <v>118</v>
      </c>
      <c r="N40" s="127"/>
      <c r="Q40" s="114"/>
      <c r="R40" s="115"/>
    </row>
    <row r="41" spans="1:18" s="129" customFormat="1" ht="51.75" x14ac:dyDescent="0.25">
      <c r="A41" s="130" t="s">
        <v>259</v>
      </c>
      <c r="B41" s="182" t="s">
        <v>269</v>
      </c>
      <c r="C41" s="127"/>
      <c r="D41" s="132" t="s">
        <v>308</v>
      </c>
      <c r="E41" s="127"/>
      <c r="F41" s="209">
        <v>88000</v>
      </c>
      <c r="G41" s="209">
        <f t="shared" ref="G41:G58" si="5">+F41/2</f>
        <v>44000</v>
      </c>
      <c r="H41" s="209">
        <f t="shared" ref="H41:H58" si="6">+F41/2</f>
        <v>44000</v>
      </c>
      <c r="I41" s="183">
        <v>1</v>
      </c>
      <c r="J41" s="176" t="s">
        <v>268</v>
      </c>
      <c r="K41" s="132" t="s">
        <v>308</v>
      </c>
      <c r="L41" s="177" t="s">
        <v>118</v>
      </c>
      <c r="M41" s="177" t="s">
        <v>118</v>
      </c>
      <c r="N41" s="127"/>
      <c r="Q41" s="114"/>
      <c r="R41" s="115"/>
    </row>
    <row r="42" spans="1:18" s="129" customFormat="1" ht="48.75" x14ac:dyDescent="0.25">
      <c r="A42" s="130" t="s">
        <v>259</v>
      </c>
      <c r="B42" s="182" t="s">
        <v>270</v>
      </c>
      <c r="C42" s="127"/>
      <c r="D42" s="132" t="s">
        <v>308</v>
      </c>
      <c r="E42" s="127"/>
      <c r="F42" s="209">
        <v>88000</v>
      </c>
      <c r="G42" s="209">
        <f t="shared" si="5"/>
        <v>44000</v>
      </c>
      <c r="H42" s="209">
        <f t="shared" si="6"/>
        <v>44000</v>
      </c>
      <c r="I42" s="183">
        <v>1</v>
      </c>
      <c r="J42" s="176" t="s">
        <v>268</v>
      </c>
      <c r="K42" s="132" t="s">
        <v>308</v>
      </c>
      <c r="L42" s="177" t="s">
        <v>118</v>
      </c>
      <c r="M42" s="177" t="s">
        <v>118</v>
      </c>
      <c r="N42" s="127"/>
      <c r="Q42" s="114"/>
      <c r="R42" s="115"/>
    </row>
    <row r="43" spans="1:18" s="129" customFormat="1" ht="51.75" x14ac:dyDescent="0.25">
      <c r="A43" s="130" t="s">
        <v>259</v>
      </c>
      <c r="B43" s="182" t="s">
        <v>271</v>
      </c>
      <c r="C43" s="127"/>
      <c r="D43" s="132" t="s">
        <v>308</v>
      </c>
      <c r="E43" s="127"/>
      <c r="F43" s="209">
        <v>88000</v>
      </c>
      <c r="G43" s="209">
        <f t="shared" si="5"/>
        <v>44000</v>
      </c>
      <c r="H43" s="209">
        <f t="shared" si="6"/>
        <v>44000</v>
      </c>
      <c r="I43" s="183">
        <v>1</v>
      </c>
      <c r="J43" s="176" t="s">
        <v>268</v>
      </c>
      <c r="K43" s="132" t="s">
        <v>308</v>
      </c>
      <c r="L43" s="177" t="s">
        <v>120</v>
      </c>
      <c r="M43" s="177" t="s">
        <v>120</v>
      </c>
      <c r="N43" s="127"/>
      <c r="Q43" s="114"/>
      <c r="R43" s="115"/>
    </row>
    <row r="44" spans="1:18" s="129" customFormat="1" ht="48.75" x14ac:dyDescent="0.25">
      <c r="A44" s="130" t="s">
        <v>259</v>
      </c>
      <c r="B44" s="182" t="s">
        <v>272</v>
      </c>
      <c r="C44" s="127"/>
      <c r="D44" s="132" t="s">
        <v>308</v>
      </c>
      <c r="E44" s="127"/>
      <c r="F44" s="209">
        <v>88000</v>
      </c>
      <c r="G44" s="209">
        <f t="shared" si="5"/>
        <v>44000</v>
      </c>
      <c r="H44" s="209">
        <f t="shared" si="6"/>
        <v>44000</v>
      </c>
      <c r="I44" s="183">
        <v>1</v>
      </c>
      <c r="J44" s="176" t="s">
        <v>268</v>
      </c>
      <c r="K44" s="132" t="s">
        <v>308</v>
      </c>
      <c r="L44" s="177" t="s">
        <v>120</v>
      </c>
      <c r="M44" s="177" t="s">
        <v>120</v>
      </c>
      <c r="N44" s="127"/>
      <c r="Q44" s="114"/>
      <c r="R44" s="115"/>
    </row>
    <row r="45" spans="1:18" s="129" customFormat="1" ht="51.75" x14ac:dyDescent="0.25">
      <c r="A45" s="130" t="s">
        <v>259</v>
      </c>
      <c r="B45" s="182" t="s">
        <v>273</v>
      </c>
      <c r="C45" s="127"/>
      <c r="D45" s="132" t="s">
        <v>308</v>
      </c>
      <c r="E45" s="127"/>
      <c r="F45" s="209">
        <v>104500</v>
      </c>
      <c r="G45" s="209">
        <f t="shared" si="5"/>
        <v>52250</v>
      </c>
      <c r="H45" s="209">
        <f t="shared" si="6"/>
        <v>52250</v>
      </c>
      <c r="I45" s="183">
        <v>1</v>
      </c>
      <c r="J45" s="176" t="s">
        <v>268</v>
      </c>
      <c r="K45" s="132" t="s">
        <v>308</v>
      </c>
      <c r="L45" s="177" t="s">
        <v>119</v>
      </c>
      <c r="M45" s="177" t="s">
        <v>119</v>
      </c>
      <c r="N45" s="127"/>
      <c r="Q45" s="114"/>
      <c r="R45" s="115"/>
    </row>
    <row r="46" spans="1:18" s="129" customFormat="1" ht="48.75" x14ac:dyDescent="0.25">
      <c r="A46" s="130" t="s">
        <v>259</v>
      </c>
      <c r="B46" s="182" t="s">
        <v>274</v>
      </c>
      <c r="C46" s="127"/>
      <c r="D46" s="132" t="s">
        <v>308</v>
      </c>
      <c r="E46" s="127"/>
      <c r="F46" s="209">
        <v>104500</v>
      </c>
      <c r="G46" s="209">
        <f t="shared" si="5"/>
        <v>52250</v>
      </c>
      <c r="H46" s="209">
        <f t="shared" si="6"/>
        <v>52250</v>
      </c>
      <c r="I46" s="183">
        <v>1</v>
      </c>
      <c r="J46" s="176" t="s">
        <v>268</v>
      </c>
      <c r="K46" s="132" t="s">
        <v>308</v>
      </c>
      <c r="L46" s="177" t="s">
        <v>119</v>
      </c>
      <c r="M46" s="177" t="s">
        <v>119</v>
      </c>
      <c r="N46" s="127"/>
      <c r="Q46" s="114"/>
      <c r="R46" s="115"/>
    </row>
    <row r="47" spans="1:18" s="129" customFormat="1" ht="48.75" x14ac:dyDescent="0.25">
      <c r="A47" s="130" t="s">
        <v>259</v>
      </c>
      <c r="B47" s="182" t="s">
        <v>275</v>
      </c>
      <c r="C47" s="127"/>
      <c r="D47" s="132" t="s">
        <v>308</v>
      </c>
      <c r="E47" s="127"/>
      <c r="F47" s="209">
        <v>104500</v>
      </c>
      <c r="G47" s="209">
        <f t="shared" si="5"/>
        <v>52250</v>
      </c>
      <c r="H47" s="209">
        <f t="shared" si="6"/>
        <v>52250</v>
      </c>
      <c r="I47" s="183">
        <v>1</v>
      </c>
      <c r="J47" s="176" t="s">
        <v>268</v>
      </c>
      <c r="K47" s="132" t="s">
        <v>308</v>
      </c>
      <c r="L47" s="177" t="s">
        <v>119</v>
      </c>
      <c r="M47" s="177" t="s">
        <v>119</v>
      </c>
      <c r="N47" s="127"/>
      <c r="Q47" s="114"/>
      <c r="R47" s="115"/>
    </row>
    <row r="48" spans="1:18" s="129" customFormat="1" ht="51.75" x14ac:dyDescent="0.25">
      <c r="A48" s="130" t="s">
        <v>259</v>
      </c>
      <c r="B48" s="184" t="s">
        <v>276</v>
      </c>
      <c r="C48" s="127"/>
      <c r="D48" s="132" t="s">
        <v>308</v>
      </c>
      <c r="E48" s="127"/>
      <c r="F48" s="209">
        <v>104500</v>
      </c>
      <c r="G48" s="209">
        <f t="shared" si="5"/>
        <v>52250</v>
      </c>
      <c r="H48" s="209">
        <f t="shared" si="6"/>
        <v>52250</v>
      </c>
      <c r="I48" s="183">
        <v>1</v>
      </c>
      <c r="J48" s="176" t="s">
        <v>268</v>
      </c>
      <c r="K48" s="132" t="s">
        <v>308</v>
      </c>
      <c r="L48" s="177" t="s">
        <v>120</v>
      </c>
      <c r="M48" s="177" t="s">
        <v>120</v>
      </c>
      <c r="N48" s="127"/>
      <c r="Q48" s="114"/>
      <c r="R48" s="115"/>
    </row>
    <row r="49" spans="1:18" s="129" customFormat="1" ht="48.75" x14ac:dyDescent="0.25">
      <c r="A49" s="130" t="s">
        <v>259</v>
      </c>
      <c r="B49" s="184" t="s">
        <v>277</v>
      </c>
      <c r="C49" s="127"/>
      <c r="D49" s="132" t="s">
        <v>308</v>
      </c>
      <c r="E49" s="127"/>
      <c r="F49" s="209">
        <v>75000</v>
      </c>
      <c r="G49" s="209">
        <f t="shared" si="5"/>
        <v>37500</v>
      </c>
      <c r="H49" s="209">
        <f t="shared" si="6"/>
        <v>37500</v>
      </c>
      <c r="I49" s="185">
        <v>1.5</v>
      </c>
      <c r="J49" s="176" t="s">
        <v>268</v>
      </c>
      <c r="K49" s="132" t="s">
        <v>308</v>
      </c>
      <c r="L49" s="177" t="s">
        <v>120</v>
      </c>
      <c r="M49" s="177" t="s">
        <v>120</v>
      </c>
      <c r="N49" s="127"/>
      <c r="Q49" s="113"/>
    </row>
    <row r="50" spans="1:18" s="129" customFormat="1" ht="51.75" x14ac:dyDescent="0.25">
      <c r="A50" s="130" t="s">
        <v>259</v>
      </c>
      <c r="B50" s="184" t="s">
        <v>278</v>
      </c>
      <c r="C50" s="127"/>
      <c r="D50" s="132" t="s">
        <v>308</v>
      </c>
      <c r="E50" s="127"/>
      <c r="F50" s="209">
        <v>104500</v>
      </c>
      <c r="G50" s="209">
        <f t="shared" si="5"/>
        <v>52250</v>
      </c>
      <c r="H50" s="209">
        <f t="shared" si="6"/>
        <v>52250</v>
      </c>
      <c r="I50" s="173">
        <v>1</v>
      </c>
      <c r="J50" s="176" t="s">
        <v>268</v>
      </c>
      <c r="K50" s="132" t="s">
        <v>308</v>
      </c>
      <c r="L50" s="177" t="s">
        <v>118</v>
      </c>
      <c r="M50" s="177" t="s">
        <v>118</v>
      </c>
      <c r="N50" s="127"/>
      <c r="O50" s="155">
        <f>+F40+F41+F42+F43+F44+F45+F46+F47+F48+F49+F50</f>
        <v>1054000</v>
      </c>
      <c r="Q50" s="113"/>
    </row>
    <row r="51" spans="1:18" s="129" customFormat="1" ht="48.75" x14ac:dyDescent="0.25">
      <c r="A51" s="130" t="s">
        <v>259</v>
      </c>
      <c r="B51" s="174" t="s">
        <v>279</v>
      </c>
      <c r="C51" s="127"/>
      <c r="D51" s="132" t="s">
        <v>308</v>
      </c>
      <c r="E51" s="127"/>
      <c r="F51" s="209">
        <v>101500</v>
      </c>
      <c r="G51" s="209">
        <f t="shared" si="5"/>
        <v>50750</v>
      </c>
      <c r="H51" s="209">
        <f t="shared" si="6"/>
        <v>50750</v>
      </c>
      <c r="I51" s="173">
        <v>1</v>
      </c>
      <c r="J51" s="176" t="s">
        <v>261</v>
      </c>
      <c r="K51" s="132" t="s">
        <v>308</v>
      </c>
      <c r="L51" s="177" t="s">
        <v>118</v>
      </c>
      <c r="M51" s="177" t="s">
        <v>118</v>
      </c>
      <c r="N51" s="127"/>
      <c r="Q51" s="113"/>
    </row>
    <row r="52" spans="1:18" s="129" customFormat="1" ht="48.75" x14ac:dyDescent="0.25">
      <c r="A52" s="130" t="s">
        <v>259</v>
      </c>
      <c r="B52" s="178" t="s">
        <v>280</v>
      </c>
      <c r="C52" s="127"/>
      <c r="D52" s="132" t="s">
        <v>308</v>
      </c>
      <c r="E52" s="127"/>
      <c r="F52" s="209">
        <v>101500</v>
      </c>
      <c r="G52" s="209">
        <f t="shared" si="5"/>
        <v>50750</v>
      </c>
      <c r="H52" s="209">
        <f t="shared" si="6"/>
        <v>50750</v>
      </c>
      <c r="I52" s="173"/>
      <c r="J52" s="176" t="s">
        <v>263</v>
      </c>
      <c r="K52" s="132" t="s">
        <v>308</v>
      </c>
      <c r="L52" s="177" t="s">
        <v>118</v>
      </c>
      <c r="M52" s="177" t="s">
        <v>118</v>
      </c>
      <c r="N52" s="132" t="s">
        <v>310</v>
      </c>
      <c r="Q52" s="113"/>
    </row>
    <row r="53" spans="1:18" s="129" customFormat="1" ht="114.75" x14ac:dyDescent="0.25">
      <c r="A53" s="130" t="s">
        <v>259</v>
      </c>
      <c r="B53" s="179" t="s">
        <v>281</v>
      </c>
      <c r="C53" s="127"/>
      <c r="D53" s="132" t="s">
        <v>308</v>
      </c>
      <c r="E53" s="127"/>
      <c r="F53" s="209">
        <v>98500</v>
      </c>
      <c r="G53" s="209">
        <f t="shared" si="5"/>
        <v>49250</v>
      </c>
      <c r="H53" s="209">
        <f t="shared" si="6"/>
        <v>49250</v>
      </c>
      <c r="I53" s="173">
        <v>1</v>
      </c>
      <c r="J53" s="180" t="s">
        <v>265</v>
      </c>
      <c r="K53" s="132" t="s">
        <v>308</v>
      </c>
      <c r="L53" s="181" t="s">
        <v>118</v>
      </c>
      <c r="M53" s="181" t="s">
        <v>118</v>
      </c>
      <c r="N53" s="132"/>
      <c r="Q53" s="113"/>
    </row>
    <row r="54" spans="1:18" s="129" customFormat="1" ht="89.25" x14ac:dyDescent="0.25">
      <c r="A54" s="130" t="s">
        <v>259</v>
      </c>
      <c r="B54" s="186" t="s">
        <v>282</v>
      </c>
      <c r="C54" s="127"/>
      <c r="D54" s="132" t="s">
        <v>308</v>
      </c>
      <c r="E54" s="127"/>
      <c r="F54" s="209">
        <v>88000</v>
      </c>
      <c r="G54" s="209">
        <f t="shared" si="5"/>
        <v>44000</v>
      </c>
      <c r="H54" s="209">
        <f t="shared" si="6"/>
        <v>44000</v>
      </c>
      <c r="I54" s="173">
        <v>1</v>
      </c>
      <c r="J54" s="180" t="s">
        <v>265</v>
      </c>
      <c r="K54" s="132" t="s">
        <v>308</v>
      </c>
      <c r="L54" s="181" t="s">
        <v>120</v>
      </c>
      <c r="M54" s="181" t="s">
        <v>120</v>
      </c>
      <c r="N54" s="132"/>
      <c r="Q54" s="113"/>
    </row>
    <row r="55" spans="1:18" s="129" customFormat="1" ht="89.25" x14ac:dyDescent="0.25">
      <c r="A55" s="130" t="s">
        <v>259</v>
      </c>
      <c r="B55" s="187" t="s">
        <v>283</v>
      </c>
      <c r="C55" s="127"/>
      <c r="D55" s="132" t="s">
        <v>308</v>
      </c>
      <c r="E55" s="127"/>
      <c r="F55" s="209">
        <v>88000</v>
      </c>
      <c r="G55" s="209">
        <f t="shared" si="5"/>
        <v>44000</v>
      </c>
      <c r="H55" s="209">
        <f t="shared" si="6"/>
        <v>44000</v>
      </c>
      <c r="I55" s="173">
        <v>1</v>
      </c>
      <c r="J55" s="180" t="s">
        <v>265</v>
      </c>
      <c r="K55" s="132" t="s">
        <v>308</v>
      </c>
      <c r="L55" s="181" t="s">
        <v>119</v>
      </c>
      <c r="M55" s="181" t="s">
        <v>119</v>
      </c>
      <c r="N55" s="132"/>
      <c r="Q55" s="113"/>
    </row>
    <row r="56" spans="1:18" s="129" customFormat="1" ht="84" x14ac:dyDescent="0.25">
      <c r="A56" s="130" t="s">
        <v>259</v>
      </c>
      <c r="B56" s="179" t="s">
        <v>284</v>
      </c>
      <c r="C56" s="127"/>
      <c r="D56" s="132" t="s">
        <v>308</v>
      </c>
      <c r="E56" s="127"/>
      <c r="F56" s="209">
        <v>98500</v>
      </c>
      <c r="G56" s="209">
        <f t="shared" si="5"/>
        <v>49250</v>
      </c>
      <c r="H56" s="209">
        <f t="shared" si="6"/>
        <v>49250</v>
      </c>
      <c r="I56" s="173">
        <v>1</v>
      </c>
      <c r="J56" s="180" t="s">
        <v>265</v>
      </c>
      <c r="K56" s="132" t="s">
        <v>308</v>
      </c>
      <c r="L56" s="181" t="s">
        <v>118</v>
      </c>
      <c r="M56" s="181" t="s">
        <v>118</v>
      </c>
      <c r="N56" s="132"/>
      <c r="Q56" s="113"/>
    </row>
    <row r="57" spans="1:18" s="129" customFormat="1" ht="84" x14ac:dyDescent="0.25">
      <c r="A57" s="130" t="s">
        <v>259</v>
      </c>
      <c r="B57" s="179" t="s">
        <v>285</v>
      </c>
      <c r="C57" s="127"/>
      <c r="D57" s="132" t="s">
        <v>308</v>
      </c>
      <c r="E57" s="127"/>
      <c r="F57" s="209">
        <v>98500</v>
      </c>
      <c r="G57" s="209">
        <f t="shared" si="5"/>
        <v>49250</v>
      </c>
      <c r="H57" s="209">
        <f t="shared" si="6"/>
        <v>49250</v>
      </c>
      <c r="I57" s="173">
        <v>1</v>
      </c>
      <c r="J57" s="180" t="s">
        <v>265</v>
      </c>
      <c r="K57" s="132" t="s">
        <v>308</v>
      </c>
      <c r="L57" s="181" t="s">
        <v>120</v>
      </c>
      <c r="M57" s="181" t="s">
        <v>120</v>
      </c>
      <c r="N57" s="132"/>
      <c r="Q57" s="113"/>
    </row>
    <row r="58" spans="1:18" s="129" customFormat="1" ht="84" x14ac:dyDescent="0.25">
      <c r="A58" s="130" t="s">
        <v>259</v>
      </c>
      <c r="B58" s="179" t="s">
        <v>286</v>
      </c>
      <c r="C58" s="127"/>
      <c r="D58" s="132" t="s">
        <v>308</v>
      </c>
      <c r="E58" s="127"/>
      <c r="F58" s="209">
        <v>98500</v>
      </c>
      <c r="G58" s="209">
        <f t="shared" si="5"/>
        <v>49250</v>
      </c>
      <c r="H58" s="209">
        <f t="shared" si="6"/>
        <v>49250</v>
      </c>
      <c r="I58" s="173">
        <v>1</v>
      </c>
      <c r="J58" s="180" t="s">
        <v>265</v>
      </c>
      <c r="K58" s="132" t="s">
        <v>308</v>
      </c>
      <c r="L58" s="181" t="s">
        <v>118</v>
      </c>
      <c r="M58" s="181" t="s">
        <v>118</v>
      </c>
      <c r="N58" s="132"/>
      <c r="O58" s="155">
        <f>+F58+F57+F56+F55+F54+F53</f>
        <v>570000</v>
      </c>
      <c r="Q58" s="113"/>
    </row>
    <row r="59" spans="1:18" s="129" customFormat="1" x14ac:dyDescent="0.25">
      <c r="A59" s="94"/>
      <c r="B59" s="65"/>
      <c r="C59" s="92"/>
      <c r="D59" s="67"/>
      <c r="E59" s="92"/>
      <c r="F59" s="210">
        <f>SUM(F40:F58)</f>
        <v>1827000</v>
      </c>
      <c r="G59" s="210">
        <f t="shared" ref="G59:H59" si="7">SUM(G40:G58)</f>
        <v>913500</v>
      </c>
      <c r="H59" s="210">
        <f t="shared" si="7"/>
        <v>913500</v>
      </c>
      <c r="I59" s="68"/>
      <c r="J59" s="69"/>
      <c r="K59" s="70"/>
      <c r="L59" s="70"/>
      <c r="M59" s="70"/>
      <c r="N59" s="92"/>
      <c r="Q59" s="114"/>
      <c r="R59" s="115"/>
    </row>
    <row r="60" spans="1:18" ht="15.75" thickBot="1" x14ac:dyDescent="0.3">
      <c r="F60" s="59"/>
      <c r="G60" s="59"/>
      <c r="H60" s="59"/>
      <c r="Q60" s="115" t="s">
        <v>56</v>
      </c>
      <c r="R60" s="115" t="s">
        <v>55</v>
      </c>
    </row>
    <row r="61" spans="1:18" ht="15.75" x14ac:dyDescent="0.25">
      <c r="A61" s="322" t="s">
        <v>22</v>
      </c>
      <c r="B61" s="323"/>
      <c r="C61" s="323"/>
      <c r="D61" s="323"/>
      <c r="E61" s="323"/>
      <c r="F61" s="323"/>
      <c r="G61" s="323"/>
      <c r="H61" s="323"/>
      <c r="I61" s="323"/>
      <c r="J61" s="323"/>
      <c r="K61" s="323"/>
      <c r="L61" s="323"/>
      <c r="M61" s="323"/>
      <c r="N61" s="324"/>
      <c r="Q61" s="115" t="s">
        <v>57</v>
      </c>
      <c r="R61" s="115" t="s">
        <v>55</v>
      </c>
    </row>
    <row r="62" spans="1:18" ht="15.75" x14ac:dyDescent="0.25">
      <c r="A62" s="327" t="s">
        <v>9</v>
      </c>
      <c r="B62" s="321" t="s">
        <v>10</v>
      </c>
      <c r="C62" s="321" t="s">
        <v>11</v>
      </c>
      <c r="D62" s="321" t="s">
        <v>14</v>
      </c>
      <c r="E62" s="326"/>
      <c r="F62" s="326"/>
      <c r="G62" s="325" t="s">
        <v>104</v>
      </c>
      <c r="H62" s="325"/>
      <c r="I62" s="325"/>
      <c r="J62" s="328" t="s">
        <v>6</v>
      </c>
      <c r="K62" s="321" t="s">
        <v>108</v>
      </c>
      <c r="L62" s="321" t="s">
        <v>12</v>
      </c>
      <c r="M62" s="321"/>
      <c r="N62" s="295" t="s">
        <v>309</v>
      </c>
      <c r="Q62" s="115"/>
      <c r="R62" s="115" t="s">
        <v>58</v>
      </c>
    </row>
    <row r="63" spans="1:18" ht="38.25" x14ac:dyDescent="0.25">
      <c r="A63" s="327"/>
      <c r="B63" s="321"/>
      <c r="C63" s="321"/>
      <c r="D63" s="321"/>
      <c r="E63" s="321" t="s">
        <v>4</v>
      </c>
      <c r="F63" s="321"/>
      <c r="G63" s="116" t="s">
        <v>5</v>
      </c>
      <c r="H63" s="172" t="s">
        <v>102</v>
      </c>
      <c r="I63" s="171" t="s">
        <v>103</v>
      </c>
      <c r="J63" s="328"/>
      <c r="K63" s="321"/>
      <c r="L63" s="116" t="s">
        <v>17</v>
      </c>
      <c r="M63" s="116" t="s">
        <v>8</v>
      </c>
      <c r="N63" s="295"/>
      <c r="Q63" s="115"/>
      <c r="R63" s="115" t="s">
        <v>58</v>
      </c>
    </row>
    <row r="64" spans="1:18" ht="39" x14ac:dyDescent="0.25">
      <c r="A64" s="130" t="s">
        <v>259</v>
      </c>
      <c r="B64" s="184" t="s">
        <v>287</v>
      </c>
      <c r="C64" s="105"/>
      <c r="D64" s="132" t="s">
        <v>308</v>
      </c>
      <c r="E64" s="348"/>
      <c r="F64" s="349"/>
      <c r="G64" s="209">
        <f>(180000/12)*5</f>
        <v>75000</v>
      </c>
      <c r="H64" s="190">
        <f>+G64/2</f>
        <v>37500</v>
      </c>
      <c r="I64" s="190">
        <f>+G64/2</f>
        <v>37500</v>
      </c>
      <c r="J64" s="180" t="s">
        <v>288</v>
      </c>
      <c r="K64" s="132" t="s">
        <v>308</v>
      </c>
      <c r="L64" s="181" t="s">
        <v>118</v>
      </c>
      <c r="M64" s="181" t="s">
        <v>118</v>
      </c>
      <c r="N64" s="106"/>
      <c r="Q64" s="115" t="s">
        <v>59</v>
      </c>
      <c r="R64" s="115" t="s">
        <v>49</v>
      </c>
    </row>
    <row r="65" spans="1:18" ht="77.25" x14ac:dyDescent="0.25">
      <c r="A65" s="130" t="s">
        <v>259</v>
      </c>
      <c r="B65" s="184" t="s">
        <v>289</v>
      </c>
      <c r="C65" s="105"/>
      <c r="D65" s="132" t="s">
        <v>308</v>
      </c>
      <c r="E65" s="348"/>
      <c r="F65" s="349"/>
      <c r="G65" s="209">
        <f>(240000/12)*5</f>
        <v>100000</v>
      </c>
      <c r="H65" s="190">
        <f t="shared" ref="H65:H67" si="8">+G65/2</f>
        <v>50000</v>
      </c>
      <c r="I65" s="190">
        <f t="shared" ref="I65:I67" si="9">+G65/2</f>
        <v>50000</v>
      </c>
      <c r="J65" s="180" t="s">
        <v>288</v>
      </c>
      <c r="K65" s="132" t="s">
        <v>308</v>
      </c>
      <c r="L65" s="181" t="s">
        <v>118</v>
      </c>
      <c r="M65" s="181" t="s">
        <v>118</v>
      </c>
      <c r="N65" s="106"/>
      <c r="Q65" s="115" t="s">
        <v>60</v>
      </c>
      <c r="R65" s="115" t="s">
        <v>49</v>
      </c>
    </row>
    <row r="66" spans="1:18" ht="103.5" thickBot="1" x14ac:dyDescent="0.3">
      <c r="A66" s="130" t="s">
        <v>259</v>
      </c>
      <c r="B66" s="184" t="s">
        <v>290</v>
      </c>
      <c r="C66" s="108"/>
      <c r="D66" s="132" t="s">
        <v>308</v>
      </c>
      <c r="E66" s="319"/>
      <c r="F66" s="320"/>
      <c r="G66" s="209">
        <f>(240000/12)*5</f>
        <v>100000</v>
      </c>
      <c r="H66" s="190">
        <f t="shared" si="8"/>
        <v>50000</v>
      </c>
      <c r="I66" s="190">
        <f t="shared" si="9"/>
        <v>50000</v>
      </c>
      <c r="J66" s="180" t="s">
        <v>288</v>
      </c>
      <c r="K66" s="132" t="s">
        <v>308</v>
      </c>
      <c r="L66" s="181" t="s">
        <v>118</v>
      </c>
      <c r="M66" s="181" t="s">
        <v>118</v>
      </c>
      <c r="N66" s="109"/>
      <c r="Q66" s="115" t="s">
        <v>61</v>
      </c>
      <c r="R66" s="115" t="s">
        <v>49</v>
      </c>
    </row>
    <row r="67" spans="1:18" ht="36.75" thickBot="1" x14ac:dyDescent="0.3">
      <c r="A67" s="130" t="s">
        <v>259</v>
      </c>
      <c r="B67" s="182" t="s">
        <v>291</v>
      </c>
      <c r="C67" s="108"/>
      <c r="D67" s="132" t="s">
        <v>308</v>
      </c>
      <c r="E67" s="319"/>
      <c r="F67" s="320"/>
      <c r="G67" s="209">
        <f>(91000/12)*5</f>
        <v>37916.666666666664</v>
      </c>
      <c r="H67" s="190">
        <f t="shared" si="8"/>
        <v>18958.333333333332</v>
      </c>
      <c r="I67" s="190">
        <f t="shared" si="9"/>
        <v>18958.333333333332</v>
      </c>
      <c r="J67" s="180" t="s">
        <v>288</v>
      </c>
      <c r="K67" s="132" t="s">
        <v>308</v>
      </c>
      <c r="L67" s="181" t="s">
        <v>118</v>
      </c>
      <c r="M67" s="181" t="s">
        <v>118</v>
      </c>
      <c r="N67" s="109"/>
      <c r="Q67" s="115" t="s">
        <v>61</v>
      </c>
      <c r="R67" s="115" t="s">
        <v>49</v>
      </c>
    </row>
    <row r="68" spans="1:18" x14ac:dyDescent="0.25">
      <c r="A68" s="124"/>
      <c r="B68" s="124"/>
      <c r="C68" s="124"/>
      <c r="D68" s="124"/>
      <c r="E68" s="124"/>
      <c r="F68" s="124"/>
      <c r="G68" s="169">
        <f>SUM(G64:G67)</f>
        <v>312916.66666666669</v>
      </c>
      <c r="H68" s="169">
        <f t="shared" ref="H68:I68" si="10">SUM(H64:H67)</f>
        <v>156458.33333333334</v>
      </c>
      <c r="I68" s="169">
        <f t="shared" si="10"/>
        <v>156458.33333333334</v>
      </c>
      <c r="J68" s="125"/>
      <c r="K68" s="124"/>
      <c r="N68" s="124"/>
      <c r="Q68" s="115"/>
      <c r="R68" s="115"/>
    </row>
    <row r="69" spans="1:18" ht="15.75" thickBot="1" x14ac:dyDescent="0.3">
      <c r="E69" s="124"/>
      <c r="F69" s="124"/>
      <c r="G69" s="124"/>
      <c r="H69" s="97"/>
      <c r="I69" s="125"/>
      <c r="J69" s="125"/>
      <c r="K69" s="124"/>
      <c r="L69" s="124"/>
      <c r="M69" s="124"/>
      <c r="N69" s="124"/>
      <c r="Q69" s="115" t="s">
        <v>62</v>
      </c>
      <c r="R69" s="115" t="s">
        <v>49</v>
      </c>
    </row>
    <row r="70" spans="1:18" ht="15.75" customHeight="1" x14ac:dyDescent="0.25">
      <c r="A70" s="322" t="s">
        <v>23</v>
      </c>
      <c r="B70" s="323"/>
      <c r="C70" s="323"/>
      <c r="D70" s="323"/>
      <c r="E70" s="323"/>
      <c r="F70" s="323"/>
      <c r="G70" s="323"/>
      <c r="H70" s="323"/>
      <c r="I70" s="323"/>
      <c r="J70" s="323"/>
      <c r="K70" s="323"/>
      <c r="L70" s="323"/>
      <c r="M70" s="323"/>
      <c r="N70" s="324"/>
      <c r="Q70" s="115" t="s">
        <v>63</v>
      </c>
      <c r="R70" s="115" t="s">
        <v>49</v>
      </c>
    </row>
    <row r="71" spans="1:18" ht="15" customHeight="1" x14ac:dyDescent="0.25">
      <c r="A71" s="327" t="s">
        <v>9</v>
      </c>
      <c r="B71" s="321" t="s">
        <v>74</v>
      </c>
      <c r="C71" s="321" t="s">
        <v>11</v>
      </c>
      <c r="D71" s="321"/>
      <c r="E71" s="321" t="s">
        <v>4</v>
      </c>
      <c r="F71" s="321"/>
      <c r="G71" s="325" t="s">
        <v>104</v>
      </c>
      <c r="H71" s="325"/>
      <c r="I71" s="325"/>
      <c r="J71" s="328" t="s">
        <v>6</v>
      </c>
      <c r="K71" s="328" t="s">
        <v>24</v>
      </c>
      <c r="L71" s="321" t="s">
        <v>12</v>
      </c>
      <c r="M71" s="321"/>
      <c r="N71" s="295" t="s">
        <v>309</v>
      </c>
      <c r="Q71" s="115" t="s">
        <v>64</v>
      </c>
      <c r="R71" s="115" t="s">
        <v>49</v>
      </c>
    </row>
    <row r="72" spans="1:18" ht="63.75" x14ac:dyDescent="0.25">
      <c r="A72" s="327"/>
      <c r="B72" s="321"/>
      <c r="C72" s="321"/>
      <c r="D72" s="321"/>
      <c r="E72" s="321"/>
      <c r="F72" s="321"/>
      <c r="G72" s="116" t="s">
        <v>5</v>
      </c>
      <c r="H72" s="116" t="s">
        <v>102</v>
      </c>
      <c r="I72" s="172" t="s">
        <v>103</v>
      </c>
      <c r="J72" s="328"/>
      <c r="K72" s="328"/>
      <c r="L72" s="116" t="s">
        <v>25</v>
      </c>
      <c r="M72" s="116" t="s">
        <v>26</v>
      </c>
      <c r="N72" s="295"/>
      <c r="Q72" s="115" t="s">
        <v>65</v>
      </c>
      <c r="R72" s="115" t="s">
        <v>49</v>
      </c>
    </row>
    <row r="73" spans="1:18" x14ac:dyDescent="0.25">
      <c r="A73" s="104"/>
      <c r="B73" s="105"/>
      <c r="C73" s="333"/>
      <c r="D73" s="333"/>
      <c r="E73" s="333"/>
      <c r="F73" s="333"/>
      <c r="G73" s="117"/>
      <c r="H73" s="117"/>
      <c r="I73" s="117"/>
      <c r="J73" s="120"/>
      <c r="K73" s="120"/>
      <c r="L73" s="105"/>
      <c r="M73" s="105"/>
      <c r="N73" s="106"/>
      <c r="Q73" s="103"/>
      <c r="R73" s="103"/>
    </row>
    <row r="74" spans="1:18" x14ac:dyDescent="0.25">
      <c r="A74" s="104"/>
      <c r="B74" s="105"/>
      <c r="C74" s="333"/>
      <c r="D74" s="333"/>
      <c r="E74" s="333"/>
      <c r="F74" s="333"/>
      <c r="G74" s="117"/>
      <c r="H74" s="117"/>
      <c r="I74" s="117"/>
      <c r="J74" s="120"/>
      <c r="K74" s="120"/>
      <c r="L74" s="105"/>
      <c r="M74" s="105"/>
      <c r="N74" s="106"/>
      <c r="Q74" s="115" t="s">
        <v>66</v>
      </c>
      <c r="R74" s="115" t="s">
        <v>52</v>
      </c>
    </row>
    <row r="75" spans="1:18" x14ac:dyDescent="0.25">
      <c r="A75" s="104"/>
      <c r="B75" s="105"/>
      <c r="C75" s="333"/>
      <c r="D75" s="333"/>
      <c r="E75" s="333"/>
      <c r="F75" s="333"/>
      <c r="G75" s="117"/>
      <c r="H75" s="117"/>
      <c r="I75" s="117"/>
      <c r="J75" s="120"/>
      <c r="K75" s="120"/>
      <c r="L75" s="105"/>
      <c r="M75" s="105"/>
      <c r="N75" s="106"/>
      <c r="Q75" s="115" t="s">
        <v>67</v>
      </c>
      <c r="R75" s="115" t="s">
        <v>52</v>
      </c>
    </row>
    <row r="76" spans="1:18" x14ac:dyDescent="0.25">
      <c r="A76" s="104"/>
      <c r="B76" s="105"/>
      <c r="C76" s="333"/>
      <c r="D76" s="333"/>
      <c r="E76" s="333"/>
      <c r="F76" s="333"/>
      <c r="G76" s="117"/>
      <c r="H76" s="117"/>
      <c r="I76" s="117"/>
      <c r="J76" s="120"/>
      <c r="K76" s="120"/>
      <c r="L76" s="105"/>
      <c r="M76" s="105"/>
      <c r="N76" s="106"/>
      <c r="Q76" s="115" t="s">
        <v>68</v>
      </c>
      <c r="R76" s="115" t="s">
        <v>52</v>
      </c>
    </row>
    <row r="77" spans="1:18" ht="15.75" thickBot="1" x14ac:dyDescent="0.3">
      <c r="A77" s="107"/>
      <c r="B77" s="108"/>
      <c r="C77" s="332"/>
      <c r="D77" s="332"/>
      <c r="E77" s="332"/>
      <c r="F77" s="332"/>
      <c r="G77" s="118"/>
      <c r="H77" s="118"/>
      <c r="I77" s="118"/>
      <c r="J77" s="121"/>
      <c r="K77" s="121"/>
      <c r="L77" s="108"/>
      <c r="M77" s="108"/>
      <c r="N77" s="109"/>
      <c r="Q77" s="115" t="s">
        <v>69</v>
      </c>
      <c r="R77" s="115" t="s">
        <v>52</v>
      </c>
    </row>
    <row r="78" spans="1:18" x14ac:dyDescent="0.25">
      <c r="G78" s="169">
        <f>SUM(G73:G77)</f>
        <v>0</v>
      </c>
      <c r="H78" s="169">
        <f t="shared" ref="H78:I78" si="11">SUM(H73:H77)</f>
        <v>0</v>
      </c>
      <c r="I78" s="169">
        <f t="shared" si="11"/>
        <v>0</v>
      </c>
      <c r="Q78" s="103"/>
      <c r="R78" s="115" t="s">
        <v>52</v>
      </c>
    </row>
    <row r="79" spans="1:18" x14ac:dyDescent="0.25">
      <c r="Q79" s="103"/>
      <c r="R79" s="115"/>
    </row>
    <row r="80" spans="1:18" x14ac:dyDescent="0.25">
      <c r="F80" s="167" t="s">
        <v>257</v>
      </c>
      <c r="G80" s="170">
        <f>+G68+F59+G36+G78+G27+G18+G10</f>
        <v>4378355.9523809515</v>
      </c>
      <c r="H80" s="170">
        <f t="shared" ref="H80:I80" si="12">+H68+G59+H36+H78+H27+H18+H10</f>
        <v>2189177.9761904757</v>
      </c>
      <c r="I80" s="170">
        <f t="shared" si="12"/>
        <v>2189177.9761904757</v>
      </c>
      <c r="Q80" s="103"/>
      <c r="R80" s="103"/>
    </row>
    <row r="81" spans="7:18" x14ac:dyDescent="0.25">
      <c r="Q81" s="115" t="s">
        <v>70</v>
      </c>
      <c r="R81" s="115" t="s">
        <v>53</v>
      </c>
    </row>
    <row r="82" spans="7:18" x14ac:dyDescent="0.25">
      <c r="G82" s="101"/>
      <c r="H82" s="101"/>
      <c r="I82" s="101"/>
      <c r="Q82" s="103"/>
      <c r="R82" s="103"/>
    </row>
    <row r="83" spans="7:18" x14ac:dyDescent="0.25">
      <c r="G83" s="101"/>
      <c r="H83" s="101"/>
      <c r="I83" s="101"/>
      <c r="Q83" s="115" t="s">
        <v>71</v>
      </c>
      <c r="R83" s="115" t="s">
        <v>55</v>
      </c>
    </row>
    <row r="84" spans="7:18" x14ac:dyDescent="0.25">
      <c r="G84" s="101"/>
      <c r="H84" s="101"/>
      <c r="I84" s="101"/>
      <c r="Q84" s="115" t="s">
        <v>72</v>
      </c>
      <c r="R84" s="115" t="s">
        <v>55</v>
      </c>
    </row>
    <row r="85" spans="7:18" x14ac:dyDescent="0.25">
      <c r="G85" s="101"/>
      <c r="H85" s="101"/>
      <c r="I85" s="101"/>
      <c r="Q85" s="103"/>
      <c r="R85" s="103"/>
    </row>
    <row r="86" spans="7:18" x14ac:dyDescent="0.25">
      <c r="G86" s="101"/>
      <c r="H86" s="101"/>
      <c r="I86" s="101"/>
    </row>
    <row r="87" spans="7:18" x14ac:dyDescent="0.25">
      <c r="G87" s="101"/>
      <c r="H87" s="101"/>
      <c r="I87" s="101"/>
      <c r="Q87" s="115" t="s">
        <v>54</v>
      </c>
      <c r="R87" s="103"/>
    </row>
    <row r="88" spans="7:18" x14ac:dyDescent="0.25">
      <c r="G88" s="101"/>
      <c r="H88" s="101"/>
      <c r="I88" s="101"/>
      <c r="Q88" s="115" t="s">
        <v>57</v>
      </c>
      <c r="R88" s="103"/>
    </row>
    <row r="89" spans="7:18" x14ac:dyDescent="0.25">
      <c r="G89" s="101"/>
      <c r="H89" s="101"/>
      <c r="I89" s="101"/>
    </row>
    <row r="90" spans="7:18" x14ac:dyDescent="0.25">
      <c r="G90" s="101"/>
      <c r="H90" s="101"/>
      <c r="I90" s="101"/>
    </row>
    <row r="91" spans="7:18" x14ac:dyDescent="0.25">
      <c r="G91" s="101"/>
      <c r="H91" s="101"/>
      <c r="I91" s="101"/>
      <c r="Q91" s="111" t="s">
        <v>43</v>
      </c>
      <c r="R91" s="103"/>
    </row>
    <row r="92" spans="7:18" x14ac:dyDescent="0.25">
      <c r="G92" s="101"/>
      <c r="H92" s="101"/>
      <c r="I92" s="101"/>
      <c r="Q92" s="111" t="s">
        <v>37</v>
      </c>
      <c r="R92" s="103"/>
    </row>
    <row r="93" spans="7:18" x14ac:dyDescent="0.25">
      <c r="G93" s="101"/>
      <c r="H93" s="101"/>
      <c r="I93" s="101"/>
      <c r="Q93" s="112" t="s">
        <v>73</v>
      </c>
      <c r="R93" s="103"/>
    </row>
  </sheetData>
  <mergeCells count="97">
    <mergeCell ref="C75:D75"/>
    <mergeCell ref="E75:F75"/>
    <mergeCell ref="C76:D76"/>
    <mergeCell ref="E76:F76"/>
    <mergeCell ref="C77:D77"/>
    <mergeCell ref="E77:F77"/>
    <mergeCell ref="K71:K72"/>
    <mergeCell ref="L71:M71"/>
    <mergeCell ref="N71:N72"/>
    <mergeCell ref="C73:D73"/>
    <mergeCell ref="E73:F73"/>
    <mergeCell ref="G71:I71"/>
    <mergeCell ref="J71:J72"/>
    <mergeCell ref="C74:D74"/>
    <mergeCell ref="E74:F74"/>
    <mergeCell ref="A71:A72"/>
    <mergeCell ref="B71:B72"/>
    <mergeCell ref="C71:D72"/>
    <mergeCell ref="E71:F72"/>
    <mergeCell ref="A70:N70"/>
    <mergeCell ref="A61:N61"/>
    <mergeCell ref="A62:A63"/>
    <mergeCell ref="B62:B63"/>
    <mergeCell ref="C62:C63"/>
    <mergeCell ref="D62:D63"/>
    <mergeCell ref="E62:F62"/>
    <mergeCell ref="G62:I62"/>
    <mergeCell ref="J62:J63"/>
    <mergeCell ref="K62:K63"/>
    <mergeCell ref="L62:M62"/>
    <mergeCell ref="E63:F63"/>
    <mergeCell ref="E64:F64"/>
    <mergeCell ref="E65:F65"/>
    <mergeCell ref="E66:F66"/>
    <mergeCell ref="E67:F67"/>
    <mergeCell ref="F38:H38"/>
    <mergeCell ref="I38:I39"/>
    <mergeCell ref="J38:J39"/>
    <mergeCell ref="K38:K39"/>
    <mergeCell ref="L38:M38"/>
    <mergeCell ref="N38:N39"/>
    <mergeCell ref="J29:J30"/>
    <mergeCell ref="K29:K30"/>
    <mergeCell ref="L29:M29"/>
    <mergeCell ref="E30:F30"/>
    <mergeCell ref="A37:N37"/>
    <mergeCell ref="A38:A39"/>
    <mergeCell ref="B38:B39"/>
    <mergeCell ref="C38:C39"/>
    <mergeCell ref="D38:D39"/>
    <mergeCell ref="E38:E39"/>
    <mergeCell ref="A29:A30"/>
    <mergeCell ref="B29:B30"/>
    <mergeCell ref="C29:C30"/>
    <mergeCell ref="D29:D30"/>
    <mergeCell ref="E29:F29"/>
    <mergeCell ref="G29:I29"/>
    <mergeCell ref="G20:I20"/>
    <mergeCell ref="J20:J21"/>
    <mergeCell ref="K20:K21"/>
    <mergeCell ref="L20:M20"/>
    <mergeCell ref="N20:N21"/>
    <mergeCell ref="A28:N28"/>
    <mergeCell ref="A20:A21"/>
    <mergeCell ref="B20:B21"/>
    <mergeCell ref="C20:C21"/>
    <mergeCell ref="D20:D21"/>
    <mergeCell ref="E20:E21"/>
    <mergeCell ref="F20:F21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K12:K13"/>
    <mergeCell ref="L12:M12"/>
    <mergeCell ref="N12:N13"/>
    <mergeCell ref="N29:N30"/>
    <mergeCell ref="N62:N63"/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A19:N19"/>
    <mergeCell ref="K3:K4"/>
    <mergeCell ref="L3:M3"/>
    <mergeCell ref="N3:N4"/>
  </mergeCells>
  <dataValidations count="3">
    <dataValidation type="list" allowBlank="1" showInputMessage="1" showErrorMessage="1" sqref="D68">
      <formula1>$Q$25:$Q$32</formula1>
    </dataValidation>
    <dataValidation type="list" allowBlank="1" showInputMessage="1" showErrorMessage="1" sqref="D5:D9 D14:D17 D22:D26">
      <formula1>$Q$14:$Q$21</formula1>
    </dataValidation>
    <dataValidation type="list" allowBlank="1" showInputMessage="1" showErrorMessage="1" sqref="K22:K26 K68:K69 K5:K9 K14:K17">
      <formula1>$Q$3:$Q$4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79A232E787A1147AED3627E1FB59D1E" ma:contentTypeVersion="0" ma:contentTypeDescription="A content type to manage public (operations) IDB documents" ma:contentTypeScope="" ma:versionID="89360002b6fa88c0162a9a5af4ec841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cef9acc7f5f2c21ae68466fda6a47c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09f7d02-9c79-4040-8fb6-60e7837b3d3f}" ma:internalName="TaxCatchAll" ma:showField="CatchAllData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09f7d02-9c79-4040-8fb6-60e7837b3d3f}" ma:internalName="TaxCatchAllLabel" ma:readOnly="true" ma:showField="CatchAllDataLabel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38961311</IDBDocs_x0020_Number>
    <Document_x0020_Author xmlns="9c571b2f-e523-4ab2-ba2e-09e151a03ef4">Cortazar, Juan Carlos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2014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CH-L1085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Proposal&lt;/USER_STAGE&gt;&lt;PD_OBJ_TYPE&gt;0&lt;/PD_OBJ_TYPE&gt;&lt;MAKERECORD&gt;N&lt;/MAKERECORD&gt;&lt;PD_FILEPT_NO&gt;PO-CH-L1085-Anl&lt;/PD_FILEPT_NO&gt;&lt;/Data&gt;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RM-GIP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FD0EC93E-0FD6-4E0A-A5AC-40687A213E1A}"/>
</file>

<file path=customXml/itemProps2.xml><?xml version="1.0" encoding="utf-8"?>
<ds:datastoreItem xmlns:ds="http://schemas.openxmlformats.org/officeDocument/2006/customXml" ds:itemID="{65F5B0DA-B856-4EB5-A226-37F8BDAFDA6B}"/>
</file>

<file path=customXml/itemProps3.xml><?xml version="1.0" encoding="utf-8"?>
<ds:datastoreItem xmlns:ds="http://schemas.openxmlformats.org/officeDocument/2006/customXml" ds:itemID="{9ECA58B4-F3C6-4D3C-8535-8B7E4C4CE1DE}"/>
</file>

<file path=customXml/itemProps4.xml><?xml version="1.0" encoding="utf-8"?>
<ds:datastoreItem xmlns:ds="http://schemas.openxmlformats.org/officeDocument/2006/customXml" ds:itemID="{16622A2B-D244-4DCA-AA12-3B9E22A28C3B}"/>
</file>

<file path=customXml/itemProps5.xml><?xml version="1.0" encoding="utf-8"?>
<ds:datastoreItem xmlns:ds="http://schemas.openxmlformats.org/officeDocument/2006/customXml" ds:itemID="{BCB45ACD-363D-462E-AA36-557AEA7A31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Estructura del Proyecto</vt:lpstr>
      <vt:lpstr>Plan de Adquisiciones</vt:lpstr>
      <vt:lpstr>INE</vt:lpstr>
      <vt:lpstr>MPI</vt:lpstr>
      <vt:lpstr>SERNAC</vt:lpstr>
      <vt:lpstr>SERNAPESCA</vt:lpstr>
      <vt:lpstr>SNPM</vt:lpstr>
      <vt:lpstr>SNRA</vt:lpstr>
      <vt:lpstr>SH-MH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Requerido 3 - Plan de Adquisiciones Completo</dc:title>
  <dc:creator>Bruno Costa</dc:creator>
  <cp:lastModifiedBy>IADB</cp:lastModifiedBy>
  <cp:lastPrinted>2014-07-21T22:38:36Z</cp:lastPrinted>
  <dcterms:created xsi:type="dcterms:W3CDTF">2011-03-30T14:45:37Z</dcterms:created>
  <dcterms:modified xsi:type="dcterms:W3CDTF">2014-08-22T14:38:17Z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0x01010046CF21643EE8D14686A648AA6DAD089200B79A232E787A1147AED3627E1FB59D1E</vt:lpwstr>
  </property>
  <property fmtid="{D5CDD505-2E9C-101B-9397-08002B2CF9AE}" pid="5" name="TaxKeywordTaxHTField">
    <vt:lpwstr/>
  </property>
  <property fmtid="{D5CDD505-2E9C-101B-9397-08002B2CF9AE}" pid="6" name="Series Operations IDB">
    <vt:lpwstr>4;#Loan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5;#Project Preparation, Planning and Design|29ca0c72-1fc4-435f-a09c-28585cb5eac9</vt:lpwstr>
  </property>
</Properties>
</file>