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comments1.xml" ContentType="application/vnd.openxmlformats-officedocument.spreadsheetml.comments+xml"/>
  <Override PartName="/xl/externalLinks/externalLink6.xml" ContentType="application/vnd.openxmlformats-officedocument.spreadsheetml.externalLink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externalLinks/externalLink5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125" yWindow="-45" windowWidth="10320" windowHeight="8175" tabRatio="852"/>
  </bookViews>
  <sheets>
    <sheet name="PAC-maio 2014" sheetId="8" r:id="rId1"/>
    <sheet name="Comentários" sheetId="7" r:id="rId2"/>
    <sheet name="PAC-6ª Missão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">#REF!</definedName>
    <definedName name="AÇO" localSheetId="2">'[1]Conc 20'!#REF!</definedName>
    <definedName name="AÇO">'[1]Conc 20'!#REF!</definedName>
    <definedName name="_xlnm.Print_Area" localSheetId="2">'PAC-6ª Missão'!$A$1:$BI$73</definedName>
    <definedName name="Área_impressão_IM">#REF!</definedName>
    <definedName name="_xlnm.Database">#REF!</definedName>
    <definedName name="BDI">#REF!</definedName>
    <definedName name="DDADOS_VOL5_0">#REF!</definedName>
    <definedName name="DES">#REF!</definedName>
    <definedName name="Detalhes_do_Demonstrativo_MDE" localSheetId="2">'[2]Anexo X - ENSINO'!#REF!</definedName>
    <definedName name="Detalhes_do_Demonstrativo_MDE">'[2]Anexo X - ENSINO'!#REF!</definedName>
    <definedName name="Ganhos_e_perdas_de_receita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MOE">#REF!</definedName>
    <definedName name="MOH">#REF!</definedName>
    <definedName name="Planilha_1ÁreaTotal">#REF!,#REF!</definedName>
    <definedName name="Planilha_1CabGráfico">#REF!</definedName>
    <definedName name="Planilha_1TítCols">#REF!,#REF!</definedName>
    <definedName name="Planilha_1TítLins" localSheetId="2">#REF!</definedName>
    <definedName name="Planilha_1TítLins">#REF!</definedName>
    <definedName name="Planilha_2ÁreaTotal">#REF!,#REF!</definedName>
    <definedName name="Planilha_2CabGráfico">#REF!</definedName>
    <definedName name="Planilha_2TítCols">#REF!,#REF!</definedName>
    <definedName name="Planilha_2TítLins">#REF!</definedName>
    <definedName name="Planilha_3ÁreaTotal">#REF!,#REF!</definedName>
    <definedName name="Planilha_3CabGráfico">#REF!</definedName>
    <definedName name="Planilha_3TítCols">#REF!,#REF!</definedName>
    <definedName name="Planilha_3TítLins">#REF!</definedName>
    <definedName name="Planilha_4ÁreaTotal">#REF!,#REF!</definedName>
    <definedName name="Planilha_4TítCols">#REF!,#REF!</definedName>
    <definedName name="Tabela_1___Déficit_da_Previdência_Social__RGPS">#REF!</definedName>
    <definedName name="Tabela_10___Resultado_Primário_do_Governo_Central_em_1999">#REF!</definedName>
    <definedName name="Tabela_2___Contribuições_Previdenciárias">#REF!</definedName>
    <definedName name="Tabela_3___Benefícios__previsto_x_realizado">#REF!</definedName>
    <definedName name="Tabela_4___Receitas_Administradas_pela_SRF__previsto_x_realizado">#REF!</definedName>
    <definedName name="Tabela_5___Receitas_Administradas_em_Agosto">#REF!</definedName>
    <definedName name="Tabela_6___Receitas_Diretamente_Arrecadadas">#REF!</definedName>
    <definedName name="Tabela_7___Déficit_da_Previdência_Social_em_1999">#REF!</definedName>
    <definedName name="Tabela_8___Receitas_Administradas__revisão_da_previsão">#REF!</definedName>
    <definedName name="Tabela_9___Resultado_Primário_de_1999">#REF!</definedName>
    <definedName name="_xlnm.Print_Titles" localSheetId="2">'PAC-6ª Missão'!$1:$15</definedName>
    <definedName name="total" localSheetId="2">'[4]Orçamento sem preço'!#REF!</definedName>
    <definedName name="total">'[4]Orçamento sem preço'!#REF!</definedName>
  </definedNames>
  <calcPr calcId="124519"/>
</workbook>
</file>

<file path=xl/calcChain.xml><?xml version="1.0" encoding="utf-8"?>
<calcChain xmlns="http://schemas.openxmlformats.org/spreadsheetml/2006/main">
  <c r="H25" i="8"/>
  <c r="H17"/>
  <c r="H25" i="6"/>
  <c r="H31" i="7"/>
  <c r="H27"/>
  <c r="H55" i="8"/>
  <c r="M63"/>
  <c r="H62"/>
  <c r="H63" s="1"/>
  <c r="H61"/>
  <c r="H60"/>
  <c r="H59"/>
  <c r="H54"/>
  <c r="H53"/>
  <c r="H52"/>
  <c r="H51"/>
  <c r="H50"/>
  <c r="H49"/>
  <c r="H48"/>
  <c r="H47"/>
  <c r="H46"/>
  <c r="H45"/>
  <c r="H44"/>
  <c r="H43"/>
  <c r="H42"/>
  <c r="H41"/>
  <c r="H40"/>
  <c r="H39"/>
  <c r="H36"/>
  <c r="H35"/>
  <c r="H33"/>
  <c r="H32"/>
  <c r="H31"/>
  <c r="I29"/>
  <c r="H29"/>
  <c r="H28"/>
  <c r="I27"/>
  <c r="H27"/>
  <c r="H26"/>
  <c r="I26" s="1"/>
  <c r="J26" s="1"/>
  <c r="I25"/>
  <c r="J25" s="1"/>
  <c r="H24"/>
  <c r="H23"/>
  <c r="H22"/>
  <c r="I21"/>
  <c r="H21"/>
  <c r="J20"/>
  <c r="I20"/>
  <c r="H20"/>
  <c r="G19"/>
  <c r="G20" s="1"/>
  <c r="J19"/>
  <c r="I19"/>
  <c r="H19"/>
  <c r="H18"/>
  <c r="J17"/>
  <c r="I17"/>
  <c r="H34" i="6"/>
  <c r="H32"/>
  <c r="H31"/>
  <c r="I29"/>
  <c r="I27"/>
  <c r="I21"/>
  <c r="J20"/>
  <c r="I20"/>
  <c r="J19"/>
  <c r="I19" s="1"/>
  <c r="J17"/>
  <c r="I17" s="1"/>
  <c r="H29"/>
  <c r="H28"/>
  <c r="H27"/>
  <c r="H26"/>
  <c r="I26" s="1"/>
  <c r="J26" s="1"/>
  <c r="I25"/>
  <c r="J25" s="1"/>
  <c r="H24"/>
  <c r="H23"/>
  <c r="H22"/>
  <c r="H21"/>
  <c r="H20"/>
  <c r="H19"/>
  <c r="H18"/>
  <c r="H54"/>
  <c r="H39"/>
  <c r="H46"/>
  <c r="H61"/>
  <c r="H62" s="1"/>
  <c r="M62"/>
  <c r="H60"/>
  <c r="H58"/>
  <c r="G19"/>
  <c r="G20" s="1"/>
  <c r="H40"/>
  <c r="H36"/>
  <c r="H41"/>
  <c r="H43"/>
  <c r="H53"/>
  <c r="H52"/>
  <c r="H51"/>
  <c r="H50"/>
  <c r="H49"/>
  <c r="H48"/>
  <c r="H47"/>
  <c r="H45"/>
  <c r="H44"/>
  <c r="H42"/>
  <c r="H38"/>
  <c r="H35"/>
  <c r="H59"/>
  <c r="H33"/>
</calcChain>
</file>

<file path=xl/comments1.xml><?xml version="1.0" encoding="utf-8"?>
<comments xmlns="http://schemas.openxmlformats.org/spreadsheetml/2006/main">
  <authors>
    <author>xx</author>
    <author>Suporte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2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verificar a possíbilidade de cancelar</t>
        </r>
      </text>
    </comment>
  </commentList>
</comments>
</file>

<file path=xl/comments2.xml><?xml version="1.0" encoding="utf-8"?>
<comments xmlns="http://schemas.openxmlformats.org/spreadsheetml/2006/main">
  <authors>
    <author>xx</author>
    <author>Suporte</author>
    <author>maritaniaf</author>
    <author>elianea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1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verificar POSSIBILIDADE DE COMPRA DIRETA</t>
        </r>
      </text>
    </comment>
    <comment ref="F32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colocar tipo de licitação, pregão eletronico</t>
        </r>
      </text>
    </comment>
    <comment ref="F33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solicitar anuencia do banco para fazer CD (contratação direta)
especificação técnica e orçamento…justificativa para uso. Nas especificações técnicas da CP incluir a capacitação</t>
        </r>
      </text>
    </comment>
    <comment ref="F34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colocar tipo de licitação, pregão eletronico</t>
        </r>
      </text>
    </comment>
    <comment ref="F35" authorId="2">
      <text>
        <r>
          <rPr>
            <b/>
            <sz val="9"/>
            <color indexed="81"/>
            <rFont val="Tahoma"/>
            <family val="2"/>
          </rPr>
          <t>maritaniaf:</t>
        </r>
        <r>
          <rPr>
            <sz val="9"/>
            <color indexed="81"/>
            <rFont val="Tahoma"/>
            <family val="2"/>
          </rPr>
          <t xml:space="preserve">
verificar com Sartori, pregão ou concorrência</t>
        </r>
      </text>
    </comment>
    <comment ref="F36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colocar tipo de licitação, pregão eletronico</t>
        </r>
      </text>
    </comment>
    <comment ref="F39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colocar em serviços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inserir na folha de comentários os tipos de legislação
</t>
        </r>
      </text>
    </comment>
    <comment ref="K45" authorId="3">
      <text>
        <r>
          <rPr>
            <b/>
            <sz val="8"/>
            <color indexed="81"/>
            <rFont val="Tahoma"/>
            <family val="2"/>
          </rPr>
          <t>elianea:</t>
        </r>
        <r>
          <rPr>
            <sz val="8"/>
            <color indexed="81"/>
            <rFont val="Tahoma"/>
            <family val="2"/>
          </rPr>
          <t xml:space="preserve">
Ver com a Dania</t>
        </r>
      </text>
    </comment>
    <comment ref="F49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SOLICITAR CONTRATAÇÃO DIRETA
AO BANCO</t>
        </r>
      </text>
    </comment>
    <comment ref="F50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VERIFICAR POSSIBILIDADE DE CONTRATAÇÃO DIRETA OU LPN</t>
        </r>
      </text>
    </comment>
    <comment ref="B53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eliminar</t>
        </r>
      </text>
    </comment>
    <comment ref="B61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verificar a possíbilidade de cancelar</t>
        </r>
      </text>
    </comment>
    <comment ref="H62" authorId="1">
      <text>
        <r>
          <rPr>
            <b/>
            <sz val="9"/>
            <color indexed="81"/>
            <rFont val="Tahoma"/>
            <family val="2"/>
          </rPr>
          <t>Suporte:</t>
        </r>
        <r>
          <rPr>
            <sz val="9"/>
            <color indexed="81"/>
            <rFont val="Tahoma"/>
            <family val="2"/>
          </rPr>
          <t xml:space="preserve">
rever</t>
        </r>
      </text>
    </comment>
  </commentList>
</comments>
</file>

<file path=xl/sharedStrings.xml><?xml version="1.0" encoding="utf-8"?>
<sst xmlns="http://schemas.openxmlformats.org/spreadsheetml/2006/main" count="713" uniqueCount="180">
  <si>
    <t>Método de Aquisição</t>
  </si>
  <si>
    <t>BID (%)</t>
  </si>
  <si>
    <t>Local (%)</t>
  </si>
  <si>
    <t>Datas Estimadas</t>
  </si>
  <si>
    <t>Estatus (Pendente/ Em Processo/  Adjudicado/ Cancelado)</t>
  </si>
  <si>
    <t>Comentários</t>
  </si>
  <si>
    <t>ex-ante</t>
  </si>
  <si>
    <t>SBQC</t>
  </si>
  <si>
    <t>ex-post</t>
  </si>
  <si>
    <t>Trimestre</t>
  </si>
  <si>
    <t>I / 08</t>
  </si>
  <si>
    <t>II / 08</t>
  </si>
  <si>
    <t>III / 08</t>
  </si>
  <si>
    <t>IV / 08</t>
  </si>
  <si>
    <t>I / 09</t>
  </si>
  <si>
    <t>II / 09</t>
  </si>
  <si>
    <t>III / 09</t>
  </si>
  <si>
    <t>IV / 09</t>
  </si>
  <si>
    <t>I / 10</t>
  </si>
  <si>
    <t>II / 10</t>
  </si>
  <si>
    <t>III / 10</t>
  </si>
  <si>
    <t>IV / 10</t>
  </si>
  <si>
    <t>I / 11</t>
  </si>
  <si>
    <t>II / 11</t>
  </si>
  <si>
    <t>III / 11</t>
  </si>
  <si>
    <t>IV / 12</t>
  </si>
  <si>
    <t>IV / 11</t>
  </si>
  <si>
    <t>I / 12</t>
  </si>
  <si>
    <t>II / 12</t>
  </si>
  <si>
    <t>III / 12</t>
  </si>
  <si>
    <t>I / 13</t>
  </si>
  <si>
    <t>II / 13</t>
  </si>
  <si>
    <t>III / 13</t>
  </si>
  <si>
    <t>IV / 13</t>
  </si>
  <si>
    <t>I / 14</t>
  </si>
  <si>
    <t>II / 14</t>
  </si>
  <si>
    <t>III / 14</t>
  </si>
  <si>
    <t>IV / 14</t>
  </si>
  <si>
    <t>I / 15</t>
  </si>
  <si>
    <t>II / 15</t>
  </si>
  <si>
    <t>III / 15</t>
  </si>
  <si>
    <t>IV / 15</t>
  </si>
  <si>
    <t>Custo Estimado US$</t>
  </si>
  <si>
    <t>PLANO DE AQUISIÇÃO E CONTRATAÇÕES</t>
  </si>
  <si>
    <t>1. Obras</t>
  </si>
  <si>
    <t>Pais: Brasil</t>
  </si>
  <si>
    <t>As Siglas dos métodos de aquisição a utilizar significam:</t>
  </si>
  <si>
    <t>LPI - Licitação Pública Internacional</t>
  </si>
  <si>
    <t>LPN - Licitação Pública Nacional</t>
  </si>
  <si>
    <t>CP - Comparativo de Preços</t>
  </si>
  <si>
    <t>SBQC - Seleção Baseada na Qualidade e Custo</t>
  </si>
  <si>
    <t>SBQ - Seleção Baseada na Qualidade</t>
  </si>
  <si>
    <t>CI - Seleção de Consultor Individual</t>
  </si>
  <si>
    <t>1. Especifica
Edital /Carta</t>
  </si>
  <si>
    <t>2. NO BID</t>
  </si>
  <si>
    <t>3. Publica/
Envia Carta</t>
  </si>
  <si>
    <t>4. Recebe Propos.</t>
  </si>
  <si>
    <t>5. Relat. Julga</t>
  </si>
  <si>
    <t>6. NO BID</t>
  </si>
  <si>
    <t>7. Adj./
Contrata</t>
  </si>
  <si>
    <t>8. Envia PRISM BID</t>
  </si>
  <si>
    <t>Responsável</t>
  </si>
  <si>
    <t>Id.</t>
  </si>
  <si>
    <t xml:space="preserve">Revisão </t>
  </si>
  <si>
    <t>Fonte de Financiamento</t>
  </si>
  <si>
    <t>Finaliza Contrato</t>
  </si>
  <si>
    <t xml:space="preserve">Situação </t>
  </si>
  <si>
    <t>Paula</t>
  </si>
  <si>
    <t>Pontos de Controle/Cronograma</t>
  </si>
  <si>
    <t>1. 
Elabora TDR
e SDP</t>
  </si>
  <si>
    <t>2. 
Publica Aviso de MI</t>
  </si>
  <si>
    <t>3.
Envia SDP c/ Lista p/ NO</t>
  </si>
  <si>
    <t>4.
NO BID</t>
  </si>
  <si>
    <t>5.
Envia SDP/Pede Prop.</t>
  </si>
  <si>
    <t>6.
Recebe Propos.</t>
  </si>
  <si>
    <t>7.
Relat. Tec.</t>
  </si>
  <si>
    <t>8.
NO BID</t>
  </si>
  <si>
    <t>9.
Relat. Final (Fin e Tec.)</t>
  </si>
  <si>
    <t>10.
NO BID</t>
  </si>
  <si>
    <t>11.
Assina Contrato</t>
  </si>
  <si>
    <t>12.
Envia PRISM BID</t>
  </si>
  <si>
    <t>Objeto</t>
  </si>
  <si>
    <t>Ok</t>
  </si>
  <si>
    <r>
      <t xml:space="preserve">Em fase de negociação do Contrato com a </t>
    </r>
    <r>
      <rPr>
        <b/>
        <sz val="11"/>
        <rFont val="Arial"/>
        <family val="2"/>
      </rPr>
      <t>Ganhadora BDO Trevisan</t>
    </r>
    <r>
      <rPr>
        <sz val="11"/>
        <rFont val="Arial"/>
        <family val="2"/>
      </rPr>
      <t>. Valor R$ 309.686,80 (sem impostos)</t>
    </r>
  </si>
  <si>
    <t>Maio</t>
  </si>
  <si>
    <t>Junho</t>
  </si>
  <si>
    <t>Julho</t>
  </si>
  <si>
    <t>Outubro</t>
  </si>
  <si>
    <t>Novembro</t>
  </si>
  <si>
    <t>Dezembro</t>
  </si>
  <si>
    <t>Janeiro</t>
  </si>
  <si>
    <t>Final de
 Maio</t>
  </si>
  <si>
    <t>Publica</t>
  </si>
  <si>
    <t>CI</t>
  </si>
  <si>
    <t>PROGRAMA DE DESENVOLVIMENTO INTEGRADO</t>
  </si>
  <si>
    <t>CONTRATO DE EMPRÉSTIMO Nº XXXX</t>
  </si>
  <si>
    <t>Mutuário:  Município de Cascavel - PR</t>
  </si>
  <si>
    <t>Numero do Projeto do Contrato de Empréstimo: BR-L 1344</t>
  </si>
  <si>
    <t>Informações Gerais</t>
  </si>
  <si>
    <t>Executor: Secretaria Municipal de Planejamento e Urbanismo - SEPLAN, que atuará por intermédio de uma Unidade de Coordenação do Programa (UCP-PDI)</t>
  </si>
  <si>
    <t>Estudos preliminares</t>
  </si>
  <si>
    <t>Contratação de empresa para execução de calçadas nos prédios públicos</t>
  </si>
  <si>
    <t>Em fase de elaboração do termo de referência</t>
  </si>
  <si>
    <t>Em fase de elaboração do projeto básico</t>
  </si>
  <si>
    <t>Em fase de elaboração do projeto executivo</t>
  </si>
  <si>
    <t>Contratação de projeto executivo para implantação de rede de fibra óptica</t>
  </si>
  <si>
    <t>Aquisição de equipamento - sistema de tomografia florestal</t>
  </si>
  <si>
    <t>Aquisição de imagem de satélite de toda área do município corrigida e ortorretificada.</t>
  </si>
  <si>
    <t>Aquisição de software Bentley Power Civil com ferramentas select</t>
  </si>
  <si>
    <t>Contratação de empresa para implantação de aplicativos para ampliação do Geoportal</t>
  </si>
  <si>
    <t>Contratação de serviço de cartografia digital para diagnóstico das áreas verdes do município</t>
  </si>
  <si>
    <t>Contratação de empresa para ministrar curso na área de legislação.</t>
  </si>
  <si>
    <t>Contratação de empresa para ministrar curso na área de paisagismo.</t>
  </si>
  <si>
    <t>Contratação de empresa para ministrar curso na área de capacitação de monitores/guias para os parques ambientais.</t>
  </si>
  <si>
    <t>LPN</t>
  </si>
  <si>
    <t>CP</t>
  </si>
  <si>
    <t>3. Serviços Diferentes de Consultoria</t>
  </si>
  <si>
    <t xml:space="preserve">LPN </t>
  </si>
  <si>
    <t>Aquisição de equipamentos para o Centro de Convivência do Cascavel Velho e do Morumbi</t>
  </si>
  <si>
    <t>1,5 mes</t>
  </si>
  <si>
    <t>Atualização: Agosto/2012</t>
  </si>
  <si>
    <t>UCP</t>
  </si>
  <si>
    <t>Contratação de empresa para implantação do Centro de Convivência do Cascavel Velho (fase 2)</t>
  </si>
  <si>
    <t xml:space="preserve">Contratação de empresa para implantação do Parque Ambiental e Centro de Convivência no Bairro Morumbi. </t>
  </si>
  <si>
    <t xml:space="preserve">Contratação de empresa para implantação do Parque Ambiental e Centro de Convivência no Bairro Floresta. </t>
  </si>
  <si>
    <t xml:space="preserve">Contratação de empresa para implantação do Parque Ambiental e Centro de Convivência no Bairro Santa Felicidade. </t>
  </si>
  <si>
    <t>Contratação de empresa para implantação do Parque Ambiental no Bairro Santa Cruz.</t>
  </si>
  <si>
    <t>jun/201</t>
  </si>
  <si>
    <t>Contratação de empresa para execução do viaduto na BR 277.</t>
  </si>
  <si>
    <t>USS</t>
  </si>
  <si>
    <t>Aquisição de equipamentos para o Centro de Convivência do Floresta e Santa Felicidade</t>
  </si>
  <si>
    <t>Aquisição de equipamentos para atualização da telefônia digital</t>
  </si>
  <si>
    <t>Contratação de consultoria para realizar a avaliação do Programa.</t>
  </si>
  <si>
    <t>Contratação de empresas de consultoria para Apoio ao Gerenciamento do Programa e Supervisão das obras e monitoramento do programa.</t>
  </si>
  <si>
    <t>Contratação de empresa para ministrar curso sobre elaboração de plano de negócios, orçamento e elaboração de termos de referência</t>
  </si>
  <si>
    <t>Contratação de empresa para ministrar curso sobre MS PROJECT 2010 e Gerenciamento de projetos.</t>
  </si>
  <si>
    <t>Contratação de empresa para ministrar curso de planejamento e controle da construção para engenheiros e arquitetos e Patologias das Construções e gerenciamento de resíduos na construção civil</t>
  </si>
  <si>
    <t>Contratação de empresa para ministrar curso gestão e regulação dos serviços de transporte e em processos de integração temporal.</t>
  </si>
  <si>
    <t>Contratação de empresa para ministrar curso na área de avaliação de árvores urbanas, manejo e estabilidade.</t>
  </si>
  <si>
    <t>Contratação de empresa para ministrar curso 1) MOC 10175 – MICROSOFT SHAREPOINT 2010,  2) MOC 6419, 6421 e 6425 WINDOWS SERVER, 3) MCTS: MICROSOFT EXCHANGE SERVER 2010, CONFIGURING.</t>
  </si>
  <si>
    <t>Contratação de empresa para ministrar curso de Power Civil Bentley</t>
  </si>
  <si>
    <t xml:space="preserve">Contratação de empresa para capacitação da equipe de gerenciamento dos Centros de Convivência do Programa. </t>
  </si>
  <si>
    <t>Pendente</t>
  </si>
  <si>
    <t>Nome do Programa: Programa de Desenvolvimento Integrado - PDI do Município de Cascavel</t>
  </si>
  <si>
    <r>
      <t xml:space="preserve">Contratação de empresa para execução de  obras na Av. Brasil, calçadão, ciclovia. </t>
    </r>
    <r>
      <rPr>
        <b/>
        <sz val="11"/>
        <rFont val="Arial"/>
        <family val="2"/>
      </rPr>
      <t/>
    </r>
  </si>
  <si>
    <t>Contratação de empresa para execução obras na Av. Tancredo Neves</t>
  </si>
  <si>
    <t>Contratação de empresa para execução obras na  Av. Barão do Rio Branco</t>
  </si>
  <si>
    <t>Contratação de empresas para execução obras nos 4 terminais</t>
  </si>
  <si>
    <t>Contratação de empresa para execução de abertura de via - Rua Jequitibá e Rua José de Sá Cavalcante.</t>
  </si>
  <si>
    <t>Contratação de empresa para execução de abertura de via - Rua kenedy/Recife, Rua Ipanema e alargamento de via - Av. Jacarezinho.</t>
  </si>
  <si>
    <t>Contratação de empresa para implantação de rede de fibra óptica, manutenção e expansão da rede.</t>
  </si>
  <si>
    <t>C - Concluído</t>
  </si>
  <si>
    <t>Adjudicado</t>
  </si>
  <si>
    <t>Contratação de Consultor Individual para apoiar ao Programa Geo Portal - Planejamento - Plano Diretor de Geo</t>
  </si>
  <si>
    <t xml:space="preserve">PLANO DE AQUISIÇÕES </t>
  </si>
  <si>
    <t>LPI</t>
  </si>
  <si>
    <t xml:space="preserve">2. Bens </t>
  </si>
  <si>
    <t>Aquisição de equipamentos semaforicos</t>
  </si>
  <si>
    <t>CD</t>
  </si>
  <si>
    <t>4. Consultoria</t>
  </si>
  <si>
    <t>SQC</t>
  </si>
  <si>
    <t>Contratação de empresa para ministrar curso em capacitação em rede de Fibra Óptica</t>
  </si>
  <si>
    <t>Contratação de Consultor Individual para apoiar ao Planejamento do cronograma de execução das obras Av. Brasil, Tancredo e Barão Rio Branco.</t>
  </si>
  <si>
    <t xml:space="preserve">Concorrência </t>
  </si>
  <si>
    <t>Pregão Eletrônico</t>
  </si>
  <si>
    <t>Tomada de Preços</t>
  </si>
  <si>
    <t>Aquisição de ortofoto para o perímetro urbano do Município de Cascavel e sede dos Distritos.</t>
  </si>
  <si>
    <t>Incluído em substituição ao id 04 de Consultoria</t>
  </si>
  <si>
    <t>SIM</t>
  </si>
  <si>
    <t>Dispensa por Justificativa</t>
  </si>
  <si>
    <t>Comentários às alterações do Plano de Aquisições</t>
  </si>
  <si>
    <t>Houve a inclusão do id 17 em Serviços Diferentes de Consultoria em substituição ao id 04 de Consultoria, conforme segue:</t>
  </si>
  <si>
    <t>Aquisição de software Bentley Power Civil com ferramentas select e trenamento para utilização</t>
  </si>
  <si>
    <r>
      <t xml:space="preserve">Contratação de empresa para implantação do Parque </t>
    </r>
    <r>
      <rPr>
        <sz val="11"/>
        <color indexed="10"/>
        <rFont val="Arial"/>
        <family val="2"/>
      </rPr>
      <t>Ambiental</t>
    </r>
    <r>
      <rPr>
        <sz val="11"/>
        <rFont val="Arial"/>
        <family val="2"/>
      </rPr>
      <t xml:space="preserve"> e Centro de Convivência no Bairro Morumbi. </t>
    </r>
  </si>
  <si>
    <t>Aquisição de equipamentos para o Centro de Convivência do Floresta</t>
  </si>
  <si>
    <t>Aquisição de equipamentos para o Centro de Convivência do Santa Felicidade</t>
  </si>
  <si>
    <t>Houve a inclusão do id 07 em Bens em virtude do id 04 de US$391.304,35, ser desmembrado/dividido em US$195.652,17, para a realização de certames distintos, face a previsão de término das obras, conforme segue:</t>
  </si>
  <si>
    <t>Houve a redução de US$195.652,17 no id 09 em Obras, em virtude dos equipamentos previstos no Cronograma estarem somados neste id e também constarem do id 06 de Bens, portando o valor passa de US$4.108.695,65 para US$3.913.043,48, conforme segue:</t>
  </si>
  <si>
    <t>Em Processo</t>
  </si>
  <si>
    <t>Adjudicado para a Unioeste - valor contrato de 60 meses: R$257.800,00 (US$112.086,96)</t>
  </si>
</sst>
</file>

<file path=xl/styles.xml><?xml version="1.0" encoding="utf-8"?>
<styleSheet xmlns="http://schemas.openxmlformats.org/spreadsheetml/2006/main">
  <numFmts count="18"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0.0%"/>
    <numFmt numFmtId="167" formatCode="0.00000"/>
    <numFmt numFmtId="168" formatCode="#,##0.0_);\(#,##0.0\)"/>
    <numFmt numFmtId="169" formatCode="0_)"/>
    <numFmt numFmtId="170" formatCode="0.00_)"/>
    <numFmt numFmtId="171" formatCode="d\.mmm"/>
    <numFmt numFmtId="172" formatCode="0.00000000"/>
    <numFmt numFmtId="173" formatCode="0.0000000000"/>
    <numFmt numFmtId="174" formatCode="#,##0.000000"/>
    <numFmt numFmtId="175" formatCode="&quot;$&quot;#,##0.00000_);\(&quot;$&quot;#,##0.00000\)"/>
    <numFmt numFmtId="176" formatCode="0.0_)"/>
    <numFmt numFmtId="177" formatCode="&quot;R&quot;\ #,##0;&quot;R&quot;\ \-#,##0"/>
    <numFmt numFmtId="178" formatCode="&quot;Cr$&quot;\ #,##0.00_);\(&quot;Cr$&quot;\ #,##0.00\)"/>
    <numFmt numFmtId="179" formatCode="&quot;R$ &quot;#,##0.00;[Red]&quot;R$ &quot;#,##0.00"/>
    <numFmt numFmtId="180" formatCode="[$$-409]#,##0.00;[Red][$$-409]#,##0.0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4"/>
      <name val="Lucida Sans"/>
      <family val="2"/>
    </font>
    <font>
      <b/>
      <sz val="11"/>
      <name val="Calibri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trike/>
      <sz val="11"/>
      <name val="Arial"/>
      <family val="2"/>
    </font>
    <font>
      <strike/>
      <sz val="11"/>
      <color indexed="10"/>
      <name val="Arial"/>
      <family val="2"/>
    </font>
    <font>
      <b/>
      <strike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6">
    <xf numFmtId="0" fontId="0" fillId="0" borderId="0"/>
    <xf numFmtId="178" fontId="1" fillId="0" borderId="0">
      <alignment horizontal="center" vertical="top"/>
    </xf>
    <xf numFmtId="0" fontId="5" fillId="0" borderId="1" applyBorder="0"/>
    <xf numFmtId="3" fontId="6" fillId="0" borderId="0" applyNumberFormat="0" applyFill="0" applyBorder="0" applyAlignment="0" applyProtection="0"/>
    <xf numFmtId="3" fontId="7" fillId="0" borderId="0" applyNumberFormat="0" applyFill="0" applyBorder="0" applyAlignment="0" applyProtection="0"/>
    <xf numFmtId="176" fontId="1" fillId="0" borderId="0" applyNumberFormat="0" applyFill="0" applyBorder="0" applyAlignment="0"/>
    <xf numFmtId="3" fontId="8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5" fontId="9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8" fontId="10" fillId="0" borderId="0" applyFont="0" applyFill="0" applyBorder="0" applyAlignment="0" applyProtection="0">
      <protection locked="0"/>
    </xf>
    <xf numFmtId="39" fontId="11" fillId="0" borderId="0" applyFont="0" applyFill="0" applyBorder="0" applyAlignment="0" applyProtection="0"/>
    <xf numFmtId="175" fontId="1" fillId="0" borderId="0" applyFont="0" applyFill="0" applyBorder="0" applyAlignment="0"/>
    <xf numFmtId="165" fontId="1" fillId="0" borderId="0" applyFont="0" applyFill="0" applyBorder="0" applyAlignment="0" applyProtection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66" fontId="14" fillId="0" borderId="4" applyFill="0" applyBorder="0" applyAlignment="0">
      <alignment horizontal="center"/>
      <protection locked="0"/>
    </xf>
    <xf numFmtId="10" fontId="12" fillId="3" borderId="5" applyNumberFormat="0" applyBorder="0" applyAlignment="0" applyProtection="0"/>
    <xf numFmtId="168" fontId="14" fillId="0" borderId="0" applyFill="0" applyBorder="0" applyAlignment="0">
      <protection locked="0"/>
    </xf>
    <xf numFmtId="175" fontId="1" fillId="0" borderId="0" applyFill="0" applyBorder="0" applyAlignment="0" applyProtection="0">
      <protection locked="0"/>
    </xf>
    <xf numFmtId="17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15" fillId="0" borderId="0"/>
    <xf numFmtId="170" fontId="16" fillId="0" borderId="0"/>
    <xf numFmtId="176" fontId="1" fillId="0" borderId="0" applyFill="0" applyBorder="0" applyAlignment="0"/>
    <xf numFmtId="9" fontId="1" fillId="0" borderId="4" applyNumberFormat="0" applyBorder="0">
      <alignment horizontal="center" vertical="center"/>
    </xf>
    <xf numFmtId="0" fontId="3" fillId="4" borderId="5" applyNumberFormat="0" applyFont="0" applyBorder="0" applyAlignment="0" applyProtection="0">
      <alignment horizontal="center"/>
    </xf>
    <xf numFmtId="177" fontId="1" fillId="0" borderId="6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3" fontId="4" fillId="0" borderId="0" applyFill="0" applyBorder="0" applyAlignment="0" applyProtection="0"/>
    <xf numFmtId="3" fontId="17" fillId="0" borderId="0" applyFill="0" applyBorder="0" applyAlignment="0" applyProtection="0"/>
    <xf numFmtId="3" fontId="4" fillId="0" borderId="0" applyFill="0" applyBorder="0" applyAlignment="0" applyProtection="0"/>
    <xf numFmtId="164" fontId="1" fillId="0" borderId="0" applyFont="0" applyFill="0" applyBorder="0" applyAlignment="0" applyProtection="0"/>
    <xf numFmtId="38" fontId="9" fillId="5" borderId="0" applyNumberFormat="0" applyFont="0" applyBorder="0" applyAlignment="0" applyProtection="0"/>
    <xf numFmtId="164" fontId="18" fillId="0" borderId="7"/>
    <xf numFmtId="38" fontId="19" fillId="0" borderId="0" applyFill="0" applyBorder="0" applyAlignment="0" applyProtection="0"/>
    <xf numFmtId="0" fontId="1" fillId="0" borderId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10" fillId="0" borderId="0" applyFont="0" applyFill="0" applyBorder="0" applyAlignment="0" applyProtection="0">
      <alignment horizontal="left"/>
    </xf>
    <xf numFmtId="38" fontId="9" fillId="0" borderId="8" applyNumberFormat="0" applyFont="0" applyFill="0" applyAlignment="0" applyProtection="0"/>
    <xf numFmtId="10" fontId="20" fillId="0" borderId="9" applyNumberFormat="0" applyFont="0" applyFill="0" applyAlignment="0" applyProtection="0"/>
    <xf numFmtId="0" fontId="1" fillId="0" borderId="3" applyFont="0" applyFill="0" applyBorder="0" applyAlignment="0" applyProtection="0"/>
  </cellStyleXfs>
  <cellXfs count="214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79" fontId="0" fillId="0" borderId="0" xfId="0" applyNumberFormat="1" applyFill="1" applyAlignment="1">
      <alignment vertical="center" wrapText="1"/>
    </xf>
    <xf numFmtId="0" fontId="0" fillId="6" borderId="0" xfId="0" applyFill="1" applyAlignment="1">
      <alignment vertical="top"/>
    </xf>
    <xf numFmtId="179" fontId="0" fillId="6" borderId="0" xfId="0" applyNumberFormat="1" applyFill="1" applyAlignment="1">
      <alignment vertical="top"/>
    </xf>
    <xf numFmtId="180" fontId="0" fillId="6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 vertical="center"/>
    </xf>
    <xf numFmtId="0" fontId="0" fillId="6" borderId="0" xfId="0" applyFill="1"/>
    <xf numFmtId="0" fontId="3" fillId="6" borderId="0" xfId="0" applyFont="1" applyFill="1" applyBorder="1" applyAlignment="1">
      <alignment horizontal="center" vertical="center" wrapText="1"/>
    </xf>
    <xf numFmtId="0" fontId="24" fillId="6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179" fontId="24" fillId="0" borderId="10" xfId="0" applyNumberFormat="1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/>
    </xf>
    <xf numFmtId="164" fontId="25" fillId="6" borderId="5" xfId="45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179" fontId="24" fillId="0" borderId="5" xfId="0" applyNumberFormat="1" applyFont="1" applyFill="1" applyBorder="1" applyAlignment="1">
      <alignment horizontal="center" vertical="center" wrapText="1"/>
    </xf>
    <xf numFmtId="0" fontId="24" fillId="7" borderId="5" xfId="0" applyFont="1" applyFill="1" applyBorder="1" applyAlignment="1">
      <alignment horizontal="center" vertical="center" wrapText="1"/>
    </xf>
    <xf numFmtId="179" fontId="24" fillId="7" borderId="5" xfId="0" applyNumberFormat="1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 wrapText="1"/>
    </xf>
    <xf numFmtId="179" fontId="24" fillId="0" borderId="11" xfId="0" applyNumberFormat="1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indent="3"/>
    </xf>
    <xf numFmtId="0" fontId="27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164" fontId="25" fillId="6" borderId="10" xfId="45" applyFont="1" applyFill="1" applyBorder="1" applyAlignment="1">
      <alignment horizontal="center" vertical="center"/>
    </xf>
    <xf numFmtId="0" fontId="25" fillId="7" borderId="10" xfId="0" applyFont="1" applyFill="1" applyBorder="1" applyAlignment="1">
      <alignment horizontal="center" vertical="center" wrapText="1"/>
    </xf>
    <xf numFmtId="0" fontId="25" fillId="6" borderId="12" xfId="0" applyFont="1" applyFill="1" applyBorder="1" applyAlignment="1">
      <alignment horizontal="center" vertical="center" wrapText="1"/>
    </xf>
    <xf numFmtId="179" fontId="24" fillId="2" borderId="13" xfId="0" applyNumberFormat="1" applyFont="1" applyFill="1" applyBorder="1" applyAlignment="1">
      <alignment horizontal="center" vertical="center" wrapText="1"/>
    </xf>
    <xf numFmtId="16" fontId="24" fillId="2" borderId="13" xfId="0" applyNumberFormat="1" applyFont="1" applyFill="1" applyBorder="1" applyAlignment="1">
      <alignment horizontal="center" vertical="center" wrapText="1"/>
    </xf>
    <xf numFmtId="9" fontId="24" fillId="6" borderId="10" xfId="0" applyNumberFormat="1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justify" vertical="center" wrapText="1"/>
    </xf>
    <xf numFmtId="14" fontId="3" fillId="0" borderId="10" xfId="0" applyNumberFormat="1" applyFont="1" applyFill="1" applyBorder="1" applyAlignment="1">
      <alignment horizontal="center" vertical="center" wrapText="1"/>
    </xf>
    <xf numFmtId="0" fontId="24" fillId="6" borderId="10" xfId="0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 wrapText="1"/>
    </xf>
    <xf numFmtId="179" fontId="24" fillId="7" borderId="10" xfId="0" applyNumberFormat="1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7" borderId="14" xfId="0" applyFont="1" applyFill="1" applyBorder="1" applyAlignment="1">
      <alignment horizontal="center" vertical="center" wrapText="1"/>
    </xf>
    <xf numFmtId="179" fontId="24" fillId="7" borderId="14" xfId="0" applyNumberFormat="1" applyFont="1" applyFill="1" applyBorder="1" applyAlignment="1">
      <alignment horizontal="center" vertical="center" wrapText="1"/>
    </xf>
    <xf numFmtId="0" fontId="24" fillId="7" borderId="14" xfId="0" applyFont="1" applyFill="1" applyBorder="1" applyAlignment="1">
      <alignment horizontal="center" vertical="center" wrapText="1"/>
    </xf>
    <xf numFmtId="179" fontId="24" fillId="0" borderId="14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4" fillId="6" borderId="15" xfId="0" applyFont="1" applyFill="1" applyBorder="1" applyAlignment="1">
      <alignment horizontal="center" vertical="center" wrapText="1"/>
    </xf>
    <xf numFmtId="164" fontId="25" fillId="6" borderId="15" xfId="45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7" borderId="15" xfId="0" applyFont="1" applyFill="1" applyBorder="1" applyAlignment="1">
      <alignment horizontal="center" vertical="center" wrapText="1"/>
    </xf>
    <xf numFmtId="179" fontId="24" fillId="7" borderId="15" xfId="0" applyNumberFormat="1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179" fontId="24" fillId="0" borderId="15" xfId="0" applyNumberFormat="1" applyFont="1" applyFill="1" applyBorder="1" applyAlignment="1">
      <alignment horizontal="center" vertical="center" wrapText="1"/>
    </xf>
    <xf numFmtId="9" fontId="24" fillId="6" borderId="5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justify" vertical="center" wrapText="1"/>
    </xf>
    <xf numFmtId="9" fontId="24" fillId="6" borderId="15" xfId="0" applyNumberFormat="1" applyFont="1" applyFill="1" applyBorder="1" applyAlignment="1">
      <alignment horizontal="center" vertical="center" wrapText="1"/>
    </xf>
    <xf numFmtId="0" fontId="25" fillId="6" borderId="15" xfId="0" applyFont="1" applyFill="1" applyBorder="1" applyAlignment="1">
      <alignment horizontal="justify" vertical="center" wrapText="1"/>
    </xf>
    <xf numFmtId="0" fontId="25" fillId="6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25" fillId="6" borderId="18" xfId="0" applyFont="1" applyFill="1" applyBorder="1" applyAlignment="1">
      <alignment horizontal="center" vertical="center"/>
    </xf>
    <xf numFmtId="14" fontId="3" fillId="0" borderId="19" xfId="0" applyNumberFormat="1" applyFont="1" applyFill="1" applyBorder="1" applyAlignment="1">
      <alignment horizontal="center" vertical="center" wrapText="1"/>
    </xf>
    <xf numFmtId="14" fontId="3" fillId="0" borderId="15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14" fontId="29" fillId="0" borderId="20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8" fillId="2" borderId="21" xfId="0" applyFont="1" applyFill="1" applyBorder="1" applyAlignment="1">
      <alignment horizontal="center" vertical="center" wrapText="1"/>
    </xf>
    <xf numFmtId="14" fontId="3" fillId="0" borderId="14" xfId="0" applyNumberFormat="1" applyFont="1" applyFill="1" applyBorder="1" applyAlignment="1">
      <alignment horizontal="center" vertical="center" wrapText="1"/>
    </xf>
    <xf numFmtId="14" fontId="3" fillId="0" borderId="22" xfId="0" applyNumberFormat="1" applyFont="1" applyFill="1" applyBorder="1" applyAlignment="1">
      <alignment horizontal="center" vertical="center" wrapText="1"/>
    </xf>
    <xf numFmtId="0" fontId="25" fillId="6" borderId="12" xfId="0" applyFont="1" applyFill="1" applyBorder="1" applyAlignment="1">
      <alignment horizontal="center" vertical="center"/>
    </xf>
    <xf numFmtId="0" fontId="24" fillId="6" borderId="15" xfId="0" applyFont="1" applyFill="1" applyBorder="1" applyAlignment="1">
      <alignment horizontal="center" vertical="center"/>
    </xf>
    <xf numFmtId="164" fontId="24" fillId="6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24" fillId="8" borderId="10" xfId="0" applyNumberFormat="1" applyFont="1" applyFill="1" applyBorder="1" applyAlignment="1">
      <alignment horizontal="center" vertical="center" wrapText="1"/>
    </xf>
    <xf numFmtId="9" fontId="24" fillId="8" borderId="5" xfId="0" applyNumberFormat="1" applyFont="1" applyFill="1" applyBorder="1" applyAlignment="1">
      <alignment horizontal="center" vertical="center" wrapText="1"/>
    </xf>
    <xf numFmtId="9" fontId="24" fillId="8" borderId="1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17" fontId="24" fillId="7" borderId="10" xfId="45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164" fontId="3" fillId="7" borderId="0" xfId="45" applyFont="1" applyFill="1" applyAlignment="1">
      <alignment horizontal="center" vertical="center"/>
    </xf>
    <xf numFmtId="0" fontId="25" fillId="6" borderId="15" xfId="0" applyFont="1" applyFill="1" applyBorder="1" applyAlignment="1">
      <alignment horizontal="center" vertical="center" wrapText="1"/>
    </xf>
    <xf numFmtId="179" fontId="24" fillId="6" borderId="15" xfId="0" applyNumberFormat="1" applyFont="1" applyFill="1" applyBorder="1" applyAlignment="1">
      <alignment horizontal="center" vertical="center" wrapText="1"/>
    </xf>
    <xf numFmtId="14" fontId="3" fillId="6" borderId="5" xfId="0" applyNumberFormat="1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vertical="center" wrapText="1"/>
    </xf>
    <xf numFmtId="164" fontId="24" fillId="6" borderId="10" xfId="0" applyNumberFormat="1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0" xfId="0" applyFill="1" applyBorder="1"/>
    <xf numFmtId="17" fontId="24" fillId="7" borderId="12" xfId="45" applyNumberFormat="1" applyFont="1" applyFill="1" applyBorder="1" applyAlignment="1">
      <alignment horizontal="center" vertical="center"/>
    </xf>
    <xf numFmtId="166" fontId="24" fillId="6" borderId="10" xfId="0" applyNumberFormat="1" applyFont="1" applyFill="1" applyBorder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/>
    </xf>
    <xf numFmtId="0" fontId="25" fillId="0" borderId="23" xfId="0" applyFont="1" applyFill="1" applyBorder="1" applyAlignment="1">
      <alignment horizontal="center" vertical="center" wrapText="1"/>
    </xf>
    <xf numFmtId="0" fontId="25" fillId="7" borderId="23" xfId="0" applyFont="1" applyFill="1" applyBorder="1" applyAlignment="1">
      <alignment horizontal="center" vertical="center" wrapText="1"/>
    </xf>
    <xf numFmtId="179" fontId="24" fillId="7" borderId="23" xfId="0" applyNumberFormat="1" applyFont="1" applyFill="1" applyBorder="1" applyAlignment="1">
      <alignment horizontal="center" vertical="center" wrapText="1"/>
    </xf>
    <xf numFmtId="0" fontId="24" fillId="7" borderId="23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179" fontId="24" fillId="0" borderId="23" xfId="0" applyNumberFormat="1" applyFont="1" applyFill="1" applyBorder="1" applyAlignment="1">
      <alignment horizontal="center" vertical="center" wrapText="1"/>
    </xf>
    <xf numFmtId="43" fontId="25" fillId="0" borderId="14" xfId="0" applyNumberFormat="1" applyFont="1" applyFill="1" applyBorder="1" applyAlignment="1">
      <alignment horizontal="right" vertical="center"/>
    </xf>
    <xf numFmtId="164" fontId="0" fillId="6" borderId="0" xfId="45" applyFont="1" applyFill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 wrapText="1"/>
    </xf>
    <xf numFmtId="179" fontId="1" fillId="6" borderId="0" xfId="0" applyNumberFormat="1" applyFont="1" applyFill="1" applyAlignment="1">
      <alignment vertical="top"/>
    </xf>
    <xf numFmtId="0" fontId="25" fillId="6" borderId="24" xfId="0" applyFont="1" applyFill="1" applyBorder="1" applyAlignment="1">
      <alignment horizontal="center" vertical="center"/>
    </xf>
    <xf numFmtId="0" fontId="25" fillId="6" borderId="25" xfId="0" applyFont="1" applyFill="1" applyBorder="1" applyAlignment="1">
      <alignment horizontal="center" vertical="center"/>
    </xf>
    <xf numFmtId="0" fontId="25" fillId="6" borderId="18" xfId="0" applyFont="1" applyFill="1" applyBorder="1" applyAlignment="1">
      <alignment horizontal="center" vertical="center" wrapText="1"/>
    </xf>
    <xf numFmtId="0" fontId="25" fillId="6" borderId="24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 vertical="center" wrapText="1"/>
    </xf>
    <xf numFmtId="0" fontId="0" fillId="0" borderId="4" xfId="0" applyFill="1" applyBorder="1"/>
    <xf numFmtId="43" fontId="0" fillId="0" borderId="0" xfId="0" applyNumberFormat="1" applyFill="1" applyBorder="1"/>
    <xf numFmtId="0" fontId="1" fillId="0" borderId="0" xfId="0" applyFont="1" applyFill="1"/>
    <xf numFmtId="3" fontId="0" fillId="0" borderId="0" xfId="0" applyNumberFormat="1" applyFill="1"/>
    <xf numFmtId="43" fontId="0" fillId="0" borderId="0" xfId="0" applyNumberFormat="1" applyFill="1"/>
    <xf numFmtId="166" fontId="24" fillId="8" borderId="10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vertical="top"/>
    </xf>
    <xf numFmtId="0" fontId="30" fillId="6" borderId="15" xfId="0" applyFont="1" applyFill="1" applyBorder="1" applyAlignment="1">
      <alignment horizontal="center" vertical="center"/>
    </xf>
    <xf numFmtId="164" fontId="30" fillId="6" borderId="5" xfId="0" applyNumberFormat="1" applyFont="1" applyFill="1" applyBorder="1" applyAlignment="1">
      <alignment horizontal="center" vertical="center" wrapText="1"/>
    </xf>
    <xf numFmtId="164" fontId="24" fillId="7" borderId="5" xfId="0" applyNumberFormat="1" applyFont="1" applyFill="1" applyBorder="1" applyAlignment="1">
      <alignment horizontal="center" vertical="center" wrapText="1"/>
    </xf>
    <xf numFmtId="164" fontId="31" fillId="6" borderId="5" xfId="45" applyFont="1" applyFill="1" applyBorder="1" applyAlignment="1">
      <alignment horizontal="center" vertical="center"/>
    </xf>
    <xf numFmtId="0" fontId="24" fillId="9" borderId="14" xfId="0" applyFont="1" applyFill="1" applyBorder="1" applyAlignment="1">
      <alignment horizontal="center" vertical="center" wrapText="1"/>
    </xf>
    <xf numFmtId="0" fontId="25" fillId="9" borderId="14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vertical="center" wrapText="1"/>
    </xf>
    <xf numFmtId="164" fontId="24" fillId="0" borderId="5" xfId="0" applyNumberFormat="1" applyFont="1" applyFill="1" applyBorder="1" applyAlignment="1">
      <alignment horizontal="center" vertical="center" wrapText="1"/>
    </xf>
    <xf numFmtId="164" fontId="24" fillId="10" borderId="5" xfId="0" applyNumberFormat="1" applyFont="1" applyFill="1" applyBorder="1" applyAlignment="1">
      <alignment horizontal="center" vertical="center" wrapText="1"/>
    </xf>
    <xf numFmtId="17" fontId="31" fillId="6" borderId="5" xfId="0" applyNumberFormat="1" applyFont="1" applyFill="1" applyBorder="1" applyAlignment="1">
      <alignment horizontal="center" vertical="center" wrapText="1"/>
    </xf>
    <xf numFmtId="17" fontId="32" fillId="6" borderId="10" xfId="0" applyNumberFormat="1" applyFont="1" applyFill="1" applyBorder="1" applyAlignment="1">
      <alignment horizontal="center" vertical="center" wrapText="1"/>
    </xf>
    <xf numFmtId="17" fontId="32" fillId="6" borderId="5" xfId="0" applyNumberFormat="1" applyFont="1" applyFill="1" applyBorder="1" applyAlignment="1">
      <alignment horizontal="center" vertical="center" wrapText="1"/>
    </xf>
    <xf numFmtId="164" fontId="37" fillId="6" borderId="10" xfId="0" applyNumberFormat="1" applyFont="1" applyFill="1" applyBorder="1" applyAlignment="1">
      <alignment horizontal="center" vertical="center" wrapText="1"/>
    </xf>
    <xf numFmtId="0" fontId="35" fillId="6" borderId="10" xfId="0" applyFont="1" applyFill="1" applyBorder="1" applyAlignment="1">
      <alignment horizontal="center" vertical="center"/>
    </xf>
    <xf numFmtId="164" fontId="35" fillId="6" borderId="10" xfId="45" applyFont="1" applyFill="1" applyBorder="1" applyAlignment="1">
      <alignment horizontal="center" vertical="center"/>
    </xf>
    <xf numFmtId="9" fontId="37" fillId="8" borderId="10" xfId="0" applyNumberFormat="1" applyFont="1" applyFill="1" applyBorder="1" applyAlignment="1">
      <alignment horizontal="center" vertical="center" wrapText="1"/>
    </xf>
    <xf numFmtId="9" fontId="37" fillId="6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17" fontId="35" fillId="0" borderId="15" xfId="0" applyNumberFormat="1" applyFont="1" applyFill="1" applyBorder="1" applyAlignment="1">
      <alignment horizontal="center" vertical="center" wrapText="1"/>
    </xf>
    <xf numFmtId="0" fontId="25" fillId="6" borderId="26" xfId="0" applyFont="1" applyFill="1" applyBorder="1" applyAlignment="1">
      <alignment horizontal="center" vertical="center"/>
    </xf>
    <xf numFmtId="17" fontId="25" fillId="0" borderId="10" xfId="0" applyNumberFormat="1" applyFont="1" applyFill="1" applyBorder="1" applyAlignment="1">
      <alignment horizontal="center" vertical="center" wrapText="1"/>
    </xf>
    <xf numFmtId="17" fontId="25" fillId="0" borderId="5" xfId="0" applyNumberFormat="1" applyFont="1" applyFill="1" applyBorder="1" applyAlignment="1">
      <alignment horizontal="center" vertical="center" wrapText="1"/>
    </xf>
    <xf numFmtId="17" fontId="25" fillId="0" borderId="15" xfId="0" applyNumberFormat="1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24" fillId="6" borderId="13" xfId="0" applyFont="1" applyFill="1" applyBorder="1" applyAlignment="1">
      <alignment horizontal="center" vertical="center"/>
    </xf>
    <xf numFmtId="0" fontId="35" fillId="6" borderId="13" xfId="0" applyFont="1" applyFill="1" applyBorder="1" applyAlignment="1">
      <alignment horizontal="center" vertical="center"/>
    </xf>
    <xf numFmtId="164" fontId="37" fillId="6" borderId="13" xfId="0" applyNumberFormat="1" applyFont="1" applyFill="1" applyBorder="1" applyAlignment="1">
      <alignment horizontal="center" vertical="center" wrapText="1"/>
    </xf>
    <xf numFmtId="0" fontId="35" fillId="6" borderId="27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5" fillId="7" borderId="0" xfId="0" applyFont="1" applyFill="1" applyBorder="1" applyAlignment="1">
      <alignment horizontal="center" vertical="center" wrapText="1"/>
    </xf>
    <xf numFmtId="179" fontId="24" fillId="7" borderId="0" xfId="0" applyNumberFormat="1" applyFont="1" applyFill="1" applyBorder="1" applyAlignment="1">
      <alignment horizontal="center" vertical="center" wrapText="1"/>
    </xf>
    <xf numFmtId="0" fontId="24" fillId="7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179" fontId="24" fillId="0" borderId="0" xfId="0" applyNumberFormat="1" applyFont="1" applyFill="1" applyBorder="1" applyAlignment="1">
      <alignment horizontal="center" vertical="center" wrapText="1"/>
    </xf>
    <xf numFmtId="0" fontId="25" fillId="6" borderId="0" xfId="0" applyFont="1" applyFill="1" applyBorder="1" applyAlignment="1">
      <alignment horizontal="justify" vertical="center" wrapText="1"/>
    </xf>
    <xf numFmtId="0" fontId="25" fillId="6" borderId="0" xfId="0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/>
    </xf>
    <xf numFmtId="164" fontId="25" fillId="6" borderId="13" xfId="45" applyFont="1" applyFill="1" applyBorder="1" applyAlignment="1">
      <alignment horizontal="center" vertical="center"/>
    </xf>
    <xf numFmtId="164" fontId="24" fillId="0" borderId="13" xfId="0" applyNumberFormat="1" applyFont="1" applyFill="1" applyBorder="1" applyAlignment="1">
      <alignment horizontal="center" vertical="center" wrapText="1"/>
    </xf>
    <xf numFmtId="0" fontId="39" fillId="0" borderId="0" xfId="0" applyFont="1"/>
    <xf numFmtId="4" fontId="36" fillId="6" borderId="13" xfId="0" applyNumberFormat="1" applyFont="1" applyFill="1" applyBorder="1" applyAlignment="1">
      <alignment horizontal="center" vertical="center"/>
    </xf>
    <xf numFmtId="164" fontId="36" fillId="6" borderId="13" xfId="0" applyNumberFormat="1" applyFont="1" applyFill="1" applyBorder="1" applyAlignment="1">
      <alignment horizontal="center" vertical="center" wrapText="1"/>
    </xf>
    <xf numFmtId="0" fontId="35" fillId="6" borderId="0" xfId="0" applyFont="1" applyFill="1" applyBorder="1" applyAlignment="1">
      <alignment horizontal="center" vertical="center"/>
    </xf>
    <xf numFmtId="0" fontId="36" fillId="6" borderId="0" xfId="0" applyFont="1" applyFill="1" applyBorder="1" applyAlignment="1">
      <alignment horizontal="justify" vertical="top" wrapText="1"/>
    </xf>
    <xf numFmtId="164" fontId="36" fillId="6" borderId="0" xfId="0" applyNumberFormat="1" applyFont="1" applyFill="1" applyBorder="1" applyAlignment="1">
      <alignment horizontal="center" vertical="center" wrapText="1"/>
    </xf>
    <xf numFmtId="0" fontId="36" fillId="6" borderId="0" xfId="0" applyFont="1" applyFill="1" applyBorder="1" applyAlignment="1">
      <alignment horizontal="center" vertical="center"/>
    </xf>
    <xf numFmtId="164" fontId="37" fillId="6" borderId="0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justify" vertical="top" wrapText="1"/>
    </xf>
    <xf numFmtId="0" fontId="36" fillId="6" borderId="5" xfId="0" applyFont="1" applyFill="1" applyBorder="1" applyAlignment="1">
      <alignment horizontal="justify" vertical="top" wrapText="1"/>
    </xf>
    <xf numFmtId="0" fontId="24" fillId="2" borderId="29" xfId="0" applyFont="1" applyFill="1" applyBorder="1" applyAlignment="1">
      <alignment horizontal="center" vertical="center"/>
    </xf>
    <xf numFmtId="0" fontId="24" fillId="2" borderId="30" xfId="0" applyFont="1" applyFill="1" applyBorder="1" applyAlignment="1">
      <alignment horizontal="center" vertical="center"/>
    </xf>
    <xf numFmtId="0" fontId="25" fillId="6" borderId="31" xfId="0" applyFont="1" applyFill="1" applyBorder="1" applyAlignment="1">
      <alignment horizontal="justify" vertical="top" wrapText="1"/>
    </xf>
    <xf numFmtId="0" fontId="25" fillId="6" borderId="32" xfId="0" applyFont="1" applyFill="1" applyBorder="1" applyAlignment="1">
      <alignment horizontal="justify" vertical="top" wrapText="1"/>
    </xf>
    <xf numFmtId="0" fontId="25" fillId="6" borderId="33" xfId="0" applyFont="1" applyFill="1" applyBorder="1" applyAlignment="1">
      <alignment horizontal="justify" vertical="top" wrapText="1"/>
    </xf>
    <xf numFmtId="0" fontId="25" fillId="6" borderId="34" xfId="0" applyFont="1" applyFill="1" applyBorder="1" applyAlignment="1">
      <alignment horizontal="left" vertical="top" wrapText="1"/>
    </xf>
    <xf numFmtId="0" fontId="25" fillId="6" borderId="3" xfId="0" applyFont="1" applyFill="1" applyBorder="1" applyAlignment="1">
      <alignment horizontal="left" vertical="top" wrapText="1"/>
    </xf>
    <xf numFmtId="0" fontId="25" fillId="6" borderId="35" xfId="0" applyFont="1" applyFill="1" applyBorder="1" applyAlignment="1">
      <alignment horizontal="left" vertical="top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6" fillId="2" borderId="28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38" xfId="0" applyFont="1" applyFill="1" applyBorder="1" applyAlignment="1">
      <alignment horizontal="left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35" xfId="0" applyFont="1" applyFill="1" applyBorder="1" applyAlignment="1">
      <alignment horizontal="left" vertical="top" wrapText="1"/>
    </xf>
    <xf numFmtId="0" fontId="24" fillId="2" borderId="13" xfId="0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justify" vertical="top" wrapText="1"/>
    </xf>
    <xf numFmtId="0" fontId="27" fillId="0" borderId="0" xfId="0" applyFont="1" applyAlignment="1">
      <alignment horizontal="justify" vertical="justify" wrapText="1"/>
    </xf>
    <xf numFmtId="0" fontId="24" fillId="2" borderId="13" xfId="0" applyFont="1" applyFill="1" applyBorder="1" applyAlignment="1">
      <alignment horizontal="center" vertical="center"/>
    </xf>
    <xf numFmtId="0" fontId="0" fillId="0" borderId="42" xfId="0" applyFill="1" applyBorder="1" applyAlignment="1">
      <alignment vertical="justify" wrapText="1"/>
    </xf>
    <xf numFmtId="0" fontId="0" fillId="0" borderId="42" xfId="0" applyBorder="1" applyAlignment="1"/>
    <xf numFmtId="0" fontId="36" fillId="6" borderId="28" xfId="0" applyFont="1" applyFill="1" applyBorder="1" applyAlignment="1">
      <alignment horizontal="justify" vertical="top" wrapText="1"/>
    </xf>
    <xf numFmtId="0" fontId="36" fillId="6" borderId="2" xfId="0" applyFont="1" applyFill="1" applyBorder="1" applyAlignment="1">
      <alignment horizontal="justify" vertical="top" wrapText="1"/>
    </xf>
    <xf numFmtId="0" fontId="36" fillId="6" borderId="38" xfId="0" applyFont="1" applyFill="1" applyBorder="1" applyAlignment="1">
      <alignment horizontal="justify" vertical="top" wrapText="1"/>
    </xf>
    <xf numFmtId="0" fontId="25" fillId="6" borderId="13" xfId="0" applyFont="1" applyFill="1" applyBorder="1" applyAlignment="1">
      <alignment horizontal="left" vertical="top" wrapText="1"/>
    </xf>
    <xf numFmtId="0" fontId="36" fillId="6" borderId="13" xfId="0" applyFont="1" applyFill="1" applyBorder="1" applyAlignment="1">
      <alignment horizontal="justify" vertical="top" wrapText="1"/>
    </xf>
    <xf numFmtId="0" fontId="31" fillId="6" borderId="34" xfId="0" applyFont="1" applyFill="1" applyBorder="1" applyAlignment="1">
      <alignment horizontal="left" vertical="top" wrapText="1"/>
    </xf>
    <xf numFmtId="0" fontId="31" fillId="6" borderId="3" xfId="0" applyFont="1" applyFill="1" applyBorder="1" applyAlignment="1">
      <alignment horizontal="left" vertical="top" wrapText="1"/>
    </xf>
    <xf numFmtId="0" fontId="31" fillId="6" borderId="35" xfId="0" applyFont="1" applyFill="1" applyBorder="1" applyAlignment="1">
      <alignment horizontal="left" vertical="top" wrapText="1"/>
    </xf>
  </cellXfs>
  <cellStyles count="56">
    <cellStyle name="0.0" xfId="1"/>
    <cellStyle name="ac" xfId="2"/>
    <cellStyle name="arial12" xfId="3"/>
    <cellStyle name="arial14" xfId="4"/>
    <cellStyle name="Bold 11" xfId="5"/>
    <cellStyle name="Comma0" xfId="6"/>
    <cellStyle name="Currency (0)" xfId="7"/>
    <cellStyle name="Currency (2)" xfId="8"/>
    <cellStyle name="Date" xfId="9"/>
    <cellStyle name="Date-Time" xfId="10"/>
    <cellStyle name="Decimal 1" xfId="11"/>
    <cellStyle name="Decimal 2" xfId="12"/>
    <cellStyle name="Decimal 3" xfId="13"/>
    <cellStyle name="Euro" xfId="14"/>
    <cellStyle name="Grey" xfId="15"/>
    <cellStyle name="Header1" xfId="16"/>
    <cellStyle name="Header2" xfId="17"/>
    <cellStyle name="Input %" xfId="18"/>
    <cellStyle name="Input [yellow]" xfId="19"/>
    <cellStyle name="Input 1" xfId="20"/>
    <cellStyle name="Input 3" xfId="21"/>
    <cellStyle name="Millares [0]_RESULTS" xfId="22"/>
    <cellStyle name="Millares_RESULTS" xfId="23"/>
    <cellStyle name="Milliers [0]_EDYAN" xfId="24"/>
    <cellStyle name="Milliers_EDYAN" xfId="25"/>
    <cellStyle name="Moneda [0]_RESULTS" xfId="26"/>
    <cellStyle name="Moneda_RESULTS" xfId="27"/>
    <cellStyle name="Monétaire [0]_EDYAN" xfId="28"/>
    <cellStyle name="Monétaire_EDYAN" xfId="29"/>
    <cellStyle name="Month" xfId="30"/>
    <cellStyle name="no dec" xfId="31"/>
    <cellStyle name="Normal" xfId="0" builtinId="0"/>
    <cellStyle name="Normal - Style1" xfId="32"/>
    <cellStyle name="Normal 11" xfId="33"/>
    <cellStyle name="Numero" xfId="34"/>
    <cellStyle name="padroes" xfId="35"/>
    <cellStyle name="Percent ()" xfId="36"/>
    <cellStyle name="Percent (0)" xfId="37"/>
    <cellStyle name="Percent (1)" xfId="38"/>
    <cellStyle name="Percent [2]" xfId="39"/>
    <cellStyle name="Percent 1" xfId="40"/>
    <cellStyle name="Percent 2" xfId="41"/>
    <cellStyle name="RAMEY" xfId="42"/>
    <cellStyle name="Ramey $k" xfId="43"/>
    <cellStyle name="RAMEY_P&amp;O BKUP" xfId="44"/>
    <cellStyle name="Separador de milhares" xfId="45" builtinId="3"/>
    <cellStyle name="Shaded" xfId="46"/>
    <cellStyle name="sub-total" xfId="47"/>
    <cellStyle name="Sum" xfId="48"/>
    <cellStyle name="Sum %of HV" xfId="49"/>
    <cellStyle name="Thousands (0)" xfId="50"/>
    <cellStyle name="Thousands (1)" xfId="51"/>
    <cellStyle name="time" xfId="52"/>
    <cellStyle name="Total" xfId="53" builtinId="25" customBuiltin="1"/>
    <cellStyle name="Underline 2" xfId="54"/>
    <cellStyle name="Year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5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cesso%20tps\EXCEL\Orcamentos\Aeroporto-Infraero-Navegant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JUDA%20MEMORIA%20MISSAO%20ARRANQUE\IDBDOCS-%2337305480-v1-POD_-_E_L_O__18__Cronograma_Financiero_(BR-L1344)_missao%20de%20arranqu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aritaniaf\AppData\Local\Microsoft\Windows\Temporary%20Internet%20Files\Content.Outlook\S69XWPOK\USOS_FONTES_16_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RSPEZIALI\Dropbox\BID%20CASCAVEL%202014\USOS_FONTES_06_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AC"/>
      <sheetName val="AQUIS."/>
      <sheetName val="RESUMO R$"/>
      <sheetName val="POA 6 MAR"/>
      <sheetName val="Sheet1"/>
      <sheetName val="POA 6 MAR (2)"/>
      <sheetName val="Plan1"/>
      <sheetName val="Plan2"/>
      <sheetName val="Plan3"/>
      <sheetName val="Plan4"/>
    </sheetNames>
    <sheetDataSet>
      <sheetData sheetId="0" refreshError="1"/>
      <sheetData sheetId="1" refreshError="1">
        <row r="14">
          <cell r="C14">
            <v>15275000</v>
          </cell>
          <cell r="E14">
            <v>42000000</v>
          </cell>
        </row>
        <row r="15">
          <cell r="E15">
            <v>8000000</v>
          </cell>
        </row>
        <row r="16">
          <cell r="D16">
            <v>2000000</v>
          </cell>
          <cell r="E16">
            <v>4600000</v>
          </cell>
        </row>
        <row r="17">
          <cell r="E17">
            <v>15000000</v>
          </cell>
        </row>
        <row r="18">
          <cell r="C18">
            <v>8030000</v>
          </cell>
          <cell r="E18">
            <v>15430000</v>
          </cell>
        </row>
        <row r="26">
          <cell r="E26">
            <v>1150000</v>
          </cell>
        </row>
        <row r="27">
          <cell r="E27">
            <v>2650000</v>
          </cell>
        </row>
        <row r="29">
          <cell r="E29">
            <v>500000</v>
          </cell>
        </row>
        <row r="31">
          <cell r="E31">
            <v>1000000</v>
          </cell>
        </row>
        <row r="32">
          <cell r="E32">
            <v>1500000</v>
          </cell>
        </row>
        <row r="39">
          <cell r="E39">
            <v>4000000</v>
          </cell>
        </row>
        <row r="41">
          <cell r="E41">
            <v>3400000</v>
          </cell>
        </row>
        <row r="47">
          <cell r="E47">
            <v>6700000</v>
          </cell>
        </row>
        <row r="57">
          <cell r="E57">
            <v>5550000</v>
          </cell>
        </row>
        <row r="58">
          <cell r="E58">
            <v>8450000</v>
          </cell>
        </row>
        <row r="59">
          <cell r="E59">
            <v>3950000</v>
          </cell>
        </row>
        <row r="61">
          <cell r="E61">
            <v>2750000</v>
          </cell>
        </row>
        <row r="64">
          <cell r="E64">
            <v>1760000</v>
          </cell>
        </row>
        <row r="68">
          <cell r="E68">
            <v>1600000</v>
          </cell>
        </row>
        <row r="69">
          <cell r="E69">
            <v>450000</v>
          </cell>
        </row>
        <row r="71">
          <cell r="E71">
            <v>1600000</v>
          </cell>
        </row>
        <row r="72">
          <cell r="E72">
            <v>450000</v>
          </cell>
        </row>
        <row r="77">
          <cell r="E77">
            <v>200000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QUIS."/>
      <sheetName val="RESUMO R$"/>
      <sheetName val="POA 6 MAR"/>
      <sheetName val="Sheet1"/>
      <sheetName val="POA 6 MAR (2)"/>
      <sheetName val="Plan1"/>
    </sheetNames>
    <sheetDataSet>
      <sheetData sheetId="0" refreshError="1">
        <row r="48">
          <cell r="C48">
            <v>3550000</v>
          </cell>
        </row>
        <row r="54">
          <cell r="C54">
            <v>4200000</v>
          </cell>
        </row>
        <row r="58">
          <cell r="C58">
            <v>2750000</v>
          </cell>
        </row>
        <row r="64">
          <cell r="C64">
            <v>2050000</v>
          </cell>
        </row>
        <row r="66">
          <cell r="C66">
            <v>450000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QUIS."/>
      <sheetName val="RESUMO R$"/>
      <sheetName val="POA 6 MAR"/>
      <sheetName val="Sheet1"/>
      <sheetName val="POA 6 MAR (2)"/>
      <sheetName val="Plan1"/>
    </sheetNames>
    <sheetDataSet>
      <sheetData sheetId="0" refreshError="1">
        <row r="64">
          <cell r="E64">
            <v>450000</v>
          </cell>
        </row>
        <row r="67">
          <cell r="E67">
            <v>100000</v>
          </cell>
        </row>
        <row r="80">
          <cell r="E80">
            <v>400000</v>
          </cell>
        </row>
        <row r="81">
          <cell r="E81">
            <v>5750000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A75"/>
  <sheetViews>
    <sheetView tabSelected="1" view="pageBreakPreview" workbookViewId="0">
      <selection activeCell="B55" sqref="B55:E55"/>
    </sheetView>
  </sheetViews>
  <sheetFormatPr defaultRowHeight="12.75"/>
  <cols>
    <col min="1" max="1" width="6.85546875" style="8" customWidth="1"/>
    <col min="2" max="2" width="25.42578125" style="8" customWidth="1"/>
    <col min="3" max="3" width="9.140625" style="9"/>
    <col min="4" max="4" width="6.42578125" style="10" customWidth="1"/>
    <col min="5" max="5" width="8.140625" style="11" customWidth="1"/>
    <col min="6" max="6" width="14.85546875" style="12" customWidth="1"/>
    <col min="7" max="7" width="9.28515625" style="12" bestFit="1" customWidth="1"/>
    <col min="8" max="8" width="18.140625" style="12" customWidth="1"/>
    <col min="9" max="9" width="8" style="12" customWidth="1"/>
    <col min="10" max="10" width="8.5703125" style="12" customWidth="1"/>
    <col min="11" max="11" width="10.5703125" style="12" customWidth="1"/>
    <col min="12" max="12" width="12" style="12" customWidth="1"/>
    <col min="13" max="13" width="16.140625" style="4" customWidth="1"/>
    <col min="14" max="14" width="15.5703125" style="5" customWidth="1"/>
    <col min="15" max="15" width="5.28515625" style="5" hidden="1" customWidth="1"/>
    <col min="16" max="16" width="5.85546875" style="5" hidden="1" customWidth="1"/>
    <col min="17" max="17" width="6.42578125" style="5" hidden="1" customWidth="1"/>
    <col min="18" max="18" width="6.5703125" style="5" hidden="1" customWidth="1"/>
    <col min="19" max="19" width="5.28515625" style="5" hidden="1" customWidth="1"/>
    <col min="20" max="20" width="5.85546875" style="5" hidden="1" customWidth="1"/>
    <col min="21" max="21" width="6.42578125" style="5" hidden="1" customWidth="1"/>
    <col min="22" max="22" width="6.5703125" style="5" hidden="1" customWidth="1"/>
    <col min="23" max="23" width="5.28515625" style="5" hidden="1" customWidth="1"/>
    <col min="24" max="24" width="5.85546875" style="5" hidden="1" customWidth="1"/>
    <col min="25" max="25" width="6.42578125" style="5" hidden="1" customWidth="1"/>
    <col min="26" max="26" width="6.5703125" style="5" hidden="1" customWidth="1"/>
    <col min="27" max="27" width="5.28515625" style="5" hidden="1" customWidth="1"/>
    <col min="28" max="28" width="5.85546875" style="5" hidden="1" customWidth="1"/>
    <col min="29" max="29" width="6.42578125" style="5" hidden="1" customWidth="1"/>
    <col min="30" max="30" width="6.5703125" style="5" hidden="1" customWidth="1"/>
    <col min="31" max="31" width="5.28515625" style="7" hidden="1" customWidth="1"/>
    <col min="32" max="32" width="5.85546875" style="5" hidden="1" customWidth="1"/>
    <col min="33" max="33" width="6.42578125" style="5" hidden="1" customWidth="1"/>
    <col min="34" max="34" width="6.5703125" style="5" hidden="1" customWidth="1"/>
    <col min="35" max="35" width="5.28515625" style="5" hidden="1" customWidth="1"/>
    <col min="36" max="36" width="5.85546875" style="5" hidden="1" customWidth="1"/>
    <col min="37" max="37" width="6.42578125" style="5" hidden="1" customWidth="1"/>
    <col min="38" max="38" width="6.5703125" style="5" hidden="1" customWidth="1"/>
    <col min="39" max="39" width="5.28515625" style="7" hidden="1" customWidth="1"/>
    <col min="40" max="40" width="5.85546875" style="5" hidden="1" customWidth="1"/>
    <col min="41" max="41" width="6.42578125" style="5" hidden="1" customWidth="1"/>
    <col min="42" max="42" width="6.5703125" style="5" hidden="1" customWidth="1"/>
    <col min="43" max="43" width="5.28515625" style="7" hidden="1" customWidth="1"/>
    <col min="44" max="44" width="5.85546875" style="5" hidden="1" customWidth="1"/>
    <col min="45" max="45" width="6.42578125" style="5" hidden="1" customWidth="1"/>
    <col min="46" max="46" width="6.5703125" style="5" hidden="1" customWidth="1"/>
    <col min="47" max="47" width="28" style="5" hidden="1" customWidth="1"/>
    <col min="48" max="48" width="40" style="5" hidden="1" customWidth="1"/>
    <col min="49" max="49" width="15.5703125" style="5" hidden="1" customWidth="1"/>
    <col min="50" max="50" width="21.28515625" style="5" hidden="1" customWidth="1"/>
    <col min="51" max="51" width="16.85546875" style="5" hidden="1" customWidth="1"/>
    <col min="52" max="52" width="18.28515625" style="5" hidden="1" customWidth="1"/>
    <col min="53" max="53" width="24.85546875" style="5" hidden="1" customWidth="1"/>
    <col min="54" max="54" width="19.42578125" style="5" hidden="1" customWidth="1"/>
    <col min="55" max="55" width="14.42578125" style="5" hidden="1" customWidth="1"/>
    <col min="56" max="56" width="11.5703125" style="5" hidden="1" customWidth="1"/>
    <col min="57" max="57" width="12" style="5" hidden="1" customWidth="1"/>
    <col min="58" max="58" width="14.140625" style="5" hidden="1" customWidth="1"/>
    <col min="59" max="59" width="14.5703125" style="5" hidden="1" customWidth="1"/>
    <col min="60" max="60" width="7" style="5" hidden="1" customWidth="1"/>
    <col min="61" max="61" width="16.28515625" style="5" hidden="1" customWidth="1"/>
    <col min="62" max="63" width="28" style="5" hidden="1" customWidth="1"/>
    <col min="64" max="16384" width="9.140625" style="1"/>
  </cols>
  <sheetData>
    <row r="1" spans="1:131" ht="12" customHeight="1">
      <c r="A1" s="32"/>
    </row>
    <row r="2" spans="1:131" ht="18" hidden="1">
      <c r="A2" s="33" t="s">
        <v>94</v>
      </c>
    </row>
    <row r="3" spans="1:131" ht="18" hidden="1">
      <c r="A3" s="33" t="s">
        <v>95</v>
      </c>
    </row>
    <row r="4" spans="1:131" ht="18" hidden="1">
      <c r="A4" s="33" t="s">
        <v>43</v>
      </c>
    </row>
    <row r="5" spans="1:131" ht="9" hidden="1" customHeight="1">
      <c r="A5" s="33"/>
    </row>
    <row r="6" spans="1:131" ht="18" hidden="1">
      <c r="A6" s="33" t="s">
        <v>98</v>
      </c>
    </row>
    <row r="7" spans="1:131" ht="18" hidden="1">
      <c r="A7" s="33" t="s">
        <v>45</v>
      </c>
    </row>
    <row r="8" spans="1:131" ht="18" hidden="1">
      <c r="A8" s="33" t="s">
        <v>96</v>
      </c>
    </row>
    <row r="9" spans="1:131" ht="34.5" hidden="1" customHeight="1">
      <c r="A9" s="202" t="s">
        <v>99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</row>
    <row r="10" spans="1:131" ht="18" hidden="1">
      <c r="A10" s="33" t="s">
        <v>143</v>
      </c>
    </row>
    <row r="11" spans="1:131" ht="18" hidden="1">
      <c r="A11" s="33" t="s">
        <v>97</v>
      </c>
    </row>
    <row r="12" spans="1:131" ht="18.75" thickBot="1">
      <c r="A12" s="121" t="s">
        <v>154</v>
      </c>
      <c r="B12" s="121"/>
      <c r="F12" s="33"/>
      <c r="G12" s="88" t="s">
        <v>129</v>
      </c>
      <c r="H12" s="89">
        <v>2.2999999999999998</v>
      </c>
      <c r="AV12" s="74" t="s">
        <v>120</v>
      </c>
    </row>
    <row r="13" spans="1:131" s="13" customFormat="1" ht="20.25" customHeight="1" thickBot="1">
      <c r="A13" s="200" t="s">
        <v>62</v>
      </c>
      <c r="B13" s="200" t="s">
        <v>81</v>
      </c>
      <c r="C13" s="200"/>
      <c r="D13" s="200"/>
      <c r="E13" s="200"/>
      <c r="F13" s="200" t="s">
        <v>0</v>
      </c>
      <c r="G13" s="200" t="s">
        <v>63</v>
      </c>
      <c r="H13" s="200" t="s">
        <v>42</v>
      </c>
      <c r="I13" s="200" t="s">
        <v>64</v>
      </c>
      <c r="J13" s="200"/>
      <c r="K13" s="203" t="s">
        <v>3</v>
      </c>
      <c r="L13" s="203"/>
      <c r="M13" s="200" t="s">
        <v>4</v>
      </c>
      <c r="N13" s="200" t="s">
        <v>5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38"/>
      <c r="AF13" s="54"/>
      <c r="AG13" s="54"/>
      <c r="AH13" s="54"/>
      <c r="AI13" s="54"/>
      <c r="AJ13" s="54"/>
      <c r="AK13" s="54"/>
      <c r="AL13" s="54"/>
      <c r="AM13" s="38"/>
      <c r="AN13" s="54"/>
      <c r="AO13" s="54"/>
      <c r="AP13" s="54"/>
      <c r="AQ13" s="38"/>
      <c r="AR13" s="54"/>
      <c r="AS13" s="54"/>
      <c r="AT13" s="54"/>
      <c r="AU13" s="54"/>
      <c r="AV13" s="200" t="s">
        <v>66</v>
      </c>
      <c r="AW13" s="200" t="s">
        <v>61</v>
      </c>
      <c r="AX13" s="200" t="s">
        <v>53</v>
      </c>
      <c r="AY13" s="200" t="s">
        <v>54</v>
      </c>
      <c r="AZ13" s="200" t="s">
        <v>55</v>
      </c>
      <c r="BA13" s="200" t="s">
        <v>56</v>
      </c>
      <c r="BB13" s="200" t="s">
        <v>57</v>
      </c>
      <c r="BC13" s="200" t="s">
        <v>58</v>
      </c>
      <c r="BD13" s="200" t="s">
        <v>59</v>
      </c>
      <c r="BE13" s="200" t="s">
        <v>60</v>
      </c>
      <c r="BF13" s="14"/>
      <c r="BG13" s="14"/>
      <c r="BH13" s="14"/>
      <c r="BI13" s="14"/>
      <c r="BJ13" s="14"/>
      <c r="BK13" s="14"/>
    </row>
    <row r="14" spans="1:131" s="13" customFormat="1" ht="17.25" customHeight="1" thickBot="1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 t="s">
        <v>92</v>
      </c>
      <c r="L14" s="200" t="s">
        <v>65</v>
      </c>
      <c r="M14" s="200"/>
      <c r="N14" s="200"/>
      <c r="O14" s="200" t="s">
        <v>9</v>
      </c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14"/>
      <c r="BG14" s="14"/>
      <c r="BH14" s="14"/>
      <c r="BI14" s="14"/>
      <c r="BJ14" s="14"/>
      <c r="BK14" s="14"/>
    </row>
    <row r="15" spans="1:131" ht="36.75" customHeight="1" thickBot="1">
      <c r="A15" s="200"/>
      <c r="B15" s="200"/>
      <c r="C15" s="200"/>
      <c r="D15" s="200"/>
      <c r="E15" s="200"/>
      <c r="F15" s="200"/>
      <c r="G15" s="200"/>
      <c r="H15" s="200"/>
      <c r="I15" s="54" t="s">
        <v>1</v>
      </c>
      <c r="J15" s="54" t="s">
        <v>2</v>
      </c>
      <c r="K15" s="200"/>
      <c r="L15" s="200"/>
      <c r="M15" s="200"/>
      <c r="N15" s="200"/>
      <c r="O15" s="39" t="s">
        <v>10</v>
      </c>
      <c r="P15" s="39" t="s">
        <v>11</v>
      </c>
      <c r="Q15" s="39" t="s">
        <v>12</v>
      </c>
      <c r="R15" s="39" t="s">
        <v>13</v>
      </c>
      <c r="S15" s="39" t="s">
        <v>14</v>
      </c>
      <c r="T15" s="39" t="s">
        <v>15</v>
      </c>
      <c r="U15" s="39" t="s">
        <v>16</v>
      </c>
      <c r="V15" s="39" t="s">
        <v>17</v>
      </c>
      <c r="W15" s="39" t="s">
        <v>18</v>
      </c>
      <c r="X15" s="39" t="s">
        <v>19</v>
      </c>
      <c r="Y15" s="39" t="s">
        <v>20</v>
      </c>
      <c r="Z15" s="39" t="s">
        <v>21</v>
      </c>
      <c r="AA15" s="39" t="s">
        <v>22</v>
      </c>
      <c r="AB15" s="39" t="s">
        <v>23</v>
      </c>
      <c r="AC15" s="39" t="s">
        <v>24</v>
      </c>
      <c r="AD15" s="39" t="s">
        <v>26</v>
      </c>
      <c r="AE15" s="39" t="s">
        <v>27</v>
      </c>
      <c r="AF15" s="39" t="s">
        <v>28</v>
      </c>
      <c r="AG15" s="39" t="s">
        <v>29</v>
      </c>
      <c r="AH15" s="39" t="s">
        <v>25</v>
      </c>
      <c r="AI15" s="39" t="s">
        <v>30</v>
      </c>
      <c r="AJ15" s="39" t="s">
        <v>31</v>
      </c>
      <c r="AK15" s="39" t="s">
        <v>32</v>
      </c>
      <c r="AL15" s="39" t="s">
        <v>33</v>
      </c>
      <c r="AM15" s="39" t="s">
        <v>34</v>
      </c>
      <c r="AN15" s="39" t="s">
        <v>35</v>
      </c>
      <c r="AO15" s="39" t="s">
        <v>36</v>
      </c>
      <c r="AP15" s="39" t="s">
        <v>37</v>
      </c>
      <c r="AQ15" s="39" t="s">
        <v>38</v>
      </c>
      <c r="AR15" s="39" t="s">
        <v>39</v>
      </c>
      <c r="AS15" s="39" t="s">
        <v>40</v>
      </c>
      <c r="AT15" s="39" t="s">
        <v>41</v>
      </c>
      <c r="AU15" s="54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6"/>
      <c r="BG15" s="6"/>
      <c r="BH15" s="6"/>
      <c r="BI15" s="6"/>
      <c r="BJ15" s="6"/>
      <c r="BK15" s="6"/>
      <c r="BL15" s="115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</row>
    <row r="16" spans="1:131" ht="26.25" customHeight="1" thickBot="1">
      <c r="A16" s="185" t="s">
        <v>44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  <c r="AY16" s="186"/>
      <c r="AZ16" s="186"/>
      <c r="BA16" s="186"/>
      <c r="BB16" s="186"/>
      <c r="BC16" s="186"/>
      <c r="BD16" s="186"/>
      <c r="BE16" s="187"/>
      <c r="BF16" s="6"/>
      <c r="BG16" s="6"/>
      <c r="BH16" s="6"/>
      <c r="BI16" s="6"/>
      <c r="BJ16" s="6"/>
      <c r="BK16" s="6"/>
    </row>
    <row r="17" spans="1:63" ht="29.25" customHeight="1">
      <c r="A17" s="112">
        <v>1</v>
      </c>
      <c r="B17" s="201" t="s">
        <v>144</v>
      </c>
      <c r="C17" s="201"/>
      <c r="D17" s="201"/>
      <c r="E17" s="201"/>
      <c r="F17" s="15" t="s">
        <v>114</v>
      </c>
      <c r="G17" s="43" t="s">
        <v>6</v>
      </c>
      <c r="H17" s="35">
        <f>40258553.65/2.3</f>
        <v>17503718.978260871</v>
      </c>
      <c r="I17" s="120">
        <f>1-J17</f>
        <v>0.63630952380952377</v>
      </c>
      <c r="J17" s="98">
        <f>[5]AQUIS.!$C$14/[5]AQUIS.!$E$14</f>
        <v>0.36369047619047618</v>
      </c>
      <c r="K17" s="143">
        <v>41760</v>
      </c>
      <c r="L17" s="143">
        <v>42767</v>
      </c>
      <c r="M17" s="31" t="s">
        <v>142</v>
      </c>
      <c r="N17" s="31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1"/>
      <c r="Z17" s="31"/>
      <c r="AA17" s="31"/>
      <c r="AB17" s="31"/>
      <c r="AC17" s="31"/>
      <c r="AD17" s="31"/>
      <c r="AE17" s="17"/>
      <c r="AF17" s="16"/>
      <c r="AG17" s="16"/>
      <c r="AH17" s="16"/>
      <c r="AI17" s="16"/>
      <c r="AJ17" s="16"/>
      <c r="AK17" s="16"/>
      <c r="AL17" s="16"/>
      <c r="AM17" s="17"/>
      <c r="AN17" s="16"/>
      <c r="AO17" s="16"/>
      <c r="AP17" s="16"/>
      <c r="AQ17" s="17"/>
      <c r="AR17" s="16"/>
      <c r="AS17" s="16"/>
      <c r="AT17" s="16"/>
      <c r="AU17" s="16"/>
      <c r="AV17" s="41" t="s">
        <v>103</v>
      </c>
      <c r="AW17" s="37" t="s">
        <v>121</v>
      </c>
      <c r="AX17" s="87" t="s">
        <v>127</v>
      </c>
      <c r="AY17" s="87">
        <v>41306</v>
      </c>
      <c r="AZ17" s="87">
        <v>41306</v>
      </c>
      <c r="BA17" s="87">
        <v>41365</v>
      </c>
      <c r="BB17" s="87">
        <v>41395</v>
      </c>
      <c r="BC17" s="87">
        <v>41395</v>
      </c>
      <c r="BD17" s="87">
        <v>41426</v>
      </c>
      <c r="BE17" s="87">
        <v>41426</v>
      </c>
      <c r="BF17" s="6"/>
      <c r="BG17" s="6"/>
      <c r="BH17" s="6"/>
      <c r="BI17" s="6"/>
      <c r="BJ17" s="6"/>
      <c r="BK17" s="6"/>
    </row>
    <row r="18" spans="1:63" ht="31.5" customHeight="1">
      <c r="A18" s="112">
        <v>2</v>
      </c>
      <c r="B18" s="201" t="s">
        <v>145</v>
      </c>
      <c r="C18" s="201"/>
      <c r="D18" s="201"/>
      <c r="E18" s="201"/>
      <c r="F18" s="81" t="s">
        <v>163</v>
      </c>
      <c r="G18" s="43" t="s">
        <v>8</v>
      </c>
      <c r="H18" s="35">
        <f>[5]AQUIS.!$E$15/H12</f>
        <v>3478260.8695652178</v>
      </c>
      <c r="I18" s="83">
        <v>0</v>
      </c>
      <c r="J18" s="40">
        <v>1</v>
      </c>
      <c r="K18" s="143">
        <v>42156</v>
      </c>
      <c r="L18" s="143">
        <v>42705</v>
      </c>
      <c r="M18" s="31" t="s">
        <v>142</v>
      </c>
      <c r="N18" s="108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1"/>
      <c r="Z18" s="31"/>
      <c r="AA18" s="31"/>
      <c r="AB18" s="31"/>
      <c r="AC18" s="31"/>
      <c r="AD18" s="31"/>
      <c r="AE18" s="17"/>
      <c r="AF18" s="16"/>
      <c r="AG18" s="16"/>
      <c r="AH18" s="16"/>
      <c r="AI18" s="16"/>
      <c r="AJ18" s="16"/>
      <c r="AK18" s="16"/>
      <c r="AL18" s="16"/>
      <c r="AM18" s="17"/>
      <c r="AN18" s="16"/>
      <c r="AO18" s="16"/>
      <c r="AP18" s="16"/>
      <c r="AQ18" s="17"/>
      <c r="AR18" s="16"/>
      <c r="AS18" s="16"/>
      <c r="AT18" s="16"/>
      <c r="AU18" s="16"/>
      <c r="AV18" s="41"/>
      <c r="AW18" s="37"/>
      <c r="AX18" s="87"/>
      <c r="AY18" s="87"/>
      <c r="AZ18" s="87"/>
      <c r="BA18" s="87"/>
      <c r="BB18" s="87"/>
      <c r="BC18" s="87"/>
      <c r="BD18" s="87"/>
      <c r="BE18" s="97"/>
      <c r="BF18" s="6"/>
      <c r="BG18" s="6"/>
      <c r="BH18" s="6"/>
      <c r="BI18" s="6"/>
      <c r="BJ18" s="6"/>
      <c r="BK18" s="6"/>
    </row>
    <row r="19" spans="1:63" ht="30" customHeight="1">
      <c r="A19" s="112">
        <v>3</v>
      </c>
      <c r="B19" s="201" t="s">
        <v>146</v>
      </c>
      <c r="C19" s="201"/>
      <c r="D19" s="201"/>
      <c r="E19" s="201"/>
      <c r="F19" s="81" t="s">
        <v>114</v>
      </c>
      <c r="G19" s="43" t="str">
        <f>G17</f>
        <v>ex-ante</v>
      </c>
      <c r="H19" s="35">
        <f>[5]AQUIS.!$E$16/H12</f>
        <v>2000000.0000000002</v>
      </c>
      <c r="I19" s="83">
        <f>1-J19</f>
        <v>0.56521739130434789</v>
      </c>
      <c r="J19" s="40">
        <f>[5]AQUIS.!$D$16/[5]AQUIS.!$E$16</f>
        <v>0.43478260869565216</v>
      </c>
      <c r="K19" s="143">
        <v>42156</v>
      </c>
      <c r="L19" s="143">
        <v>42705</v>
      </c>
      <c r="M19" s="31" t="s">
        <v>142</v>
      </c>
      <c r="N19" s="31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1"/>
      <c r="Z19" s="31"/>
      <c r="AA19" s="31"/>
      <c r="AB19" s="31"/>
      <c r="AC19" s="31"/>
      <c r="AD19" s="31"/>
      <c r="AE19" s="17"/>
      <c r="AF19" s="16"/>
      <c r="AG19" s="16"/>
      <c r="AH19" s="16"/>
      <c r="AI19" s="16"/>
      <c r="AJ19" s="16"/>
      <c r="AK19" s="16"/>
      <c r="AL19" s="16"/>
      <c r="AM19" s="17"/>
      <c r="AN19" s="16"/>
      <c r="AO19" s="16"/>
      <c r="AP19" s="16"/>
      <c r="AQ19" s="17"/>
      <c r="AR19" s="16"/>
      <c r="AS19" s="16"/>
      <c r="AT19" s="16"/>
      <c r="AU19" s="16"/>
      <c r="AV19" s="41"/>
      <c r="AW19" s="37"/>
      <c r="AX19" s="87"/>
      <c r="AY19" s="87"/>
      <c r="AZ19" s="87"/>
      <c r="BA19" s="87"/>
      <c r="BB19" s="87"/>
      <c r="BC19" s="87"/>
      <c r="BD19" s="87"/>
      <c r="BE19" s="97"/>
      <c r="BF19" s="6"/>
      <c r="BG19" s="6"/>
      <c r="BH19" s="6"/>
      <c r="BI19" s="6"/>
      <c r="BJ19" s="6"/>
      <c r="BK19" s="6"/>
    </row>
    <row r="20" spans="1:63" ht="32.25" customHeight="1">
      <c r="A20" s="112">
        <v>4</v>
      </c>
      <c r="B20" s="201" t="s">
        <v>147</v>
      </c>
      <c r="C20" s="201"/>
      <c r="D20" s="201"/>
      <c r="E20" s="201"/>
      <c r="F20" s="81" t="s">
        <v>114</v>
      </c>
      <c r="G20" s="43" t="str">
        <f>G19</f>
        <v>ex-ante</v>
      </c>
      <c r="H20" s="35">
        <f>[5]AQUIS.!$E$18/H12</f>
        <v>6708695.652173914</v>
      </c>
      <c r="I20" s="83">
        <f>1-J20</f>
        <v>0.47958522359040834</v>
      </c>
      <c r="J20" s="40">
        <f>[5]AQUIS.!$C$18/[5]AQUIS.!$E$18</f>
        <v>0.52041477640959166</v>
      </c>
      <c r="K20" s="143">
        <v>41913</v>
      </c>
      <c r="L20" s="143">
        <v>42522</v>
      </c>
      <c r="M20" s="31" t="s">
        <v>142</v>
      </c>
      <c r="N20" s="31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1"/>
      <c r="Z20" s="31"/>
      <c r="AA20" s="31"/>
      <c r="AB20" s="31"/>
      <c r="AC20" s="31"/>
      <c r="AD20" s="31"/>
      <c r="AE20" s="17"/>
      <c r="AF20" s="16"/>
      <c r="AG20" s="16"/>
      <c r="AH20" s="16"/>
      <c r="AI20" s="16"/>
      <c r="AJ20" s="16"/>
      <c r="AK20" s="16"/>
      <c r="AL20" s="16"/>
      <c r="AM20" s="17"/>
      <c r="AN20" s="16"/>
      <c r="AO20" s="16"/>
      <c r="AP20" s="16"/>
      <c r="AQ20" s="17"/>
      <c r="AR20" s="16"/>
      <c r="AS20" s="16"/>
      <c r="AT20" s="16"/>
      <c r="AU20" s="16"/>
      <c r="AV20" s="41"/>
      <c r="AW20" s="37"/>
      <c r="AX20" s="87"/>
      <c r="AY20" s="87"/>
      <c r="AZ20" s="87"/>
      <c r="BA20" s="87"/>
      <c r="BB20" s="87"/>
      <c r="BC20" s="87"/>
      <c r="BD20" s="87"/>
      <c r="BE20" s="97"/>
      <c r="BF20" s="6"/>
      <c r="BG20" s="6"/>
      <c r="BH20" s="6"/>
      <c r="BI20" s="6"/>
      <c r="BJ20" s="6"/>
      <c r="BK20" s="6"/>
    </row>
    <row r="21" spans="1:63" ht="43.5" customHeight="1">
      <c r="A21" s="113">
        <v>5</v>
      </c>
      <c r="B21" s="171" t="s">
        <v>148</v>
      </c>
      <c r="C21" s="171"/>
      <c r="D21" s="171"/>
      <c r="E21" s="171"/>
      <c r="F21" s="81" t="s">
        <v>114</v>
      </c>
      <c r="G21" s="27" t="s">
        <v>6</v>
      </c>
      <c r="H21" s="20">
        <f>([5]AQUIS.!$E$26+[5]AQUIS.!$E$27)/H12</f>
        <v>1652173.9130434785</v>
      </c>
      <c r="I21" s="83">
        <f>1-J21</f>
        <v>0.9</v>
      </c>
      <c r="J21" s="40">
        <v>0.1</v>
      </c>
      <c r="K21" s="143">
        <v>42036</v>
      </c>
      <c r="L21" s="143">
        <v>42552</v>
      </c>
      <c r="M21" s="31" t="s">
        <v>142</v>
      </c>
      <c r="N21" s="22"/>
      <c r="O21" s="22"/>
      <c r="P21" s="22"/>
      <c r="Q21" s="22"/>
      <c r="R21" s="22"/>
      <c r="S21" s="22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6"/>
      <c r="AF21" s="25"/>
      <c r="AG21" s="25"/>
      <c r="AH21" s="21"/>
      <c r="AI21" s="21"/>
      <c r="AJ21" s="21"/>
      <c r="AK21" s="21"/>
      <c r="AL21" s="21"/>
      <c r="AM21" s="24"/>
      <c r="AN21" s="21"/>
      <c r="AO21" s="21"/>
      <c r="AP21" s="21"/>
      <c r="AQ21" s="24"/>
      <c r="AR21" s="21"/>
      <c r="AS21" s="21"/>
      <c r="AT21" s="21"/>
      <c r="AU21" s="21"/>
      <c r="AV21" s="41" t="s">
        <v>104</v>
      </c>
      <c r="AW21" s="37" t="s">
        <v>121</v>
      </c>
      <c r="AX21" s="42"/>
      <c r="AY21" s="34"/>
      <c r="AZ21" s="34"/>
      <c r="BA21" s="34"/>
      <c r="BB21" s="34"/>
      <c r="BC21" s="34"/>
      <c r="BD21" s="34"/>
      <c r="BE21" s="68"/>
      <c r="BF21" s="6"/>
      <c r="BG21" s="6"/>
      <c r="BH21" s="6"/>
      <c r="BI21" s="6"/>
      <c r="BJ21" s="6"/>
      <c r="BK21" s="6"/>
    </row>
    <row r="22" spans="1:63" ht="33.75" customHeight="1">
      <c r="A22" s="113">
        <v>6</v>
      </c>
      <c r="B22" s="171" t="s">
        <v>128</v>
      </c>
      <c r="C22" s="171"/>
      <c r="D22" s="171"/>
      <c r="E22" s="171"/>
      <c r="F22" s="81" t="s">
        <v>114</v>
      </c>
      <c r="G22" s="27" t="s">
        <v>6</v>
      </c>
      <c r="H22" s="20">
        <f>[5]AQUIS.!$E$41/H12</f>
        <v>1478260.8695652175</v>
      </c>
      <c r="I22" s="83">
        <v>1</v>
      </c>
      <c r="J22" s="40">
        <v>0</v>
      </c>
      <c r="K22" s="143">
        <v>41913</v>
      </c>
      <c r="L22" s="143">
        <v>42644</v>
      </c>
      <c r="M22" s="31" t="s">
        <v>142</v>
      </c>
      <c r="N22" s="22"/>
      <c r="O22" s="22"/>
      <c r="P22" s="22"/>
      <c r="Q22" s="22"/>
      <c r="R22" s="22"/>
      <c r="S22" s="22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6"/>
      <c r="AF22" s="25"/>
      <c r="AG22" s="25"/>
      <c r="AH22" s="21"/>
      <c r="AI22" s="21"/>
      <c r="AJ22" s="21"/>
      <c r="AK22" s="21"/>
      <c r="AL22" s="21"/>
      <c r="AM22" s="24"/>
      <c r="AN22" s="21"/>
      <c r="AO22" s="21"/>
      <c r="AP22" s="21"/>
      <c r="AQ22" s="24"/>
      <c r="AR22" s="21"/>
      <c r="AS22" s="21"/>
      <c r="AT22" s="21"/>
      <c r="AU22" s="21"/>
      <c r="AV22" s="41"/>
      <c r="AW22" s="37"/>
      <c r="AX22" s="42"/>
      <c r="AY22" s="34"/>
      <c r="AZ22" s="34"/>
      <c r="BA22" s="34"/>
      <c r="BB22" s="34"/>
      <c r="BC22" s="34"/>
      <c r="BD22" s="34"/>
      <c r="BE22" s="68"/>
      <c r="BF22" s="6"/>
      <c r="BG22" s="6"/>
      <c r="BH22" s="6"/>
      <c r="BI22" s="6"/>
      <c r="BJ22" s="6"/>
      <c r="BK22" s="6"/>
    </row>
    <row r="23" spans="1:63" ht="43.5" customHeight="1">
      <c r="A23" s="113">
        <v>7</v>
      </c>
      <c r="B23" s="171" t="s">
        <v>149</v>
      </c>
      <c r="C23" s="171"/>
      <c r="D23" s="171"/>
      <c r="E23" s="171"/>
      <c r="F23" s="81" t="s">
        <v>163</v>
      </c>
      <c r="G23" s="27" t="s">
        <v>8</v>
      </c>
      <c r="H23" s="20">
        <f>([5]AQUIS.!$E$29+[5]AQUIS.!$E$31+[5]AQUIS.!$E$32)/H12</f>
        <v>1304347.8260869565</v>
      </c>
      <c r="I23" s="83">
        <v>0</v>
      </c>
      <c r="J23" s="40">
        <v>1</v>
      </c>
      <c r="K23" s="144">
        <v>42036</v>
      </c>
      <c r="L23" s="144">
        <v>42552</v>
      </c>
      <c r="M23" s="31" t="s">
        <v>142</v>
      </c>
      <c r="N23" s="22"/>
      <c r="O23" s="22"/>
      <c r="P23" s="22"/>
      <c r="Q23" s="22"/>
      <c r="R23" s="22"/>
      <c r="S23" s="22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6"/>
      <c r="AF23" s="25"/>
      <c r="AG23" s="25"/>
      <c r="AH23" s="21"/>
      <c r="AI23" s="21"/>
      <c r="AJ23" s="21"/>
      <c r="AK23" s="21"/>
      <c r="AL23" s="21"/>
      <c r="AM23" s="24"/>
      <c r="AN23" s="21"/>
      <c r="AO23" s="21"/>
      <c r="AP23" s="21"/>
      <c r="AQ23" s="24"/>
      <c r="AR23" s="21"/>
      <c r="AS23" s="21"/>
      <c r="AT23" s="21"/>
      <c r="AU23" s="21"/>
      <c r="AV23" s="41" t="s">
        <v>100</v>
      </c>
      <c r="AW23" s="37" t="s">
        <v>121</v>
      </c>
      <c r="AX23" s="42"/>
      <c r="AY23" s="44"/>
      <c r="AZ23" s="44"/>
      <c r="BA23" s="44"/>
      <c r="BB23" s="44"/>
      <c r="BC23" s="44"/>
      <c r="BD23" s="34"/>
      <c r="BE23" s="68"/>
      <c r="BF23" s="6"/>
      <c r="BG23" s="6"/>
      <c r="BH23" s="6"/>
      <c r="BI23" s="6"/>
      <c r="BJ23" s="6"/>
      <c r="BK23" s="6"/>
    </row>
    <row r="24" spans="1:63" ht="31.5" customHeight="1">
      <c r="A24" s="114">
        <v>8</v>
      </c>
      <c r="B24" s="178" t="s">
        <v>101</v>
      </c>
      <c r="C24" s="179"/>
      <c r="D24" s="179"/>
      <c r="E24" s="180"/>
      <c r="F24" s="81" t="s">
        <v>163</v>
      </c>
      <c r="G24" s="27" t="s">
        <v>6</v>
      </c>
      <c r="H24" s="56">
        <f>[5]AQUIS.!$E$39/H12</f>
        <v>1739130.4347826089</v>
      </c>
      <c r="I24" s="84">
        <v>0</v>
      </c>
      <c r="J24" s="63">
        <v>1</v>
      </c>
      <c r="K24" s="145">
        <v>42064</v>
      </c>
      <c r="L24" s="145">
        <v>42917</v>
      </c>
      <c r="M24" s="31" t="s">
        <v>142</v>
      </c>
      <c r="N24" s="58"/>
      <c r="O24" s="58"/>
      <c r="P24" s="58"/>
      <c r="Q24" s="58"/>
      <c r="R24" s="58"/>
      <c r="S24" s="58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60"/>
      <c r="AF24" s="61"/>
      <c r="AG24" s="61"/>
      <c r="AH24" s="57"/>
      <c r="AI24" s="57"/>
      <c r="AJ24" s="57"/>
      <c r="AK24" s="57"/>
      <c r="AL24" s="57"/>
      <c r="AM24" s="62"/>
      <c r="AN24" s="57"/>
      <c r="AO24" s="57"/>
      <c r="AP24" s="57"/>
      <c r="AQ24" s="62"/>
      <c r="AR24" s="57"/>
      <c r="AS24" s="57"/>
      <c r="AT24" s="57"/>
      <c r="AU24" s="57"/>
      <c r="AV24" s="41" t="s">
        <v>104</v>
      </c>
      <c r="AW24" s="37" t="s">
        <v>121</v>
      </c>
      <c r="AX24" s="42"/>
      <c r="AY24" s="44"/>
      <c r="AZ24" s="44"/>
      <c r="BA24" s="44"/>
      <c r="BB24" s="44"/>
      <c r="BC24" s="44"/>
      <c r="BD24" s="34"/>
      <c r="BE24" s="68"/>
      <c r="BF24" s="6"/>
      <c r="BG24" s="6"/>
      <c r="BH24" s="6"/>
      <c r="BI24" s="6"/>
      <c r="BJ24" s="6"/>
      <c r="BK24" s="6"/>
    </row>
    <row r="25" spans="1:63" ht="46.5" customHeight="1">
      <c r="A25" s="114">
        <v>9</v>
      </c>
      <c r="B25" s="178" t="s">
        <v>123</v>
      </c>
      <c r="C25" s="179"/>
      <c r="D25" s="179"/>
      <c r="E25" s="180"/>
      <c r="F25" s="55" t="s">
        <v>114</v>
      </c>
      <c r="G25" s="27" t="s">
        <v>6</v>
      </c>
      <c r="H25" s="56">
        <f>([5]AQUIS.!$E$47+[5]AQUIS.!$E$61)/H12-195652.17</f>
        <v>3913043.4821739136</v>
      </c>
      <c r="I25" s="84">
        <f>(([6]AQUIS.!$C$48+[6]AQUIS.!$C$58)/H12)/H25</f>
        <v>0.6999999992999999</v>
      </c>
      <c r="J25" s="63">
        <f>1-I25</f>
        <v>0.3000000007000001</v>
      </c>
      <c r="K25" s="145">
        <v>42036</v>
      </c>
      <c r="L25" s="145">
        <v>42552</v>
      </c>
      <c r="M25" s="31" t="s">
        <v>142</v>
      </c>
      <c r="N25" s="58"/>
      <c r="O25" s="58"/>
      <c r="P25" s="58"/>
      <c r="Q25" s="58"/>
      <c r="R25" s="58"/>
      <c r="S25" s="58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60"/>
      <c r="AF25" s="61"/>
      <c r="AG25" s="61"/>
      <c r="AH25" s="57"/>
      <c r="AI25" s="57"/>
      <c r="AJ25" s="57"/>
      <c r="AK25" s="57"/>
      <c r="AL25" s="57"/>
      <c r="AM25" s="62"/>
      <c r="AN25" s="57"/>
      <c r="AO25" s="57"/>
      <c r="AP25" s="57"/>
      <c r="AQ25" s="62"/>
      <c r="AR25" s="57"/>
      <c r="AS25" s="57"/>
      <c r="AT25" s="57"/>
      <c r="AU25" s="57"/>
      <c r="AV25" s="41" t="s">
        <v>104</v>
      </c>
      <c r="AW25" s="37" t="s">
        <v>121</v>
      </c>
      <c r="AX25" s="42"/>
      <c r="AY25" s="44"/>
      <c r="AZ25" s="44"/>
      <c r="BA25" s="44"/>
      <c r="BB25" s="44"/>
      <c r="BC25" s="44"/>
      <c r="BD25" s="34"/>
      <c r="BE25" s="68"/>
      <c r="BF25" s="6"/>
      <c r="BG25" s="6"/>
      <c r="BH25" s="6"/>
      <c r="BI25" s="6"/>
      <c r="BJ25" s="6"/>
      <c r="BK25" s="6"/>
    </row>
    <row r="26" spans="1:63" ht="41.25" customHeight="1">
      <c r="A26" s="114">
        <v>10</v>
      </c>
      <c r="B26" s="178" t="s">
        <v>124</v>
      </c>
      <c r="C26" s="179"/>
      <c r="D26" s="179"/>
      <c r="E26" s="180"/>
      <c r="F26" s="55" t="s">
        <v>114</v>
      </c>
      <c r="G26" s="80" t="s">
        <v>8</v>
      </c>
      <c r="H26" s="56">
        <f>([5]AQUIS.!$E$57+[5]AQUIS.!$E$68)/H12</f>
        <v>3108695.6521739131</v>
      </c>
      <c r="I26" s="84">
        <f>(([6]AQUIS.!$C$54+[6]AQUIS.!$C$64-[6]AQUIS.!$C$66)/H12)/H26</f>
        <v>0.81118881118881125</v>
      </c>
      <c r="J26" s="63">
        <f>1-I26</f>
        <v>0.18881118881118875</v>
      </c>
      <c r="K26" s="145">
        <v>42552</v>
      </c>
      <c r="L26" s="145">
        <v>43070</v>
      </c>
      <c r="M26" s="31" t="s">
        <v>142</v>
      </c>
      <c r="N26" s="58"/>
      <c r="O26" s="58"/>
      <c r="P26" s="58"/>
      <c r="Q26" s="58"/>
      <c r="R26" s="58"/>
      <c r="S26" s="58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60"/>
      <c r="AF26" s="61"/>
      <c r="AG26" s="61"/>
      <c r="AH26" s="57"/>
      <c r="AI26" s="57"/>
      <c r="AJ26" s="57"/>
      <c r="AK26" s="57"/>
      <c r="AL26" s="57"/>
      <c r="AM26" s="62"/>
      <c r="AN26" s="57"/>
      <c r="AO26" s="57"/>
      <c r="AP26" s="57"/>
      <c r="AQ26" s="62"/>
      <c r="AR26" s="57"/>
      <c r="AS26" s="57"/>
      <c r="AT26" s="57"/>
      <c r="AU26" s="57"/>
      <c r="AV26" s="41"/>
      <c r="AW26" s="37" t="s">
        <v>121</v>
      </c>
      <c r="AX26" s="42"/>
      <c r="AY26" s="44"/>
      <c r="AZ26" s="44"/>
      <c r="BA26" s="44"/>
      <c r="BB26" s="44"/>
      <c r="BC26" s="44"/>
      <c r="BD26" s="34"/>
      <c r="BE26" s="68"/>
      <c r="BF26" s="6"/>
      <c r="BG26" s="6"/>
      <c r="BH26" s="6"/>
      <c r="BI26" s="6"/>
      <c r="BJ26" s="6"/>
      <c r="BK26" s="6"/>
    </row>
    <row r="27" spans="1:63" ht="42.75" customHeight="1">
      <c r="A27" s="114">
        <v>11</v>
      </c>
      <c r="B27" s="178" t="s">
        <v>125</v>
      </c>
      <c r="C27" s="179"/>
      <c r="D27" s="179"/>
      <c r="E27" s="180"/>
      <c r="F27" s="55" t="s">
        <v>114</v>
      </c>
      <c r="G27" s="80" t="s">
        <v>8</v>
      </c>
      <c r="H27" s="56">
        <f>([5]AQUIS.!$E$59+[5]AQUIS.!$E$71)/H12</f>
        <v>2413043.4782608696</v>
      </c>
      <c r="I27" s="84">
        <f>1-J27</f>
        <v>0.57000000000000006</v>
      </c>
      <c r="J27" s="63">
        <v>0.43</v>
      </c>
      <c r="K27" s="145">
        <v>42736</v>
      </c>
      <c r="L27" s="145">
        <v>43282</v>
      </c>
      <c r="M27" s="31" t="s">
        <v>142</v>
      </c>
      <c r="N27" s="58"/>
      <c r="O27" s="58"/>
      <c r="P27" s="58"/>
      <c r="Q27" s="58"/>
      <c r="R27" s="58"/>
      <c r="S27" s="58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60"/>
      <c r="AF27" s="61"/>
      <c r="AG27" s="61"/>
      <c r="AH27" s="57"/>
      <c r="AI27" s="57"/>
      <c r="AJ27" s="57"/>
      <c r="AK27" s="57"/>
      <c r="AL27" s="57"/>
      <c r="AM27" s="62"/>
      <c r="AN27" s="57"/>
      <c r="AO27" s="57"/>
      <c r="AP27" s="57"/>
      <c r="AQ27" s="62"/>
      <c r="AR27" s="57"/>
      <c r="AS27" s="57"/>
      <c r="AT27" s="57"/>
      <c r="AU27" s="57"/>
      <c r="AV27" s="41"/>
      <c r="AW27" s="37" t="s">
        <v>121</v>
      </c>
      <c r="AX27" s="42"/>
      <c r="AY27" s="44"/>
      <c r="AZ27" s="44"/>
      <c r="BA27" s="44"/>
      <c r="BB27" s="44"/>
      <c r="BC27" s="44"/>
      <c r="BD27" s="34"/>
      <c r="BE27" s="68"/>
      <c r="BF27" s="6"/>
      <c r="BG27" s="6"/>
      <c r="BH27" s="6"/>
      <c r="BI27" s="6"/>
      <c r="BJ27" s="6"/>
      <c r="BK27" s="6"/>
    </row>
    <row r="28" spans="1:63" ht="31.5" customHeight="1">
      <c r="A28" s="114">
        <v>12</v>
      </c>
      <c r="B28" s="178" t="s">
        <v>126</v>
      </c>
      <c r="C28" s="179"/>
      <c r="D28" s="179"/>
      <c r="E28" s="180"/>
      <c r="F28" s="81" t="s">
        <v>163</v>
      </c>
      <c r="G28" s="80" t="s">
        <v>8</v>
      </c>
      <c r="H28" s="56">
        <f>[5]AQUIS.!$E$58/H12</f>
        <v>3673913.0434782612</v>
      </c>
      <c r="I28" s="84">
        <v>0</v>
      </c>
      <c r="J28" s="63">
        <v>1</v>
      </c>
      <c r="K28" s="145">
        <v>42430</v>
      </c>
      <c r="L28" s="145">
        <v>43282</v>
      </c>
      <c r="M28" s="31" t="s">
        <v>142</v>
      </c>
      <c r="N28" s="58"/>
      <c r="O28" s="58"/>
      <c r="P28" s="58"/>
      <c r="Q28" s="58"/>
      <c r="R28" s="58"/>
      <c r="S28" s="58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60"/>
      <c r="AF28" s="61"/>
      <c r="AG28" s="61"/>
      <c r="AH28" s="57"/>
      <c r="AI28" s="57"/>
      <c r="AJ28" s="57"/>
      <c r="AK28" s="57"/>
      <c r="AL28" s="57"/>
      <c r="AM28" s="62"/>
      <c r="AN28" s="57"/>
      <c r="AO28" s="57"/>
      <c r="AP28" s="57"/>
      <c r="AQ28" s="62"/>
      <c r="AR28" s="57"/>
      <c r="AS28" s="57"/>
      <c r="AT28" s="57"/>
      <c r="AU28" s="57"/>
      <c r="AV28" s="41"/>
      <c r="AW28" s="37" t="s">
        <v>121</v>
      </c>
      <c r="AX28" s="42"/>
      <c r="AY28" s="44"/>
      <c r="AZ28" s="44"/>
      <c r="BA28" s="44"/>
      <c r="BB28" s="44"/>
      <c r="BC28" s="44"/>
      <c r="BD28" s="34"/>
      <c r="BE28" s="68"/>
      <c r="BF28" s="6"/>
      <c r="BG28" s="6"/>
      <c r="BH28" s="6"/>
      <c r="BI28" s="6"/>
      <c r="BJ28" s="6"/>
      <c r="BK28" s="6"/>
    </row>
    <row r="29" spans="1:63" ht="33" customHeight="1" thickBot="1">
      <c r="A29" s="114">
        <v>13</v>
      </c>
      <c r="B29" s="178" t="s">
        <v>122</v>
      </c>
      <c r="C29" s="179"/>
      <c r="D29" s="179"/>
      <c r="E29" s="180"/>
      <c r="F29" s="55" t="s">
        <v>114</v>
      </c>
      <c r="G29" s="27" t="s">
        <v>6</v>
      </c>
      <c r="H29" s="56">
        <f>[5]AQUIS.!$E$64/H12</f>
        <v>765217.3913043479</v>
      </c>
      <c r="I29" s="84">
        <f>1-J29</f>
        <v>0.77</v>
      </c>
      <c r="J29" s="63">
        <v>0.23</v>
      </c>
      <c r="K29" s="145">
        <v>42036</v>
      </c>
      <c r="L29" s="145">
        <v>42552</v>
      </c>
      <c r="M29" s="31" t="s">
        <v>142</v>
      </c>
      <c r="N29" s="58"/>
      <c r="O29" s="58"/>
      <c r="P29" s="58"/>
      <c r="Q29" s="58"/>
      <c r="R29" s="58"/>
      <c r="S29" s="58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60"/>
      <c r="AF29" s="61"/>
      <c r="AG29" s="61"/>
      <c r="AH29" s="57"/>
      <c r="AI29" s="57"/>
      <c r="AJ29" s="57"/>
      <c r="AK29" s="57"/>
      <c r="AL29" s="57"/>
      <c r="AM29" s="62"/>
      <c r="AN29" s="57"/>
      <c r="AO29" s="57"/>
      <c r="AP29" s="57"/>
      <c r="AQ29" s="62"/>
      <c r="AR29" s="57"/>
      <c r="AS29" s="57"/>
      <c r="AT29" s="57"/>
      <c r="AU29" s="57"/>
      <c r="AV29" s="41"/>
      <c r="AW29" s="37" t="s">
        <v>121</v>
      </c>
      <c r="AX29" s="42"/>
      <c r="AY29" s="44"/>
      <c r="AZ29" s="44"/>
      <c r="BA29" s="44"/>
      <c r="BB29" s="44"/>
      <c r="BC29" s="44"/>
      <c r="BD29" s="34"/>
      <c r="BE29" s="68"/>
      <c r="BF29" s="6"/>
      <c r="BG29" s="6"/>
      <c r="BH29" s="6"/>
      <c r="BI29" s="6"/>
      <c r="BJ29" s="6"/>
      <c r="BK29" s="6"/>
    </row>
    <row r="30" spans="1:63" s="2" customFormat="1" ht="28.5" customHeight="1" thickBot="1">
      <c r="A30" s="185" t="s">
        <v>156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  <c r="AY30" s="186"/>
      <c r="AZ30" s="186"/>
      <c r="BA30" s="186"/>
      <c r="BB30" s="186"/>
      <c r="BC30" s="186"/>
      <c r="BD30" s="186"/>
      <c r="BE30" s="187"/>
      <c r="BF30" s="3"/>
      <c r="BG30" s="3"/>
      <c r="BH30" s="3"/>
      <c r="BI30" s="3"/>
      <c r="BJ30" s="3"/>
      <c r="BK30" s="3"/>
    </row>
    <row r="31" spans="1:63" s="2" customFormat="1" ht="23.25" customHeight="1">
      <c r="A31" s="69">
        <v>1</v>
      </c>
      <c r="B31" s="178" t="s">
        <v>157</v>
      </c>
      <c r="C31" s="179"/>
      <c r="D31" s="179"/>
      <c r="E31" s="180"/>
      <c r="F31" s="15" t="s">
        <v>155</v>
      </c>
      <c r="G31" s="27" t="s">
        <v>6</v>
      </c>
      <c r="H31" s="106">
        <f>[5]AQUIS.!$E$17/H12</f>
        <v>6521739.1304347832</v>
      </c>
      <c r="I31" s="84">
        <v>0.67</v>
      </c>
      <c r="J31" s="40">
        <v>0.33</v>
      </c>
      <c r="K31" s="143">
        <v>41791</v>
      </c>
      <c r="L31" s="143">
        <v>42156</v>
      </c>
      <c r="M31" s="31" t="s">
        <v>142</v>
      </c>
      <c r="N31" s="31"/>
      <c r="O31" s="31"/>
      <c r="P31" s="31"/>
      <c r="Q31" s="31"/>
      <c r="R31" s="31"/>
      <c r="S31" s="31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45"/>
      <c r="AF31" s="46"/>
      <c r="AG31" s="46"/>
      <c r="AH31" s="16"/>
      <c r="AI31" s="16"/>
      <c r="AJ31" s="16"/>
      <c r="AK31" s="16"/>
      <c r="AL31" s="16"/>
      <c r="AM31" s="17"/>
      <c r="AN31" s="16"/>
      <c r="AO31" s="16"/>
      <c r="AP31" s="16"/>
      <c r="AQ31" s="17"/>
      <c r="AR31" s="16"/>
      <c r="AS31" s="16"/>
      <c r="AT31" s="16"/>
      <c r="AU31" s="16"/>
      <c r="AV31" s="41"/>
      <c r="AW31" s="30" t="s">
        <v>121</v>
      </c>
      <c r="AX31" s="42"/>
      <c r="AY31" s="42"/>
      <c r="AZ31" s="42"/>
      <c r="BA31" s="42"/>
      <c r="BB31" s="42"/>
      <c r="BC31" s="42"/>
      <c r="BD31" s="42"/>
      <c r="BE31" s="42"/>
      <c r="BF31" s="82" t="s">
        <v>119</v>
      </c>
      <c r="BG31" s="3"/>
      <c r="BH31" s="3"/>
      <c r="BI31" s="3"/>
      <c r="BJ31" s="3"/>
      <c r="BK31" s="3"/>
    </row>
    <row r="32" spans="1:63" s="2" customFormat="1" ht="33" customHeight="1">
      <c r="A32" s="69">
        <v>2</v>
      </c>
      <c r="B32" s="178" t="s">
        <v>106</v>
      </c>
      <c r="C32" s="179"/>
      <c r="D32" s="179"/>
      <c r="E32" s="180"/>
      <c r="F32" s="15" t="s">
        <v>164</v>
      </c>
      <c r="G32" s="27" t="s">
        <v>6</v>
      </c>
      <c r="H32" s="35">
        <f>[5]AQUIS.!$E$77/H12/2</f>
        <v>43478.260869565223</v>
      </c>
      <c r="I32" s="84">
        <v>0</v>
      </c>
      <c r="J32" s="40">
        <v>1</v>
      </c>
      <c r="K32" s="143">
        <v>41791</v>
      </c>
      <c r="L32" s="143">
        <v>41852</v>
      </c>
      <c r="M32" s="31" t="s">
        <v>142</v>
      </c>
      <c r="N32" s="31"/>
      <c r="O32" s="100"/>
      <c r="P32" s="100"/>
      <c r="Q32" s="100"/>
      <c r="R32" s="100"/>
      <c r="S32" s="100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2"/>
      <c r="AF32" s="103"/>
      <c r="AG32" s="103"/>
      <c r="AH32" s="104"/>
      <c r="AI32" s="104"/>
      <c r="AJ32" s="104"/>
      <c r="AK32" s="104"/>
      <c r="AL32" s="104"/>
      <c r="AM32" s="105"/>
      <c r="AN32" s="104"/>
      <c r="AO32" s="104"/>
      <c r="AP32" s="104"/>
      <c r="AQ32" s="105"/>
      <c r="AR32" s="104"/>
      <c r="AS32" s="104"/>
      <c r="AT32" s="104"/>
      <c r="AU32" s="104"/>
      <c r="AV32" s="41"/>
      <c r="AW32" s="30"/>
      <c r="AX32" s="42"/>
      <c r="AY32" s="42"/>
      <c r="AZ32" s="42"/>
      <c r="BA32" s="42"/>
      <c r="BB32" s="42"/>
      <c r="BC32" s="42"/>
      <c r="BD32" s="42"/>
      <c r="BE32" s="42"/>
      <c r="BF32" s="82"/>
      <c r="BG32" s="3"/>
      <c r="BH32" s="3"/>
      <c r="BI32" s="3"/>
      <c r="BJ32" s="3"/>
      <c r="BK32" s="3"/>
    </row>
    <row r="33" spans="1:63" s="2" customFormat="1" ht="29.25" customHeight="1">
      <c r="A33" s="111">
        <v>3</v>
      </c>
      <c r="B33" s="197" t="s">
        <v>172</v>
      </c>
      <c r="C33" s="198"/>
      <c r="D33" s="198"/>
      <c r="E33" s="199"/>
      <c r="F33" s="15" t="s">
        <v>158</v>
      </c>
      <c r="G33" s="27" t="s">
        <v>6</v>
      </c>
      <c r="H33" s="56">
        <f>80000/H12</f>
        <v>34782.608695652176</v>
      </c>
      <c r="I33" s="83">
        <v>0.5</v>
      </c>
      <c r="J33" s="40">
        <v>0.5</v>
      </c>
      <c r="K33" s="143">
        <v>42064</v>
      </c>
      <c r="L33" s="143">
        <v>42186</v>
      </c>
      <c r="M33" s="31" t="s">
        <v>142</v>
      </c>
      <c r="N33" s="58"/>
      <c r="O33" s="58"/>
      <c r="P33" s="58"/>
      <c r="Q33" s="58"/>
      <c r="R33" s="58"/>
      <c r="S33" s="58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60"/>
      <c r="AF33" s="61"/>
      <c r="AG33" s="61"/>
      <c r="AH33" s="57"/>
      <c r="AI33" s="57"/>
      <c r="AJ33" s="57"/>
      <c r="AK33" s="57"/>
      <c r="AL33" s="57"/>
      <c r="AM33" s="62"/>
      <c r="AN33" s="57"/>
      <c r="AO33" s="57"/>
      <c r="AP33" s="57"/>
      <c r="AQ33" s="62"/>
      <c r="AR33" s="57"/>
      <c r="AS33" s="57"/>
      <c r="AT33" s="57"/>
      <c r="AU33" s="57"/>
      <c r="AV33" s="41"/>
      <c r="AW33" s="30" t="s">
        <v>121</v>
      </c>
      <c r="AX33" s="44"/>
      <c r="AY33" s="44"/>
      <c r="AZ33" s="44"/>
      <c r="BA33" s="44"/>
      <c r="BB33" s="44"/>
      <c r="BC33" s="44"/>
      <c r="BD33" s="44"/>
      <c r="BE33" s="44"/>
      <c r="BF33" s="3"/>
      <c r="BG33" s="3"/>
      <c r="BH33" s="3"/>
      <c r="BI33" s="3"/>
      <c r="BJ33" s="3"/>
      <c r="BK33" s="3"/>
    </row>
    <row r="34" spans="1:63" s="2" customFormat="1" ht="31.5" customHeight="1">
      <c r="A34" s="111">
        <v>4</v>
      </c>
      <c r="B34" s="178" t="s">
        <v>174</v>
      </c>
      <c r="C34" s="179"/>
      <c r="D34" s="179"/>
      <c r="E34" s="180"/>
      <c r="F34" s="130" t="s">
        <v>164</v>
      </c>
      <c r="G34" s="43" t="s">
        <v>8</v>
      </c>
      <c r="H34" s="56">
        <v>195652.17</v>
      </c>
      <c r="I34" s="84">
        <v>0</v>
      </c>
      <c r="J34" s="63">
        <v>1</v>
      </c>
      <c r="K34" s="145">
        <v>42917</v>
      </c>
      <c r="L34" s="143">
        <v>43100</v>
      </c>
      <c r="M34" s="31" t="s">
        <v>142</v>
      </c>
      <c r="N34" s="58" t="s">
        <v>168</v>
      </c>
      <c r="O34" s="58"/>
      <c r="P34" s="58"/>
      <c r="Q34" s="58"/>
      <c r="R34" s="58"/>
      <c r="S34" s="58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60"/>
      <c r="AF34" s="61"/>
      <c r="AG34" s="61"/>
      <c r="AH34" s="57"/>
      <c r="AI34" s="57"/>
      <c r="AJ34" s="57"/>
      <c r="AK34" s="57"/>
      <c r="AL34" s="57"/>
      <c r="AM34" s="62"/>
      <c r="AN34" s="57"/>
      <c r="AO34" s="57"/>
      <c r="AP34" s="57"/>
      <c r="AQ34" s="62"/>
      <c r="AR34" s="57"/>
      <c r="AS34" s="57"/>
      <c r="AT34" s="57"/>
      <c r="AU34" s="57"/>
      <c r="AV34" s="41"/>
      <c r="AW34" s="30" t="s">
        <v>121</v>
      </c>
      <c r="AX34" s="44"/>
      <c r="AY34" s="44"/>
      <c r="AZ34" s="44"/>
      <c r="BA34" s="44"/>
      <c r="BB34" s="44"/>
      <c r="BC34" s="44"/>
      <c r="BD34" s="44"/>
      <c r="BE34" s="44"/>
      <c r="BF34" s="3"/>
      <c r="BG34" s="3"/>
      <c r="BH34" s="3"/>
      <c r="BI34" s="3"/>
      <c r="BJ34" s="3"/>
      <c r="BK34" s="3"/>
    </row>
    <row r="35" spans="1:63" s="96" customFormat="1" ht="32.25" customHeight="1">
      <c r="A35" s="111">
        <v>5</v>
      </c>
      <c r="B35" s="178" t="s">
        <v>131</v>
      </c>
      <c r="C35" s="179"/>
      <c r="D35" s="179"/>
      <c r="E35" s="180"/>
      <c r="F35" s="15" t="s">
        <v>164</v>
      </c>
      <c r="G35" s="43" t="s">
        <v>8</v>
      </c>
      <c r="H35" s="56">
        <f>1200000/H12</f>
        <v>521739.13043478265</v>
      </c>
      <c r="I35" s="84">
        <v>0</v>
      </c>
      <c r="J35" s="63">
        <v>1</v>
      </c>
      <c r="K35" s="145">
        <v>42522</v>
      </c>
      <c r="L35" s="145">
        <v>42705</v>
      </c>
      <c r="M35" s="31" t="s">
        <v>142</v>
      </c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1"/>
      <c r="AF35" s="55"/>
      <c r="AG35" s="55"/>
      <c r="AH35" s="55"/>
      <c r="AI35" s="55"/>
      <c r="AJ35" s="55"/>
      <c r="AK35" s="55"/>
      <c r="AL35" s="55"/>
      <c r="AM35" s="91"/>
      <c r="AN35" s="55"/>
      <c r="AO35" s="55"/>
      <c r="AP35" s="55"/>
      <c r="AQ35" s="91"/>
      <c r="AR35" s="55"/>
      <c r="AS35" s="55"/>
      <c r="AT35" s="55"/>
      <c r="AU35" s="55"/>
      <c r="AV35" s="41"/>
      <c r="AW35" s="30" t="s">
        <v>121</v>
      </c>
      <c r="AX35" s="92"/>
      <c r="AY35" s="92"/>
      <c r="AZ35" s="92"/>
      <c r="BA35" s="92"/>
      <c r="BB35" s="92"/>
      <c r="BC35" s="92"/>
      <c r="BD35" s="92"/>
      <c r="BE35" s="92"/>
      <c r="BF35" s="93"/>
      <c r="BG35" s="93"/>
      <c r="BH35" s="93"/>
      <c r="BI35" s="93"/>
      <c r="BJ35" s="95"/>
      <c r="BK35" s="95"/>
    </row>
    <row r="36" spans="1:63" s="2" customFormat="1" ht="33" customHeight="1">
      <c r="A36" s="111">
        <v>6</v>
      </c>
      <c r="B36" s="178" t="s">
        <v>118</v>
      </c>
      <c r="C36" s="179"/>
      <c r="D36" s="179"/>
      <c r="E36" s="180"/>
      <c r="F36" s="130" t="s">
        <v>164</v>
      </c>
      <c r="G36" s="43" t="s">
        <v>8</v>
      </c>
      <c r="H36" s="56">
        <f>([7]AQUIS.!$E$67+[7]AQUIS.!$E$64)/H12</f>
        <v>239130.4347826087</v>
      </c>
      <c r="I36" s="84">
        <v>0</v>
      </c>
      <c r="J36" s="63">
        <v>1</v>
      </c>
      <c r="K36" s="145">
        <v>42401</v>
      </c>
      <c r="L36" s="145">
        <v>42552</v>
      </c>
      <c r="M36" s="31" t="s">
        <v>142</v>
      </c>
      <c r="N36" s="58"/>
      <c r="O36" s="58"/>
      <c r="P36" s="58"/>
      <c r="Q36" s="58"/>
      <c r="R36" s="58"/>
      <c r="S36" s="58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60"/>
      <c r="AF36" s="61"/>
      <c r="AG36" s="61"/>
      <c r="AH36" s="57"/>
      <c r="AI36" s="57"/>
      <c r="AJ36" s="57"/>
      <c r="AK36" s="57"/>
      <c r="AL36" s="57"/>
      <c r="AM36" s="62"/>
      <c r="AN36" s="57"/>
      <c r="AO36" s="57"/>
      <c r="AP36" s="57"/>
      <c r="AQ36" s="62"/>
      <c r="AR36" s="57"/>
      <c r="AS36" s="57"/>
      <c r="AT36" s="57"/>
      <c r="AU36" s="57"/>
      <c r="AV36" s="41"/>
      <c r="AW36" s="30" t="s">
        <v>121</v>
      </c>
      <c r="AX36" s="44"/>
      <c r="AY36" s="44"/>
      <c r="AZ36" s="44"/>
      <c r="BA36" s="44"/>
      <c r="BB36" s="44"/>
      <c r="BC36" s="44"/>
      <c r="BD36" s="44"/>
      <c r="BE36" s="44"/>
      <c r="BF36" s="3"/>
      <c r="BG36" s="3"/>
      <c r="BH36" s="3"/>
      <c r="BI36" s="3"/>
      <c r="BJ36" s="3"/>
      <c r="BK36" s="3"/>
    </row>
    <row r="37" spans="1:63" s="2" customFormat="1" ht="33" customHeight="1" thickBot="1">
      <c r="A37" s="111">
        <v>7</v>
      </c>
      <c r="B37" s="178" t="s">
        <v>175</v>
      </c>
      <c r="C37" s="179"/>
      <c r="D37" s="179"/>
      <c r="E37" s="180"/>
      <c r="F37" s="130" t="s">
        <v>164</v>
      </c>
      <c r="G37" s="43" t="s">
        <v>8</v>
      </c>
      <c r="H37" s="56">
        <v>195652.17</v>
      </c>
      <c r="I37" s="84">
        <v>0</v>
      </c>
      <c r="J37" s="63">
        <v>1</v>
      </c>
      <c r="K37" s="145">
        <v>43101</v>
      </c>
      <c r="L37" s="145">
        <v>43312</v>
      </c>
      <c r="M37" s="31" t="s">
        <v>142</v>
      </c>
      <c r="N37" s="58" t="s">
        <v>168</v>
      </c>
      <c r="O37" s="151"/>
      <c r="P37" s="151"/>
      <c r="Q37" s="151"/>
      <c r="R37" s="151"/>
      <c r="S37" s="151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3"/>
      <c r="AF37" s="154"/>
      <c r="AG37" s="154"/>
      <c r="AH37" s="155"/>
      <c r="AI37" s="155"/>
      <c r="AJ37" s="155"/>
      <c r="AK37" s="155"/>
      <c r="AL37" s="155"/>
      <c r="AM37" s="156"/>
      <c r="AN37" s="155"/>
      <c r="AO37" s="155"/>
      <c r="AP37" s="155"/>
      <c r="AQ37" s="156"/>
      <c r="AR37" s="155"/>
      <c r="AS37" s="155"/>
      <c r="AT37" s="155"/>
      <c r="AU37" s="155"/>
      <c r="AV37" s="157"/>
      <c r="AW37" s="158"/>
      <c r="AX37" s="159"/>
      <c r="AY37" s="159"/>
      <c r="AZ37" s="159"/>
      <c r="BA37" s="159"/>
      <c r="BB37" s="159"/>
      <c r="BC37" s="159"/>
      <c r="BD37" s="159"/>
      <c r="BE37" s="159"/>
      <c r="BF37" s="3"/>
      <c r="BG37" s="3"/>
      <c r="BH37" s="3"/>
      <c r="BI37" s="3"/>
      <c r="BJ37" s="3"/>
      <c r="BK37" s="3"/>
    </row>
    <row r="38" spans="1:63" s="2" customFormat="1" ht="29.25" customHeight="1" thickBot="1">
      <c r="A38" s="185" t="s">
        <v>116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  <c r="AY38" s="186"/>
      <c r="AZ38" s="186"/>
      <c r="BA38" s="186"/>
      <c r="BB38" s="186"/>
      <c r="BC38" s="186"/>
      <c r="BD38" s="186"/>
      <c r="BE38" s="187"/>
      <c r="BF38" s="3"/>
      <c r="BG38" s="3"/>
      <c r="BH38" s="3"/>
      <c r="BI38" s="3"/>
      <c r="BJ38" s="3"/>
      <c r="BK38" s="3"/>
    </row>
    <row r="39" spans="1:63" s="2" customFormat="1" ht="31.5" customHeight="1">
      <c r="A39" s="69">
        <v>1</v>
      </c>
      <c r="B39" s="178" t="s">
        <v>150</v>
      </c>
      <c r="C39" s="179"/>
      <c r="D39" s="179"/>
      <c r="E39" s="180"/>
      <c r="F39" s="15" t="s">
        <v>114</v>
      </c>
      <c r="G39" s="43" t="s">
        <v>6</v>
      </c>
      <c r="H39" s="35">
        <f>3300000/H12</f>
        <v>1434782.6086956523</v>
      </c>
      <c r="I39" s="84">
        <v>0.65</v>
      </c>
      <c r="J39" s="63">
        <v>0.35</v>
      </c>
      <c r="K39" s="143">
        <v>41944</v>
      </c>
      <c r="L39" s="143">
        <v>42309</v>
      </c>
      <c r="M39" s="31" t="s">
        <v>142</v>
      </c>
      <c r="N39" s="31"/>
      <c r="O39" s="31"/>
      <c r="P39" s="31"/>
      <c r="Q39" s="31"/>
      <c r="R39" s="31"/>
      <c r="S39" s="31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45"/>
      <c r="AF39" s="46"/>
      <c r="AG39" s="46"/>
      <c r="AH39" s="16"/>
      <c r="AI39" s="16"/>
      <c r="AJ39" s="16"/>
      <c r="AK39" s="16"/>
      <c r="AL39" s="16"/>
      <c r="AM39" s="17"/>
      <c r="AN39" s="16"/>
      <c r="AO39" s="16"/>
      <c r="AP39" s="16"/>
      <c r="AQ39" s="17"/>
      <c r="AR39" s="16"/>
      <c r="AS39" s="16"/>
      <c r="AT39" s="16"/>
      <c r="AU39" s="16"/>
      <c r="AV39" s="41"/>
      <c r="AW39" s="79" t="s">
        <v>121</v>
      </c>
      <c r="AX39" s="42"/>
      <c r="AY39" s="42"/>
      <c r="AZ39" s="42"/>
      <c r="BA39" s="42"/>
      <c r="BB39" s="42"/>
      <c r="BC39" s="42"/>
      <c r="BD39" s="42"/>
      <c r="BE39" s="70"/>
      <c r="BF39" s="3"/>
      <c r="BG39" s="3"/>
      <c r="BH39" s="3"/>
      <c r="BI39" s="3"/>
      <c r="BJ39" s="3"/>
      <c r="BK39" s="3"/>
    </row>
    <row r="40" spans="1:63" s="2" customFormat="1" ht="28.5" customHeight="1">
      <c r="A40" s="69">
        <v>2</v>
      </c>
      <c r="B40" s="197" t="s">
        <v>107</v>
      </c>
      <c r="C40" s="198"/>
      <c r="D40" s="198"/>
      <c r="E40" s="199"/>
      <c r="F40" s="15" t="s">
        <v>114</v>
      </c>
      <c r="G40" s="27" t="s">
        <v>6</v>
      </c>
      <c r="H40" s="56">
        <f>300000/H12</f>
        <v>130434.78260869566</v>
      </c>
      <c r="I40" s="83">
        <v>0.5</v>
      </c>
      <c r="J40" s="40">
        <v>0.5</v>
      </c>
      <c r="K40" s="143">
        <v>41760</v>
      </c>
      <c r="L40" s="143">
        <v>41913</v>
      </c>
      <c r="M40" s="31" t="s">
        <v>178</v>
      </c>
      <c r="N40" s="58"/>
      <c r="O40" s="58"/>
      <c r="P40" s="58"/>
      <c r="Q40" s="58"/>
      <c r="R40" s="58"/>
      <c r="S40" s="58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60"/>
      <c r="AF40" s="61"/>
      <c r="AG40" s="61"/>
      <c r="AH40" s="57"/>
      <c r="AI40" s="57"/>
      <c r="AJ40" s="57"/>
      <c r="AK40" s="57"/>
      <c r="AL40" s="57"/>
      <c r="AM40" s="62"/>
      <c r="AN40" s="57"/>
      <c r="AO40" s="57"/>
      <c r="AP40" s="57"/>
      <c r="AQ40" s="62"/>
      <c r="AR40" s="57"/>
      <c r="AS40" s="57"/>
      <c r="AT40" s="57"/>
      <c r="AU40" s="57"/>
      <c r="AV40" s="41"/>
      <c r="AW40" s="30" t="s">
        <v>121</v>
      </c>
      <c r="AX40" s="44"/>
      <c r="AY40" s="44"/>
      <c r="AZ40" s="44"/>
      <c r="BA40" s="44"/>
      <c r="BB40" s="44"/>
      <c r="BC40" s="44"/>
      <c r="BD40" s="44"/>
      <c r="BE40" s="44"/>
      <c r="BF40" s="3"/>
      <c r="BG40" s="3"/>
      <c r="BH40" s="3"/>
      <c r="BI40" s="3"/>
      <c r="BJ40" s="3"/>
      <c r="BK40" s="3"/>
    </row>
    <row r="41" spans="1:63" s="2" customFormat="1" ht="30" customHeight="1">
      <c r="A41" s="69">
        <v>3</v>
      </c>
      <c r="B41" s="178" t="s">
        <v>110</v>
      </c>
      <c r="C41" s="179"/>
      <c r="D41" s="179"/>
      <c r="E41" s="180"/>
      <c r="F41" s="81" t="s">
        <v>165</v>
      </c>
      <c r="G41" s="43" t="s">
        <v>6</v>
      </c>
      <c r="H41" s="20">
        <f>100000/H12</f>
        <v>43478.260869565223</v>
      </c>
      <c r="I41" s="83">
        <v>0</v>
      </c>
      <c r="J41" s="40">
        <v>1</v>
      </c>
      <c r="K41" s="143">
        <v>42095</v>
      </c>
      <c r="L41" s="143">
        <v>42278</v>
      </c>
      <c r="M41" s="31" t="s">
        <v>142</v>
      </c>
      <c r="N41" s="22"/>
      <c r="O41" s="22"/>
      <c r="P41" s="22"/>
      <c r="Q41" s="22"/>
      <c r="R41" s="22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6"/>
      <c r="AF41" s="25"/>
      <c r="AG41" s="25"/>
      <c r="AH41" s="21"/>
      <c r="AI41" s="21"/>
      <c r="AJ41" s="21"/>
      <c r="AK41" s="21"/>
      <c r="AL41" s="21"/>
      <c r="AM41" s="24"/>
      <c r="AN41" s="21"/>
      <c r="AO41" s="21"/>
      <c r="AP41" s="21"/>
      <c r="AQ41" s="24"/>
      <c r="AR41" s="21"/>
      <c r="AS41" s="21"/>
      <c r="AT41" s="21"/>
      <c r="AU41" s="21"/>
      <c r="AV41" s="41"/>
      <c r="AW41" s="79" t="s">
        <v>121</v>
      </c>
      <c r="AX41" s="42"/>
      <c r="AY41" s="42"/>
      <c r="AZ41" s="42"/>
      <c r="BA41" s="42"/>
      <c r="BB41" s="42"/>
      <c r="BC41" s="42"/>
      <c r="BD41" s="42"/>
      <c r="BE41" s="70"/>
      <c r="BF41" s="3"/>
      <c r="BG41" s="3"/>
      <c r="BH41" s="3"/>
      <c r="BI41" s="3"/>
      <c r="BJ41" s="3"/>
      <c r="BK41" s="3"/>
    </row>
    <row r="42" spans="1:63" s="2" customFormat="1" ht="33.75" customHeight="1">
      <c r="A42" s="69">
        <v>4</v>
      </c>
      <c r="B42" s="178" t="s">
        <v>109</v>
      </c>
      <c r="C42" s="179"/>
      <c r="D42" s="179"/>
      <c r="E42" s="180"/>
      <c r="F42" s="15" t="s">
        <v>117</v>
      </c>
      <c r="G42" s="43" t="s">
        <v>6</v>
      </c>
      <c r="H42" s="56">
        <f>1420000/H12</f>
        <v>617391.30434782617</v>
      </c>
      <c r="I42" s="83">
        <v>0.5</v>
      </c>
      <c r="J42" s="40">
        <v>0.5</v>
      </c>
      <c r="K42" s="143">
        <v>42217</v>
      </c>
      <c r="L42" s="143">
        <v>42522</v>
      </c>
      <c r="M42" s="31" t="s">
        <v>142</v>
      </c>
      <c r="N42" s="58"/>
      <c r="O42" s="58"/>
      <c r="P42" s="58"/>
      <c r="Q42" s="58"/>
      <c r="R42" s="58"/>
      <c r="S42" s="58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60"/>
      <c r="AF42" s="61"/>
      <c r="AG42" s="61"/>
      <c r="AH42" s="57"/>
      <c r="AI42" s="57"/>
      <c r="AJ42" s="57"/>
      <c r="AK42" s="57"/>
      <c r="AL42" s="57"/>
      <c r="AM42" s="62"/>
      <c r="AN42" s="57"/>
      <c r="AO42" s="57"/>
      <c r="AP42" s="57"/>
      <c r="AQ42" s="62"/>
      <c r="AR42" s="57"/>
      <c r="AS42" s="57"/>
      <c r="AT42" s="57"/>
      <c r="AU42" s="57"/>
      <c r="AV42" s="41"/>
      <c r="AW42" s="79" t="s">
        <v>121</v>
      </c>
      <c r="AX42" s="44"/>
      <c r="AY42" s="44"/>
      <c r="AZ42" s="44"/>
      <c r="BA42" s="44"/>
      <c r="BB42" s="44"/>
      <c r="BC42" s="44"/>
      <c r="BD42" s="44"/>
      <c r="BE42" s="44"/>
      <c r="BF42" s="3"/>
      <c r="BG42" s="3"/>
      <c r="BH42" s="3"/>
      <c r="BI42" s="3"/>
      <c r="BJ42" s="3"/>
      <c r="BK42" s="3"/>
    </row>
    <row r="43" spans="1:63" s="2" customFormat="1" ht="47.25" customHeight="1">
      <c r="A43" s="69">
        <v>5</v>
      </c>
      <c r="B43" s="178" t="s">
        <v>134</v>
      </c>
      <c r="C43" s="179"/>
      <c r="D43" s="179"/>
      <c r="E43" s="180"/>
      <c r="F43" s="80" t="s">
        <v>115</v>
      </c>
      <c r="G43" s="43" t="s">
        <v>6</v>
      </c>
      <c r="H43" s="56">
        <f>180000/H12</f>
        <v>78260.869565217392</v>
      </c>
      <c r="I43" s="83">
        <v>1</v>
      </c>
      <c r="J43" s="40">
        <v>0</v>
      </c>
      <c r="K43" s="143">
        <v>41791</v>
      </c>
      <c r="L43" s="143">
        <v>41974</v>
      </c>
      <c r="M43" s="31" t="s">
        <v>142</v>
      </c>
      <c r="N43" s="58"/>
      <c r="O43" s="58"/>
      <c r="P43" s="58"/>
      <c r="Q43" s="58"/>
      <c r="R43" s="58"/>
      <c r="S43" s="58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60"/>
      <c r="AF43" s="61"/>
      <c r="AG43" s="61"/>
      <c r="AH43" s="57"/>
      <c r="AI43" s="57"/>
      <c r="AJ43" s="57"/>
      <c r="AK43" s="57"/>
      <c r="AL43" s="57"/>
      <c r="AM43" s="62"/>
      <c r="AN43" s="57"/>
      <c r="AO43" s="57"/>
      <c r="AP43" s="57"/>
      <c r="AQ43" s="62"/>
      <c r="AR43" s="57"/>
      <c r="AS43" s="57"/>
      <c r="AT43" s="57"/>
      <c r="AU43" s="57"/>
      <c r="AV43" s="41"/>
      <c r="AW43" s="67" t="s">
        <v>121</v>
      </c>
      <c r="AX43" s="44"/>
      <c r="AY43" s="44"/>
      <c r="AZ43" s="44"/>
      <c r="BA43" s="44"/>
      <c r="BB43" s="44"/>
      <c r="BC43" s="44"/>
      <c r="BD43" s="44"/>
      <c r="BE43" s="44"/>
      <c r="BF43" s="3"/>
      <c r="BG43" s="3"/>
      <c r="BH43" s="3"/>
      <c r="BI43" s="3"/>
      <c r="BJ43" s="3"/>
      <c r="BK43" s="3"/>
    </row>
    <row r="44" spans="1:63" s="2" customFormat="1" ht="30.75" customHeight="1">
      <c r="A44" s="69">
        <v>6</v>
      </c>
      <c r="B44" s="178" t="s">
        <v>135</v>
      </c>
      <c r="C44" s="179"/>
      <c r="D44" s="179"/>
      <c r="E44" s="180"/>
      <c r="F44" s="80" t="s">
        <v>115</v>
      </c>
      <c r="G44" s="43" t="s">
        <v>6</v>
      </c>
      <c r="H44" s="56">
        <f>160000/H12</f>
        <v>69565.217391304352</v>
      </c>
      <c r="I44" s="83">
        <v>1</v>
      </c>
      <c r="J44" s="40">
        <v>0</v>
      </c>
      <c r="K44" s="143">
        <v>41791</v>
      </c>
      <c r="L44" s="143">
        <v>41913</v>
      </c>
      <c r="M44" s="31" t="s">
        <v>142</v>
      </c>
      <c r="N44" s="58"/>
      <c r="O44" s="58"/>
      <c r="P44" s="58"/>
      <c r="Q44" s="58"/>
      <c r="R44" s="58"/>
      <c r="S44" s="58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60"/>
      <c r="AF44" s="61"/>
      <c r="AG44" s="61"/>
      <c r="AH44" s="57"/>
      <c r="AI44" s="57"/>
      <c r="AJ44" s="57"/>
      <c r="AK44" s="57"/>
      <c r="AL44" s="57"/>
      <c r="AM44" s="62"/>
      <c r="AN44" s="57"/>
      <c r="AO44" s="57"/>
      <c r="AP44" s="57"/>
      <c r="AQ44" s="62"/>
      <c r="AR44" s="57"/>
      <c r="AS44" s="57"/>
      <c r="AT44" s="57"/>
      <c r="AU44" s="57"/>
      <c r="AV44" s="41"/>
      <c r="AW44" s="67" t="s">
        <v>121</v>
      </c>
      <c r="AX44" s="44"/>
      <c r="AY44" s="44"/>
      <c r="AZ44" s="44"/>
      <c r="BA44" s="44"/>
      <c r="BB44" s="44"/>
      <c r="BC44" s="44"/>
      <c r="BD44" s="44"/>
      <c r="BE44" s="44"/>
      <c r="BF44" s="3"/>
      <c r="BG44" s="3"/>
      <c r="BH44" s="3"/>
      <c r="BI44" s="3"/>
      <c r="BJ44" s="3"/>
      <c r="BK44" s="3"/>
    </row>
    <row r="45" spans="1:63" s="2" customFormat="1" ht="45" customHeight="1">
      <c r="A45" s="69">
        <v>7</v>
      </c>
      <c r="B45" s="178" t="s">
        <v>141</v>
      </c>
      <c r="C45" s="179"/>
      <c r="D45" s="179"/>
      <c r="E45" s="180"/>
      <c r="F45" s="80" t="s">
        <v>160</v>
      </c>
      <c r="G45" s="43" t="s">
        <v>6</v>
      </c>
      <c r="H45" s="56">
        <f>250000/H12</f>
        <v>108695.65217391305</v>
      </c>
      <c r="I45" s="83">
        <v>1</v>
      </c>
      <c r="J45" s="40">
        <v>0</v>
      </c>
      <c r="K45" s="143">
        <v>42401</v>
      </c>
      <c r="L45" s="143">
        <v>42644</v>
      </c>
      <c r="M45" s="31" t="s">
        <v>142</v>
      </c>
      <c r="N45" s="58"/>
      <c r="O45" s="58"/>
      <c r="P45" s="58"/>
      <c r="Q45" s="58"/>
      <c r="R45" s="58"/>
      <c r="S45" s="58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60"/>
      <c r="AF45" s="61"/>
      <c r="AG45" s="61"/>
      <c r="AH45" s="57"/>
      <c r="AI45" s="57"/>
      <c r="AJ45" s="57"/>
      <c r="AK45" s="57"/>
      <c r="AL45" s="57"/>
      <c r="AM45" s="62"/>
      <c r="AN45" s="57"/>
      <c r="AO45" s="57"/>
      <c r="AP45" s="57"/>
      <c r="AQ45" s="62"/>
      <c r="AR45" s="57"/>
      <c r="AS45" s="57"/>
      <c r="AT45" s="57"/>
      <c r="AU45" s="57"/>
      <c r="AV45" s="41"/>
      <c r="AW45" s="67" t="s">
        <v>121</v>
      </c>
      <c r="AX45" s="44"/>
      <c r="AY45" s="44"/>
      <c r="AZ45" s="44"/>
      <c r="BA45" s="44"/>
      <c r="BB45" s="44"/>
      <c r="BC45" s="44"/>
      <c r="BD45" s="44"/>
      <c r="BE45" s="44"/>
      <c r="BF45" s="3"/>
      <c r="BG45" s="3"/>
      <c r="BH45" s="3"/>
      <c r="BI45" s="3"/>
      <c r="BJ45" s="3"/>
      <c r="BK45" s="3"/>
    </row>
    <row r="46" spans="1:63" s="2" customFormat="1" ht="30" customHeight="1">
      <c r="A46" s="69">
        <v>8</v>
      </c>
      <c r="B46" s="178" t="s">
        <v>111</v>
      </c>
      <c r="C46" s="179"/>
      <c r="D46" s="179"/>
      <c r="E46" s="180"/>
      <c r="F46" s="80" t="s">
        <v>115</v>
      </c>
      <c r="G46" s="43" t="s">
        <v>6</v>
      </c>
      <c r="H46" s="56">
        <f>10000/H12</f>
        <v>4347.826086956522</v>
      </c>
      <c r="I46" s="83">
        <v>1</v>
      </c>
      <c r="J46" s="40">
        <v>0</v>
      </c>
      <c r="K46" s="143">
        <v>41821</v>
      </c>
      <c r="L46" s="143">
        <v>41944</v>
      </c>
      <c r="M46" s="31" t="s">
        <v>142</v>
      </c>
      <c r="N46" s="58"/>
      <c r="O46" s="58"/>
      <c r="P46" s="58"/>
      <c r="Q46" s="58"/>
      <c r="R46" s="58"/>
      <c r="S46" s="58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60"/>
      <c r="AF46" s="61"/>
      <c r="AG46" s="61"/>
      <c r="AH46" s="57"/>
      <c r="AI46" s="57"/>
      <c r="AJ46" s="57"/>
      <c r="AK46" s="57"/>
      <c r="AL46" s="57"/>
      <c r="AM46" s="62"/>
      <c r="AN46" s="57"/>
      <c r="AO46" s="57"/>
      <c r="AP46" s="57"/>
      <c r="AQ46" s="62"/>
      <c r="AR46" s="57"/>
      <c r="AS46" s="57"/>
      <c r="AT46" s="57"/>
      <c r="AU46" s="57"/>
      <c r="AV46" s="41"/>
      <c r="AW46" s="67" t="s">
        <v>121</v>
      </c>
      <c r="AX46" s="44"/>
      <c r="AY46" s="44"/>
      <c r="AZ46" s="44"/>
      <c r="BA46" s="44"/>
      <c r="BB46" s="44"/>
      <c r="BC46" s="44"/>
      <c r="BD46" s="44"/>
      <c r="BE46" s="44"/>
      <c r="BF46" s="3"/>
      <c r="BG46" s="3"/>
      <c r="BH46" s="3"/>
      <c r="BI46" s="3"/>
      <c r="BJ46" s="3"/>
      <c r="BK46" s="3"/>
    </row>
    <row r="47" spans="1:63" s="2" customFormat="1" ht="72" customHeight="1">
      <c r="A47" s="69">
        <v>9</v>
      </c>
      <c r="B47" s="178" t="s">
        <v>136</v>
      </c>
      <c r="C47" s="179"/>
      <c r="D47" s="179"/>
      <c r="E47" s="180"/>
      <c r="F47" s="80" t="s">
        <v>115</v>
      </c>
      <c r="G47" s="43" t="s">
        <v>6</v>
      </c>
      <c r="H47" s="56">
        <f>120000/H12</f>
        <v>52173.913043478264</v>
      </c>
      <c r="I47" s="84">
        <v>1</v>
      </c>
      <c r="J47" s="63">
        <v>0</v>
      </c>
      <c r="K47" s="145">
        <v>41791</v>
      </c>
      <c r="L47" s="145">
        <v>41913</v>
      </c>
      <c r="M47" s="31" t="s">
        <v>142</v>
      </c>
      <c r="N47" s="58"/>
      <c r="O47" s="58"/>
      <c r="P47" s="58"/>
      <c r="Q47" s="58"/>
      <c r="R47" s="58"/>
      <c r="S47" s="58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60"/>
      <c r="AF47" s="61"/>
      <c r="AG47" s="61"/>
      <c r="AH47" s="57"/>
      <c r="AI47" s="57"/>
      <c r="AJ47" s="57"/>
      <c r="AK47" s="57"/>
      <c r="AL47" s="57"/>
      <c r="AM47" s="62"/>
      <c r="AN47" s="57"/>
      <c r="AO47" s="57"/>
      <c r="AP47" s="57"/>
      <c r="AQ47" s="62"/>
      <c r="AR47" s="57"/>
      <c r="AS47" s="57"/>
      <c r="AT47" s="57"/>
      <c r="AU47" s="57"/>
      <c r="AV47" s="64"/>
      <c r="AW47" s="67" t="s">
        <v>121</v>
      </c>
      <c r="AX47" s="44"/>
      <c r="AY47" s="44"/>
      <c r="AZ47" s="44"/>
      <c r="BA47" s="44"/>
      <c r="BB47" s="44"/>
      <c r="BC47" s="44"/>
      <c r="BD47" s="44"/>
      <c r="BE47" s="44"/>
      <c r="BF47" s="3"/>
      <c r="BG47" s="3"/>
      <c r="BH47" s="3"/>
      <c r="BI47" s="3"/>
      <c r="BJ47" s="3"/>
      <c r="BK47" s="3"/>
    </row>
    <row r="48" spans="1:63" s="2" customFormat="1" ht="29.25" customHeight="1">
      <c r="A48" s="69">
        <v>10</v>
      </c>
      <c r="B48" s="178" t="s">
        <v>112</v>
      </c>
      <c r="C48" s="179"/>
      <c r="D48" s="179"/>
      <c r="E48" s="180"/>
      <c r="F48" s="80" t="s">
        <v>115</v>
      </c>
      <c r="G48" s="43" t="s">
        <v>6</v>
      </c>
      <c r="H48" s="56">
        <f>20000/H12</f>
        <v>8695.652173913044</v>
      </c>
      <c r="I48" s="84">
        <v>1</v>
      </c>
      <c r="J48" s="63">
        <v>0</v>
      </c>
      <c r="K48" s="145">
        <v>42186</v>
      </c>
      <c r="L48" s="145">
        <v>42309</v>
      </c>
      <c r="M48" s="31" t="s">
        <v>142</v>
      </c>
      <c r="N48" s="58"/>
      <c r="O48" s="58"/>
      <c r="P48" s="58"/>
      <c r="Q48" s="58"/>
      <c r="R48" s="58"/>
      <c r="S48" s="58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60"/>
      <c r="AF48" s="61"/>
      <c r="AG48" s="61"/>
      <c r="AH48" s="57"/>
      <c r="AI48" s="57"/>
      <c r="AJ48" s="57"/>
      <c r="AK48" s="57"/>
      <c r="AL48" s="57"/>
      <c r="AM48" s="62"/>
      <c r="AN48" s="57"/>
      <c r="AO48" s="57"/>
      <c r="AP48" s="57"/>
      <c r="AQ48" s="62"/>
      <c r="AR48" s="57"/>
      <c r="AS48" s="57"/>
      <c r="AT48" s="57"/>
      <c r="AU48" s="57"/>
      <c r="AV48" s="64"/>
      <c r="AW48" s="67" t="s">
        <v>121</v>
      </c>
      <c r="AX48" s="44"/>
      <c r="AY48" s="44"/>
      <c r="AZ48" s="44"/>
      <c r="BA48" s="44"/>
      <c r="BB48" s="44"/>
      <c r="BC48" s="44"/>
      <c r="BD48" s="44"/>
      <c r="BE48" s="44"/>
      <c r="BF48" s="3"/>
      <c r="BG48" s="3"/>
      <c r="BH48" s="3"/>
      <c r="BI48" s="3"/>
      <c r="BJ48" s="3"/>
      <c r="BK48" s="3"/>
    </row>
    <row r="49" spans="1:63" s="2" customFormat="1" ht="48.75" customHeight="1">
      <c r="A49" s="69">
        <v>11</v>
      </c>
      <c r="B49" s="178" t="s">
        <v>138</v>
      </c>
      <c r="C49" s="179"/>
      <c r="D49" s="179"/>
      <c r="E49" s="180"/>
      <c r="F49" s="27" t="s">
        <v>115</v>
      </c>
      <c r="G49" s="43" t="s">
        <v>6</v>
      </c>
      <c r="H49" s="56">
        <f>15000/H12</f>
        <v>6521.739130434783</v>
      </c>
      <c r="I49" s="84">
        <v>1</v>
      </c>
      <c r="J49" s="63">
        <v>0</v>
      </c>
      <c r="K49" s="143">
        <v>41791</v>
      </c>
      <c r="L49" s="145">
        <v>41974</v>
      </c>
      <c r="M49" s="31" t="s">
        <v>142</v>
      </c>
      <c r="N49" s="58"/>
      <c r="O49" s="58"/>
      <c r="P49" s="58"/>
      <c r="Q49" s="58"/>
      <c r="R49" s="58"/>
      <c r="S49" s="58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60"/>
      <c r="AF49" s="61"/>
      <c r="AG49" s="61"/>
      <c r="AH49" s="57"/>
      <c r="AI49" s="57"/>
      <c r="AJ49" s="57"/>
      <c r="AK49" s="57"/>
      <c r="AL49" s="57"/>
      <c r="AM49" s="62"/>
      <c r="AN49" s="57"/>
      <c r="AO49" s="57"/>
      <c r="AP49" s="57"/>
      <c r="AQ49" s="62"/>
      <c r="AR49" s="57"/>
      <c r="AS49" s="57"/>
      <c r="AT49" s="57"/>
      <c r="AU49" s="57"/>
      <c r="AV49" s="64"/>
      <c r="AW49" s="67" t="s">
        <v>121</v>
      </c>
      <c r="AX49" s="44"/>
      <c r="AY49" s="44"/>
      <c r="AZ49" s="44"/>
      <c r="BA49" s="44"/>
      <c r="BB49" s="44"/>
      <c r="BC49" s="44"/>
      <c r="BD49" s="44"/>
      <c r="BE49" s="44"/>
      <c r="BF49" s="3"/>
      <c r="BG49" s="3"/>
      <c r="BH49" s="3"/>
      <c r="BI49" s="3"/>
      <c r="BJ49" s="3"/>
      <c r="BK49" s="3"/>
    </row>
    <row r="50" spans="1:63" s="2" customFormat="1" ht="45.75" customHeight="1">
      <c r="A50" s="69">
        <v>12</v>
      </c>
      <c r="B50" s="178" t="s">
        <v>113</v>
      </c>
      <c r="C50" s="179"/>
      <c r="D50" s="179"/>
      <c r="E50" s="180"/>
      <c r="F50" s="15" t="s">
        <v>115</v>
      </c>
      <c r="G50" s="43" t="s">
        <v>6</v>
      </c>
      <c r="H50" s="56">
        <f>15000/H12</f>
        <v>6521.739130434783</v>
      </c>
      <c r="I50" s="85">
        <v>1</v>
      </c>
      <c r="J50" s="65">
        <v>0</v>
      </c>
      <c r="K50" s="143">
        <v>41974</v>
      </c>
      <c r="L50" s="145">
        <v>42339</v>
      </c>
      <c r="M50" s="31" t="s">
        <v>142</v>
      </c>
      <c r="N50" s="58"/>
      <c r="O50" s="58"/>
      <c r="P50" s="58"/>
      <c r="Q50" s="58"/>
      <c r="R50" s="58"/>
      <c r="S50" s="58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60"/>
      <c r="AF50" s="61"/>
      <c r="AG50" s="61"/>
      <c r="AH50" s="57"/>
      <c r="AI50" s="57"/>
      <c r="AJ50" s="57"/>
      <c r="AK50" s="57"/>
      <c r="AL50" s="57"/>
      <c r="AM50" s="62"/>
      <c r="AN50" s="57"/>
      <c r="AO50" s="57"/>
      <c r="AP50" s="57"/>
      <c r="AQ50" s="62"/>
      <c r="AR50" s="57"/>
      <c r="AS50" s="57"/>
      <c r="AT50" s="57"/>
      <c r="AU50" s="57"/>
      <c r="AV50" s="66"/>
      <c r="AW50" s="67" t="s">
        <v>121</v>
      </c>
      <c r="AX50" s="71"/>
      <c r="AY50" s="71"/>
      <c r="AZ50" s="71"/>
      <c r="BA50" s="71"/>
      <c r="BB50" s="71"/>
      <c r="BC50" s="71"/>
      <c r="BD50" s="71"/>
      <c r="BE50" s="71"/>
      <c r="BF50" s="3"/>
      <c r="BG50" s="3"/>
      <c r="BH50" s="3"/>
      <c r="BI50" s="3"/>
      <c r="BJ50" s="3"/>
      <c r="BK50" s="3"/>
    </row>
    <row r="51" spans="1:63" s="2" customFormat="1" ht="48.75" customHeight="1">
      <c r="A51" s="69">
        <v>13</v>
      </c>
      <c r="B51" s="178" t="s">
        <v>137</v>
      </c>
      <c r="C51" s="179"/>
      <c r="D51" s="179"/>
      <c r="E51" s="180"/>
      <c r="F51" s="15" t="s">
        <v>115</v>
      </c>
      <c r="G51" s="43" t="s">
        <v>6</v>
      </c>
      <c r="H51" s="56">
        <f>55000/H12</f>
        <v>23913.043478260872</v>
      </c>
      <c r="I51" s="84">
        <v>1</v>
      </c>
      <c r="J51" s="63">
        <v>0</v>
      </c>
      <c r="K51" s="143">
        <v>41852</v>
      </c>
      <c r="L51" s="145">
        <v>42186</v>
      </c>
      <c r="M51" s="31" t="s">
        <v>142</v>
      </c>
      <c r="N51" s="22"/>
      <c r="O51" s="22"/>
      <c r="P51" s="22"/>
      <c r="Q51" s="22"/>
      <c r="R51" s="22"/>
      <c r="S51" s="22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6"/>
      <c r="AF51" s="25"/>
      <c r="AG51" s="25"/>
      <c r="AH51" s="21"/>
      <c r="AI51" s="21"/>
      <c r="AJ51" s="21"/>
      <c r="AK51" s="21"/>
      <c r="AL51" s="21"/>
      <c r="AM51" s="24"/>
      <c r="AN51" s="21"/>
      <c r="AO51" s="21"/>
      <c r="AP51" s="21"/>
      <c r="AQ51" s="24"/>
      <c r="AR51" s="21"/>
      <c r="AS51" s="21"/>
      <c r="AT51" s="21"/>
      <c r="AU51" s="21"/>
      <c r="AV51" s="64"/>
      <c r="AW51" s="19" t="s">
        <v>121</v>
      </c>
      <c r="AX51" s="44"/>
      <c r="AY51" s="44"/>
      <c r="AZ51" s="44"/>
      <c r="BA51" s="44"/>
      <c r="BB51" s="44"/>
      <c r="BC51" s="44"/>
      <c r="BD51" s="44"/>
      <c r="BE51" s="44"/>
      <c r="BF51" s="86"/>
      <c r="BG51" s="86"/>
      <c r="BH51" s="86"/>
      <c r="BI51" s="86"/>
      <c r="BJ51" s="3"/>
      <c r="BK51" s="3"/>
    </row>
    <row r="52" spans="1:63" s="2" customFormat="1" ht="72.75" customHeight="1">
      <c r="A52" s="69">
        <v>14</v>
      </c>
      <c r="B52" s="178" t="s">
        <v>139</v>
      </c>
      <c r="C52" s="179"/>
      <c r="D52" s="179"/>
      <c r="E52" s="180"/>
      <c r="F52" s="80" t="s">
        <v>115</v>
      </c>
      <c r="G52" s="43" t="s">
        <v>6</v>
      </c>
      <c r="H52" s="56">
        <f>100000/H12</f>
        <v>43478.260869565223</v>
      </c>
      <c r="I52" s="84">
        <v>1</v>
      </c>
      <c r="J52" s="63">
        <v>0</v>
      </c>
      <c r="K52" s="143">
        <v>42036</v>
      </c>
      <c r="L52" s="145">
        <v>42156</v>
      </c>
      <c r="M52" s="31" t="s">
        <v>142</v>
      </c>
      <c r="N52" s="22"/>
      <c r="O52" s="22"/>
      <c r="P52" s="22"/>
      <c r="Q52" s="22"/>
      <c r="R52" s="22"/>
      <c r="S52" s="22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6"/>
      <c r="AF52" s="25"/>
      <c r="AG52" s="25"/>
      <c r="AH52" s="21"/>
      <c r="AI52" s="21"/>
      <c r="AJ52" s="21"/>
      <c r="AK52" s="21"/>
      <c r="AL52" s="21"/>
      <c r="AM52" s="24"/>
      <c r="AN52" s="21"/>
      <c r="AO52" s="21"/>
      <c r="AP52" s="21"/>
      <c r="AQ52" s="24"/>
      <c r="AR52" s="21"/>
      <c r="AS52" s="21"/>
      <c r="AT52" s="21"/>
      <c r="AU52" s="21"/>
      <c r="AV52" s="64"/>
      <c r="AW52" s="19" t="s">
        <v>121</v>
      </c>
      <c r="AX52" s="44"/>
      <c r="AY52" s="44"/>
      <c r="AZ52" s="44"/>
      <c r="BA52" s="44"/>
      <c r="BB52" s="44"/>
      <c r="BC52" s="44"/>
      <c r="BD52" s="44"/>
      <c r="BE52" s="44"/>
      <c r="BF52" s="86"/>
      <c r="BG52" s="86"/>
      <c r="BH52" s="86"/>
      <c r="BI52" s="86"/>
      <c r="BJ52" s="3"/>
      <c r="BK52" s="3"/>
    </row>
    <row r="53" spans="1:63" s="2" customFormat="1" ht="33" customHeight="1">
      <c r="A53" s="69">
        <v>15</v>
      </c>
      <c r="B53" s="178" t="s">
        <v>161</v>
      </c>
      <c r="C53" s="179"/>
      <c r="D53" s="179"/>
      <c r="E53" s="180"/>
      <c r="F53" s="80" t="s">
        <v>115</v>
      </c>
      <c r="G53" s="43" t="s">
        <v>6</v>
      </c>
      <c r="H53" s="56">
        <f>35000/H12</f>
        <v>15217.391304347828</v>
      </c>
      <c r="I53" s="84">
        <v>1</v>
      </c>
      <c r="J53" s="63">
        <v>0</v>
      </c>
      <c r="K53" s="143">
        <v>42064</v>
      </c>
      <c r="L53" s="145">
        <v>42186</v>
      </c>
      <c r="M53" s="31" t="s">
        <v>142</v>
      </c>
      <c r="N53" s="22"/>
      <c r="O53" s="22"/>
      <c r="P53" s="22"/>
      <c r="Q53" s="22"/>
      <c r="R53" s="22"/>
      <c r="S53" s="22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6"/>
      <c r="AF53" s="25"/>
      <c r="AG53" s="25"/>
      <c r="AH53" s="21"/>
      <c r="AI53" s="21"/>
      <c r="AJ53" s="21"/>
      <c r="AK53" s="21"/>
      <c r="AL53" s="21"/>
      <c r="AM53" s="24"/>
      <c r="AN53" s="21"/>
      <c r="AO53" s="21"/>
      <c r="AP53" s="21"/>
      <c r="AQ53" s="24"/>
      <c r="AR53" s="21"/>
      <c r="AS53" s="21"/>
      <c r="AT53" s="21"/>
      <c r="AU53" s="21"/>
      <c r="AV53" s="64"/>
      <c r="AW53" s="19" t="s">
        <v>121</v>
      </c>
      <c r="AX53" s="44"/>
      <c r="AY53" s="44"/>
      <c r="AZ53" s="44"/>
      <c r="BA53" s="44"/>
      <c r="BB53" s="44"/>
      <c r="BC53" s="44"/>
      <c r="BD53" s="44"/>
      <c r="BE53" s="44"/>
      <c r="BF53" s="86"/>
      <c r="BG53" s="86"/>
      <c r="BH53" s="86"/>
      <c r="BI53" s="86"/>
      <c r="BJ53" s="3"/>
      <c r="BK53" s="3"/>
    </row>
    <row r="54" spans="1:63" s="2" customFormat="1" ht="33" customHeight="1">
      <c r="A54" s="69">
        <v>16</v>
      </c>
      <c r="B54" s="197" t="s">
        <v>140</v>
      </c>
      <c r="C54" s="198"/>
      <c r="D54" s="198"/>
      <c r="E54" s="199"/>
      <c r="F54" s="80" t="s">
        <v>115</v>
      </c>
      <c r="G54" s="43" t="s">
        <v>6</v>
      </c>
      <c r="H54" s="56">
        <f>40000/H12</f>
        <v>17391.304347826088</v>
      </c>
      <c r="I54" s="84">
        <v>1</v>
      </c>
      <c r="J54" s="63">
        <v>0</v>
      </c>
      <c r="K54" s="143">
        <v>42005</v>
      </c>
      <c r="L54" s="145">
        <v>42217</v>
      </c>
      <c r="M54" s="31" t="s">
        <v>142</v>
      </c>
      <c r="N54" s="22"/>
      <c r="O54" s="22"/>
      <c r="P54" s="22"/>
      <c r="Q54" s="22"/>
      <c r="R54" s="22"/>
      <c r="S54" s="22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6"/>
      <c r="AF54" s="25"/>
      <c r="AG54" s="25"/>
      <c r="AH54" s="21"/>
      <c r="AI54" s="21"/>
      <c r="AJ54" s="21"/>
      <c r="AK54" s="21"/>
      <c r="AL54" s="21"/>
      <c r="AM54" s="24"/>
      <c r="AN54" s="21"/>
      <c r="AO54" s="21"/>
      <c r="AP54" s="21"/>
      <c r="AQ54" s="24"/>
      <c r="AR54" s="21"/>
      <c r="AS54" s="21"/>
      <c r="AT54" s="21"/>
      <c r="AU54" s="21"/>
      <c r="AV54" s="64"/>
      <c r="AW54" s="19"/>
      <c r="AX54" s="44"/>
      <c r="AY54" s="44"/>
      <c r="AZ54" s="44"/>
      <c r="BA54" s="44"/>
      <c r="BB54" s="44"/>
      <c r="BC54" s="44"/>
      <c r="BD54" s="44"/>
      <c r="BE54" s="44"/>
      <c r="BF54" s="86"/>
      <c r="BG54" s="86"/>
      <c r="BH54" s="86"/>
      <c r="BI54" s="86"/>
      <c r="BJ54" s="3"/>
      <c r="BK54" s="3"/>
    </row>
    <row r="55" spans="1:63" s="2" customFormat="1" ht="33" customHeight="1" thickBot="1">
      <c r="A55" s="142">
        <v>17</v>
      </c>
      <c r="B55" s="178" t="s">
        <v>166</v>
      </c>
      <c r="C55" s="179"/>
      <c r="D55" s="179"/>
      <c r="E55" s="180"/>
      <c r="F55" s="80" t="s">
        <v>114</v>
      </c>
      <c r="G55" s="43" t="s">
        <v>6</v>
      </c>
      <c r="H55" s="56">
        <f>200000/H12</f>
        <v>86956.521739130447</v>
      </c>
      <c r="I55" s="84">
        <v>0.8</v>
      </c>
      <c r="J55" s="63">
        <v>0.2</v>
      </c>
      <c r="K55" s="143">
        <v>41821</v>
      </c>
      <c r="L55" s="145">
        <v>41913</v>
      </c>
      <c r="M55" s="31" t="s">
        <v>142</v>
      </c>
      <c r="N55" s="22" t="s">
        <v>168</v>
      </c>
      <c r="O55" s="22"/>
      <c r="P55" s="22"/>
      <c r="Q55" s="22"/>
      <c r="R55" s="22"/>
      <c r="S55" s="22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6"/>
      <c r="AF55" s="25"/>
      <c r="AG55" s="25"/>
      <c r="AH55" s="21"/>
      <c r="AI55" s="21"/>
      <c r="AJ55" s="21"/>
      <c r="AK55" s="21"/>
      <c r="AL55" s="21"/>
      <c r="AM55" s="24"/>
      <c r="AN55" s="21"/>
      <c r="AO55" s="21"/>
      <c r="AP55" s="21"/>
      <c r="AQ55" s="24"/>
      <c r="AR55" s="21"/>
      <c r="AS55" s="21"/>
      <c r="AT55" s="21"/>
      <c r="AU55" s="21"/>
      <c r="AV55" s="64"/>
      <c r="AW55" s="19" t="s">
        <v>121</v>
      </c>
      <c r="AX55" s="44"/>
      <c r="AY55" s="44"/>
      <c r="AZ55" s="44"/>
      <c r="BA55" s="44"/>
      <c r="BB55" s="44"/>
      <c r="BC55" s="44"/>
      <c r="BD55" s="44"/>
      <c r="BE55" s="44"/>
      <c r="BF55" s="86"/>
      <c r="BG55" s="86"/>
      <c r="BH55" s="86"/>
      <c r="BI55" s="86"/>
      <c r="BJ55" s="3"/>
      <c r="BK55" s="3"/>
    </row>
    <row r="56" spans="1:63" s="2" customFormat="1" ht="33.75" customHeight="1" thickBot="1">
      <c r="A56" s="185" t="s">
        <v>159</v>
      </c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6"/>
      <c r="BH56" s="186"/>
      <c r="BI56" s="187"/>
      <c r="BJ56" s="3"/>
      <c r="BK56" s="3"/>
    </row>
    <row r="57" spans="1:63" s="2" customFormat="1" ht="15.75" customHeight="1" thickBot="1">
      <c r="A57" s="181" t="s">
        <v>62</v>
      </c>
      <c r="B57" s="188" t="s">
        <v>81</v>
      </c>
      <c r="C57" s="189"/>
      <c r="D57" s="189"/>
      <c r="E57" s="190"/>
      <c r="F57" s="181" t="s">
        <v>0</v>
      </c>
      <c r="G57" s="181" t="s">
        <v>63</v>
      </c>
      <c r="H57" s="181" t="s">
        <v>42</v>
      </c>
      <c r="I57" s="183" t="s">
        <v>64</v>
      </c>
      <c r="J57" s="184"/>
      <c r="K57" s="183" t="s">
        <v>3</v>
      </c>
      <c r="L57" s="184"/>
      <c r="M57" s="126"/>
      <c r="N57" s="127"/>
      <c r="O57" s="48"/>
      <c r="P57" s="48"/>
      <c r="Q57" s="48"/>
      <c r="R57" s="48"/>
      <c r="S57" s="48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50"/>
      <c r="AF57" s="51"/>
      <c r="AG57" s="51"/>
      <c r="AH57" s="47"/>
      <c r="AI57" s="47"/>
      <c r="AJ57" s="47"/>
      <c r="AK57" s="47"/>
      <c r="AL57" s="47"/>
      <c r="AM57" s="52"/>
      <c r="AN57" s="47"/>
      <c r="AO57" s="47"/>
      <c r="AP57" s="47"/>
      <c r="AQ57" s="52"/>
      <c r="AR57" s="47"/>
      <c r="AS57" s="47"/>
      <c r="AT57" s="47"/>
      <c r="AU57" s="47"/>
      <c r="AV57" s="181" t="s">
        <v>66</v>
      </c>
      <c r="AW57" s="173" t="s">
        <v>61</v>
      </c>
      <c r="AX57" s="194" t="s">
        <v>68</v>
      </c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6"/>
      <c r="BJ57" s="3"/>
      <c r="BK57" s="3"/>
    </row>
    <row r="58" spans="1:63" s="2" customFormat="1" ht="65.25" customHeight="1" thickBot="1">
      <c r="A58" s="182"/>
      <c r="B58" s="191"/>
      <c r="C58" s="192"/>
      <c r="D58" s="192"/>
      <c r="E58" s="193"/>
      <c r="F58" s="182"/>
      <c r="G58" s="182"/>
      <c r="H58" s="182"/>
      <c r="I58" s="54" t="s">
        <v>1</v>
      </c>
      <c r="J58" s="54" t="s">
        <v>2</v>
      </c>
      <c r="K58" s="54" t="s">
        <v>92</v>
      </c>
      <c r="L58" s="54" t="s">
        <v>65</v>
      </c>
      <c r="M58" s="128"/>
      <c r="N58" s="129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29"/>
      <c r="AF58" s="28"/>
      <c r="AG58" s="53"/>
      <c r="AH58" s="53"/>
      <c r="AI58" s="53"/>
      <c r="AJ58" s="28"/>
      <c r="AK58" s="53"/>
      <c r="AL58" s="53"/>
      <c r="AM58" s="29"/>
      <c r="AN58" s="28"/>
      <c r="AO58" s="53"/>
      <c r="AP58" s="53"/>
      <c r="AQ58" s="29"/>
      <c r="AR58" s="28"/>
      <c r="AS58" s="53"/>
      <c r="AT58" s="53"/>
      <c r="AU58" s="53"/>
      <c r="AV58" s="182"/>
      <c r="AW58" s="174"/>
      <c r="AX58" s="75" t="s">
        <v>69</v>
      </c>
      <c r="AY58" s="75" t="s">
        <v>70</v>
      </c>
      <c r="AZ58" s="75" t="s">
        <v>71</v>
      </c>
      <c r="BA58" s="75" t="s">
        <v>72</v>
      </c>
      <c r="BB58" s="75" t="s">
        <v>73</v>
      </c>
      <c r="BC58" s="75" t="s">
        <v>74</v>
      </c>
      <c r="BD58" s="75" t="s">
        <v>75</v>
      </c>
      <c r="BE58" s="75" t="s">
        <v>76</v>
      </c>
      <c r="BF58" s="75" t="s">
        <v>77</v>
      </c>
      <c r="BG58" s="75" t="s">
        <v>78</v>
      </c>
      <c r="BH58" s="75" t="s">
        <v>79</v>
      </c>
      <c r="BI58" s="76" t="s">
        <v>80</v>
      </c>
      <c r="BJ58" s="3"/>
      <c r="BK58" s="3"/>
    </row>
    <row r="59" spans="1:63" ht="42.75" customHeight="1">
      <c r="A59" s="69">
        <v>1</v>
      </c>
      <c r="B59" s="175" t="s">
        <v>133</v>
      </c>
      <c r="C59" s="176"/>
      <c r="D59" s="176"/>
      <c r="E59" s="177"/>
      <c r="F59" s="81" t="s">
        <v>7</v>
      </c>
      <c r="G59" s="30" t="s">
        <v>6</v>
      </c>
      <c r="H59" s="35">
        <f>[7]AQUIS.!$E$81/H12</f>
        <v>2500000</v>
      </c>
      <c r="I59" s="83">
        <v>0.17</v>
      </c>
      <c r="J59" s="40">
        <v>0.83</v>
      </c>
      <c r="K59" s="145">
        <v>41791</v>
      </c>
      <c r="L59" s="145">
        <v>43435</v>
      </c>
      <c r="M59" s="31" t="s">
        <v>142</v>
      </c>
      <c r="N59" s="31"/>
      <c r="O59" s="31"/>
      <c r="P59" s="31"/>
      <c r="Q59" s="31"/>
      <c r="R59" s="31"/>
      <c r="S59" s="31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45"/>
      <c r="AF59" s="46"/>
      <c r="AG59" s="46"/>
      <c r="AH59" s="16"/>
      <c r="AI59" s="16"/>
      <c r="AJ59" s="16"/>
      <c r="AK59" s="16"/>
      <c r="AL59" s="16"/>
      <c r="AM59" s="17"/>
      <c r="AN59" s="16"/>
      <c r="AO59" s="16"/>
      <c r="AP59" s="16"/>
      <c r="AQ59" s="17"/>
      <c r="AR59" s="16"/>
      <c r="AS59" s="16"/>
      <c r="AT59" s="16"/>
      <c r="AU59" s="16"/>
      <c r="AV59" s="41" t="s">
        <v>102</v>
      </c>
      <c r="AW59" s="37" t="s">
        <v>121</v>
      </c>
      <c r="AX59" s="77" t="s">
        <v>82</v>
      </c>
      <c r="AY59" s="77" t="s">
        <v>82</v>
      </c>
      <c r="AZ59" s="77" t="s">
        <v>82</v>
      </c>
      <c r="BA59" s="77" t="s">
        <v>82</v>
      </c>
      <c r="BB59" s="77" t="s">
        <v>82</v>
      </c>
      <c r="BC59" s="77" t="s">
        <v>82</v>
      </c>
      <c r="BD59" s="77" t="s">
        <v>82</v>
      </c>
      <c r="BE59" s="77" t="s">
        <v>82</v>
      </c>
      <c r="BF59" s="77" t="s">
        <v>82</v>
      </c>
      <c r="BG59" s="77" t="s">
        <v>82</v>
      </c>
      <c r="BH59" s="77" t="s">
        <v>82</v>
      </c>
      <c r="BI59" s="78" t="s">
        <v>82</v>
      </c>
      <c r="BJ59" s="6"/>
      <c r="BK59" s="6"/>
    </row>
    <row r="60" spans="1:63" s="2" customFormat="1" ht="32.25" customHeight="1" thickBot="1">
      <c r="A60" s="69">
        <v>2</v>
      </c>
      <c r="B60" s="178" t="s">
        <v>105</v>
      </c>
      <c r="C60" s="179"/>
      <c r="D60" s="179"/>
      <c r="E60" s="180"/>
      <c r="F60" s="27" t="s">
        <v>163</v>
      </c>
      <c r="G60" s="30" t="s">
        <v>8</v>
      </c>
      <c r="H60" s="35">
        <f>200000/H12</f>
        <v>86956.521739130447</v>
      </c>
      <c r="I60" s="84">
        <v>0</v>
      </c>
      <c r="J60" s="63">
        <v>1</v>
      </c>
      <c r="K60" s="145">
        <v>41791</v>
      </c>
      <c r="L60" s="145">
        <v>41944</v>
      </c>
      <c r="M60" s="31" t="s">
        <v>142</v>
      </c>
      <c r="N60" s="31"/>
      <c r="O60" s="31"/>
      <c r="P60" s="31"/>
      <c r="Q60" s="31"/>
      <c r="R60" s="31"/>
      <c r="S60" s="31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45"/>
      <c r="AF60" s="46"/>
      <c r="AG60" s="46"/>
      <c r="AH60" s="16"/>
      <c r="AI60" s="16"/>
      <c r="AJ60" s="16"/>
      <c r="AK60" s="16"/>
      <c r="AL60" s="16"/>
      <c r="AM60" s="17"/>
      <c r="AN60" s="16"/>
      <c r="AO60" s="16"/>
      <c r="AP60" s="16"/>
      <c r="AQ60" s="17"/>
      <c r="AR60" s="16"/>
      <c r="AS60" s="16"/>
      <c r="AT60" s="16"/>
      <c r="AU60" s="16"/>
      <c r="AV60" s="41" t="s">
        <v>102</v>
      </c>
      <c r="AW60" s="79" t="s">
        <v>121</v>
      </c>
      <c r="AX60" s="42"/>
      <c r="AY60" s="42"/>
      <c r="AZ60" s="42"/>
      <c r="BA60" s="42"/>
      <c r="BB60" s="42"/>
      <c r="BC60" s="42"/>
      <c r="BD60" s="42"/>
      <c r="BE60" s="70"/>
      <c r="BF60" s="3"/>
      <c r="BG60" s="3"/>
      <c r="BH60" s="3"/>
      <c r="BI60" s="3"/>
      <c r="BJ60" s="3"/>
      <c r="BK60" s="3"/>
    </row>
    <row r="61" spans="1:63" ht="31.5" customHeight="1">
      <c r="A61" s="69">
        <v>3</v>
      </c>
      <c r="B61" s="171" t="s">
        <v>132</v>
      </c>
      <c r="C61" s="171"/>
      <c r="D61" s="171"/>
      <c r="E61" s="171"/>
      <c r="F61" s="94" t="s">
        <v>169</v>
      </c>
      <c r="G61" s="30" t="s">
        <v>8</v>
      </c>
      <c r="H61" s="35">
        <f>[7]AQUIS.!$E$80/H12</f>
        <v>173913.04347826089</v>
      </c>
      <c r="I61" s="83">
        <v>0</v>
      </c>
      <c r="J61" s="40">
        <v>1</v>
      </c>
      <c r="K61" s="145">
        <v>41214</v>
      </c>
      <c r="L61" s="145">
        <v>43070</v>
      </c>
      <c r="M61" s="31" t="s">
        <v>152</v>
      </c>
      <c r="N61" s="31" t="s">
        <v>168</v>
      </c>
      <c r="O61" s="31"/>
      <c r="P61" s="31"/>
      <c r="Q61" s="31"/>
      <c r="R61" s="31"/>
      <c r="S61" s="31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45"/>
      <c r="AF61" s="46"/>
      <c r="AG61" s="46"/>
      <c r="AH61" s="16"/>
      <c r="AI61" s="16"/>
      <c r="AJ61" s="16"/>
      <c r="AK61" s="16"/>
      <c r="AL61" s="16"/>
      <c r="AM61" s="17"/>
      <c r="AN61" s="16"/>
      <c r="AO61" s="16"/>
      <c r="AP61" s="16"/>
      <c r="AQ61" s="17"/>
      <c r="AR61" s="16"/>
      <c r="AS61" s="16"/>
      <c r="AT61" s="16"/>
      <c r="AU61" s="16"/>
      <c r="AV61" s="41"/>
      <c r="AW61" s="3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8"/>
      <c r="BJ61" s="6"/>
      <c r="BK61" s="6"/>
    </row>
    <row r="62" spans="1:63" ht="42.75" hidden="1" customHeight="1">
      <c r="A62" s="136">
        <v>4</v>
      </c>
      <c r="B62" s="172" t="s">
        <v>153</v>
      </c>
      <c r="C62" s="172"/>
      <c r="D62" s="172"/>
      <c r="E62" s="172"/>
      <c r="F62" s="135" t="s">
        <v>93</v>
      </c>
      <c r="G62" s="136" t="s">
        <v>6</v>
      </c>
      <c r="H62" s="137">
        <f>200000/H12</f>
        <v>86956.521739130447</v>
      </c>
      <c r="I62" s="138">
        <v>0.8</v>
      </c>
      <c r="J62" s="139">
        <v>0.2</v>
      </c>
      <c r="K62" s="141">
        <v>41791</v>
      </c>
      <c r="L62" s="141">
        <v>42339</v>
      </c>
      <c r="M62" s="140" t="s">
        <v>142</v>
      </c>
      <c r="N62" s="22" t="s">
        <v>168</v>
      </c>
      <c r="O62" s="31"/>
      <c r="P62" s="31"/>
      <c r="Q62" s="31"/>
      <c r="R62" s="31"/>
      <c r="S62" s="31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45"/>
      <c r="AF62" s="46"/>
      <c r="AG62" s="46"/>
      <c r="AH62" s="16"/>
      <c r="AI62" s="16"/>
      <c r="AJ62" s="16"/>
      <c r="AK62" s="16"/>
      <c r="AL62" s="16"/>
      <c r="AM62" s="17"/>
      <c r="AN62" s="16"/>
      <c r="AO62" s="16"/>
      <c r="AP62" s="16"/>
      <c r="AQ62" s="17"/>
      <c r="AR62" s="16"/>
      <c r="AS62" s="16"/>
      <c r="AT62" s="16"/>
      <c r="AU62" s="16"/>
      <c r="AV62" s="41"/>
      <c r="AW62" s="3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8"/>
      <c r="BJ62" s="6"/>
      <c r="BK62" s="6"/>
    </row>
    <row r="63" spans="1:63" ht="45.75" customHeight="1">
      <c r="A63" s="110">
        <v>5</v>
      </c>
      <c r="B63" s="171" t="s">
        <v>162</v>
      </c>
      <c r="C63" s="171"/>
      <c r="D63" s="171"/>
      <c r="E63" s="171"/>
      <c r="F63" s="18" t="s">
        <v>93</v>
      </c>
      <c r="G63" s="19" t="s">
        <v>6</v>
      </c>
      <c r="H63" s="35">
        <f>H62</f>
        <v>86956.521739130447</v>
      </c>
      <c r="I63" s="83">
        <v>1</v>
      </c>
      <c r="J63" s="40">
        <v>0</v>
      </c>
      <c r="K63" s="144">
        <v>41791</v>
      </c>
      <c r="L63" s="144">
        <v>42125</v>
      </c>
      <c r="M63" s="31" t="str">
        <f>M62</f>
        <v>Pendente</v>
      </c>
      <c r="N63" s="22"/>
      <c r="O63" s="22"/>
      <c r="P63" s="22"/>
      <c r="Q63" s="22"/>
      <c r="R63" s="22"/>
      <c r="S63" s="22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6"/>
      <c r="AF63" s="25"/>
      <c r="AG63" s="25"/>
      <c r="AH63" s="21"/>
      <c r="AI63" s="21"/>
      <c r="AJ63" s="21"/>
      <c r="AK63" s="21"/>
      <c r="AL63" s="21"/>
      <c r="AM63" s="24"/>
      <c r="AN63" s="21"/>
      <c r="AO63" s="21"/>
      <c r="AP63" s="21"/>
      <c r="AQ63" s="24"/>
      <c r="AR63" s="21"/>
      <c r="AS63" s="21"/>
      <c r="AT63" s="21"/>
      <c r="AU63" s="21"/>
      <c r="AV63" s="41" t="s">
        <v>83</v>
      </c>
      <c r="AW63" s="67" t="s">
        <v>67</v>
      </c>
      <c r="AX63" s="71" t="s">
        <v>84</v>
      </c>
      <c r="AY63" s="71" t="s">
        <v>84</v>
      </c>
      <c r="AZ63" s="71" t="s">
        <v>85</v>
      </c>
      <c r="BA63" s="71" t="s">
        <v>85</v>
      </c>
      <c r="BB63" s="71" t="s">
        <v>86</v>
      </c>
      <c r="BC63" s="71" t="s">
        <v>87</v>
      </c>
      <c r="BD63" s="71" t="s">
        <v>88</v>
      </c>
      <c r="BE63" s="71" t="s">
        <v>89</v>
      </c>
      <c r="BF63" s="71" t="s">
        <v>89</v>
      </c>
      <c r="BG63" s="71" t="s">
        <v>90</v>
      </c>
      <c r="BH63" s="72" t="s">
        <v>84</v>
      </c>
      <c r="BI63" s="73" t="s">
        <v>91</v>
      </c>
      <c r="BJ63" s="6"/>
      <c r="BK63" s="6"/>
    </row>
    <row r="64" spans="1:63">
      <c r="H64" s="99"/>
      <c r="AX64" s="12"/>
    </row>
    <row r="65" spans="2:8">
      <c r="B65" s="8" t="s">
        <v>46</v>
      </c>
      <c r="H65" s="99"/>
    </row>
    <row r="66" spans="2:8">
      <c r="C66" s="9" t="s">
        <v>47</v>
      </c>
      <c r="H66" s="99"/>
    </row>
    <row r="67" spans="2:8">
      <c r="C67" s="9" t="s">
        <v>48</v>
      </c>
      <c r="H67" s="99"/>
    </row>
    <row r="68" spans="2:8">
      <c r="C68" s="9" t="s">
        <v>49</v>
      </c>
      <c r="H68" s="99"/>
    </row>
    <row r="69" spans="2:8">
      <c r="C69" s="9" t="s">
        <v>50</v>
      </c>
    </row>
    <row r="70" spans="2:8">
      <c r="C70" s="9" t="s">
        <v>51</v>
      </c>
    </row>
    <row r="71" spans="2:8">
      <c r="C71" s="9" t="s">
        <v>52</v>
      </c>
    </row>
    <row r="72" spans="2:8">
      <c r="C72" s="109" t="s">
        <v>151</v>
      </c>
    </row>
    <row r="74" spans="2:8">
      <c r="H74" s="107"/>
    </row>
    <row r="75" spans="2:8">
      <c r="H75" s="99"/>
    </row>
  </sheetData>
  <mergeCells count="79">
    <mergeCell ref="A9:AW9"/>
    <mergeCell ref="A13:A15"/>
    <mergeCell ref="B13:E15"/>
    <mergeCell ref="F13:F15"/>
    <mergeCell ref="G13:G15"/>
    <mergeCell ref="H13:H15"/>
    <mergeCell ref="I13:J14"/>
    <mergeCell ref="K13:L13"/>
    <mergeCell ref="M13:M15"/>
    <mergeCell ref="K14:K15"/>
    <mergeCell ref="BA13:BA15"/>
    <mergeCell ref="BB13:BB15"/>
    <mergeCell ref="BC13:BC15"/>
    <mergeCell ref="L14:L15"/>
    <mergeCell ref="O14:AI14"/>
    <mergeCell ref="AZ13:AZ15"/>
    <mergeCell ref="AV13:AV15"/>
    <mergeCell ref="AX13:AX15"/>
    <mergeCell ref="B28:E28"/>
    <mergeCell ref="B29:E29"/>
    <mergeCell ref="A30:BE30"/>
    <mergeCell ref="B31:E31"/>
    <mergeCell ref="AY13:AY15"/>
    <mergeCell ref="N13:N15"/>
    <mergeCell ref="AW13:AW15"/>
    <mergeCell ref="B27:E27"/>
    <mergeCell ref="A16:BE16"/>
    <mergeCell ref="B17:E17"/>
    <mergeCell ref="B18:E18"/>
    <mergeCell ref="B19:E19"/>
    <mergeCell ref="B20:E20"/>
    <mergeCell ref="B21:E21"/>
    <mergeCell ref="BD13:BD15"/>
    <mergeCell ref="BE13:BE15"/>
    <mergeCell ref="B22:E22"/>
    <mergeCell ref="B23:E23"/>
    <mergeCell ref="B24:E24"/>
    <mergeCell ref="B25:E25"/>
    <mergeCell ref="B26:E26"/>
    <mergeCell ref="B32:E32"/>
    <mergeCell ref="B33:E33"/>
    <mergeCell ref="B34:E34"/>
    <mergeCell ref="B49:E49"/>
    <mergeCell ref="B35:E35"/>
    <mergeCell ref="B36:E36"/>
    <mergeCell ref="A38:BE38"/>
    <mergeCell ref="B39:E39"/>
    <mergeCell ref="B37:E37"/>
    <mergeCell ref="B45:E45"/>
    <mergeCell ref="B40:E40"/>
    <mergeCell ref="B55:E55"/>
    <mergeCell ref="B46:E46"/>
    <mergeCell ref="B47:E47"/>
    <mergeCell ref="B48:E48"/>
    <mergeCell ref="B41:E41"/>
    <mergeCell ref="B42:E42"/>
    <mergeCell ref="B43:E43"/>
    <mergeCell ref="B44:E44"/>
    <mergeCell ref="B50:E50"/>
    <mergeCell ref="B51:E51"/>
    <mergeCell ref="B53:E53"/>
    <mergeCell ref="B54:E54"/>
    <mergeCell ref="B52:E52"/>
    <mergeCell ref="A56:BI56"/>
    <mergeCell ref="A57:A58"/>
    <mergeCell ref="B57:E58"/>
    <mergeCell ref="F57:F58"/>
    <mergeCell ref="G57:G58"/>
    <mergeCell ref="AX57:BI57"/>
    <mergeCell ref="B61:E61"/>
    <mergeCell ref="B62:E62"/>
    <mergeCell ref="B63:E63"/>
    <mergeCell ref="AW57:AW58"/>
    <mergeCell ref="B59:E59"/>
    <mergeCell ref="B60:E60"/>
    <mergeCell ref="H57:H58"/>
    <mergeCell ref="I57:J57"/>
    <mergeCell ref="K57:L57"/>
    <mergeCell ref="AV57:AV58"/>
  </mergeCells>
  <phoneticPr fontId="38" type="noConversion"/>
  <pageMargins left="0.78740157499999996" right="0.78740157499999996" top="0.984251969" bottom="0.984251969" header="0.49212598499999999" footer="0.49212598499999999"/>
  <pageSetup paperSize="9" scale="77" orientation="landscape" r:id="rId1"/>
  <headerFooter alignWithMargins="0"/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"/>
  <sheetViews>
    <sheetView view="pageBreakPreview" workbookViewId="0">
      <selection activeCell="F10" sqref="F10"/>
    </sheetView>
  </sheetViews>
  <sheetFormatPr defaultRowHeight="12.75"/>
  <cols>
    <col min="1" max="1" width="9.28515625" bestFit="1" customWidth="1"/>
    <col min="5" max="5" width="28.28515625" customWidth="1"/>
    <col min="8" max="8" width="14.7109375" bestFit="1" customWidth="1"/>
  </cols>
  <sheetData>
    <row r="1" spans="1:8" ht="18">
      <c r="A1" s="163" t="s">
        <v>170</v>
      </c>
      <c r="B1" s="163"/>
      <c r="C1" s="163"/>
      <c r="D1" s="163"/>
      <c r="E1" s="163"/>
    </row>
    <row r="2" spans="1:8" ht="18">
      <c r="A2" s="163"/>
      <c r="B2" s="163"/>
      <c r="C2" s="163"/>
      <c r="D2" s="163"/>
      <c r="E2" s="163"/>
    </row>
    <row r="3" spans="1:8" ht="18">
      <c r="A3" s="163"/>
      <c r="B3" s="163"/>
      <c r="C3" s="163"/>
      <c r="D3" s="163"/>
      <c r="E3" s="163"/>
    </row>
    <row r="4" spans="1:8" ht="39.950000000000003" customHeight="1" thickBot="1">
      <c r="A4" s="204" t="s">
        <v>177</v>
      </c>
      <c r="B4" s="205"/>
      <c r="C4" s="205"/>
      <c r="D4" s="205"/>
      <c r="E4" s="205"/>
      <c r="F4" s="205"/>
      <c r="G4" s="205"/>
      <c r="H4" s="205"/>
    </row>
    <row r="5" spans="1:8" ht="15.75" thickBot="1">
      <c r="A5" s="185" t="s">
        <v>44</v>
      </c>
      <c r="B5" s="186"/>
      <c r="C5" s="186"/>
      <c r="D5" s="186"/>
      <c r="E5" s="186"/>
      <c r="F5" s="186"/>
      <c r="G5" s="186"/>
      <c r="H5" s="186"/>
    </row>
    <row r="6" spans="1:8" ht="34.5" customHeight="1" thickBot="1">
      <c r="A6" s="148">
        <v>9</v>
      </c>
      <c r="B6" s="206" t="s">
        <v>173</v>
      </c>
      <c r="C6" s="207"/>
      <c r="D6" s="207"/>
      <c r="E6" s="208"/>
      <c r="F6" s="165" t="s">
        <v>114</v>
      </c>
      <c r="G6" s="165" t="s">
        <v>6</v>
      </c>
      <c r="H6" s="164">
        <v>4108695.65</v>
      </c>
    </row>
    <row r="7" spans="1:8" ht="13.5" thickBot="1"/>
    <row r="8" spans="1:8" ht="36" customHeight="1" thickBot="1">
      <c r="A8" s="146">
        <v>9</v>
      </c>
      <c r="B8" s="209" t="s">
        <v>173</v>
      </c>
      <c r="C8" s="209"/>
      <c r="D8" s="209"/>
      <c r="E8" s="209"/>
      <c r="F8" s="162" t="s">
        <v>114</v>
      </c>
      <c r="G8" s="147" t="s">
        <v>6</v>
      </c>
      <c r="H8" s="161">
        <v>3913043.4821739136</v>
      </c>
    </row>
    <row r="13" spans="1:8" ht="28.5" customHeight="1" thickBot="1">
      <c r="A13" s="204" t="s">
        <v>176</v>
      </c>
      <c r="B13" s="205"/>
      <c r="C13" s="205"/>
      <c r="D13" s="205"/>
      <c r="E13" s="205"/>
      <c r="F13" s="205"/>
      <c r="G13" s="205"/>
      <c r="H13" s="205"/>
    </row>
    <row r="14" spans="1:8" ht="15.75" thickBot="1">
      <c r="A14" s="185" t="s">
        <v>156</v>
      </c>
      <c r="B14" s="186"/>
      <c r="C14" s="186"/>
      <c r="D14" s="186"/>
      <c r="E14" s="186"/>
      <c r="F14" s="186"/>
      <c r="G14" s="186"/>
      <c r="H14" s="186"/>
    </row>
    <row r="15" spans="1:8" ht="43.5" thickBot="1">
      <c r="A15" s="148">
        <v>4</v>
      </c>
      <c r="B15" s="210" t="s">
        <v>130</v>
      </c>
      <c r="C15" s="210"/>
      <c r="D15" s="210"/>
      <c r="E15" s="210"/>
      <c r="F15" s="165" t="s">
        <v>164</v>
      </c>
      <c r="G15" s="165" t="s">
        <v>8</v>
      </c>
      <c r="H15" s="164">
        <v>391304.35</v>
      </c>
    </row>
    <row r="16" spans="1:8" ht="14.25">
      <c r="A16" s="166"/>
      <c r="B16" s="167"/>
      <c r="C16" s="167"/>
      <c r="D16" s="167"/>
      <c r="E16" s="167"/>
      <c r="F16" s="168"/>
      <c r="G16" s="168"/>
      <c r="H16" s="169"/>
    </row>
    <row r="17" spans="1:8" ht="13.5" thickBot="1"/>
    <row r="18" spans="1:8" ht="45.75" thickBot="1">
      <c r="A18" s="146">
        <v>4</v>
      </c>
      <c r="B18" s="209" t="s">
        <v>174</v>
      </c>
      <c r="C18" s="209"/>
      <c r="D18" s="209"/>
      <c r="E18" s="209"/>
      <c r="F18" s="162" t="s">
        <v>164</v>
      </c>
      <c r="G18" s="147" t="s">
        <v>8</v>
      </c>
      <c r="H18" s="161">
        <v>195652.17</v>
      </c>
    </row>
    <row r="19" spans="1:8" ht="13.5" thickBot="1"/>
    <row r="20" spans="1:8" ht="45.75" thickBot="1">
      <c r="A20" s="146">
        <v>7</v>
      </c>
      <c r="B20" s="209" t="s">
        <v>175</v>
      </c>
      <c r="C20" s="209"/>
      <c r="D20" s="209"/>
      <c r="E20" s="209"/>
      <c r="F20" s="162" t="s">
        <v>164</v>
      </c>
      <c r="G20" s="147" t="s">
        <v>8</v>
      </c>
      <c r="H20" s="161">
        <v>195652.17</v>
      </c>
    </row>
    <row r="25" spans="1:8" ht="28.5" customHeight="1" thickBot="1">
      <c r="A25" s="204" t="s">
        <v>171</v>
      </c>
      <c r="B25" s="205"/>
      <c r="C25" s="205"/>
      <c r="D25" s="205"/>
      <c r="E25" s="205"/>
      <c r="F25" s="205"/>
      <c r="G25" s="205"/>
      <c r="H25" s="205"/>
    </row>
    <row r="26" spans="1:8" ht="15.75" thickBot="1">
      <c r="A26" s="185" t="s">
        <v>116</v>
      </c>
      <c r="B26" s="186"/>
      <c r="C26" s="186"/>
      <c r="D26" s="186"/>
      <c r="E26" s="186"/>
      <c r="F26" s="186"/>
      <c r="G26" s="186"/>
      <c r="H26" s="186"/>
    </row>
    <row r="27" spans="1:8" ht="15.75" thickBot="1">
      <c r="A27" s="146">
        <v>17</v>
      </c>
      <c r="B27" s="209" t="s">
        <v>166</v>
      </c>
      <c r="C27" s="209"/>
      <c r="D27" s="209"/>
      <c r="E27" s="209"/>
      <c r="F27" s="147" t="s">
        <v>114</v>
      </c>
      <c r="G27" s="160" t="s">
        <v>6</v>
      </c>
      <c r="H27" s="161">
        <f>200000/'PAC-maio 2014'!H12</f>
        <v>86956.521739130447</v>
      </c>
    </row>
    <row r="29" spans="1:8" ht="13.5" thickBot="1"/>
    <row r="30" spans="1:8" ht="15.75" thickBot="1">
      <c r="A30" s="185" t="s">
        <v>159</v>
      </c>
      <c r="B30" s="186"/>
      <c r="C30" s="186"/>
      <c r="D30" s="186"/>
      <c r="E30" s="186"/>
      <c r="F30" s="186"/>
      <c r="G30" s="186"/>
      <c r="H30" s="186"/>
    </row>
    <row r="31" spans="1:8" ht="44.25" customHeight="1" thickBot="1">
      <c r="A31" s="148">
        <v>4</v>
      </c>
      <c r="B31" s="210" t="s">
        <v>153</v>
      </c>
      <c r="C31" s="210"/>
      <c r="D31" s="210"/>
      <c r="E31" s="210"/>
      <c r="F31" s="149" t="s">
        <v>93</v>
      </c>
      <c r="G31" s="150" t="s">
        <v>6</v>
      </c>
      <c r="H31" s="148">
        <f>200000/'PAC-maio 2014'!H12</f>
        <v>86956.521739130447</v>
      </c>
    </row>
    <row r="32" spans="1:8" ht="15">
      <c r="A32" s="166"/>
      <c r="B32" s="167"/>
      <c r="C32" s="167"/>
      <c r="D32" s="167"/>
      <c r="E32" s="167"/>
      <c r="F32" s="170"/>
      <c r="G32" s="166"/>
      <c r="H32" s="166"/>
    </row>
    <row r="33" spans="1:8" ht="15">
      <c r="A33" s="166"/>
      <c r="B33" s="167"/>
      <c r="C33" s="167"/>
      <c r="D33" s="167"/>
      <c r="E33" s="167"/>
      <c r="F33" s="170"/>
      <c r="G33" s="166"/>
      <c r="H33" s="166"/>
    </row>
    <row r="34" spans="1:8" ht="15">
      <c r="A34" s="166"/>
      <c r="B34" s="167"/>
      <c r="C34" s="167"/>
      <c r="D34" s="167"/>
      <c r="E34" s="167"/>
      <c r="F34" s="170"/>
      <c r="G34" s="166"/>
      <c r="H34" s="166"/>
    </row>
    <row r="35" spans="1:8" ht="21" customHeight="1" thickBot="1">
      <c r="A35" s="204" t="s">
        <v>179</v>
      </c>
      <c r="B35" s="205"/>
      <c r="C35" s="205"/>
      <c r="D35" s="205"/>
      <c r="E35" s="205"/>
      <c r="F35" s="205"/>
      <c r="G35" s="205"/>
      <c r="H35" s="205"/>
    </row>
    <row r="36" spans="1:8" ht="75">
      <c r="A36" s="69">
        <v>3</v>
      </c>
      <c r="B36" s="171" t="s">
        <v>132</v>
      </c>
      <c r="C36" s="171"/>
      <c r="D36" s="171"/>
      <c r="E36" s="171"/>
      <c r="F36" s="94" t="s">
        <v>169</v>
      </c>
      <c r="G36" s="30" t="s">
        <v>8</v>
      </c>
      <c r="H36" s="35">
        <v>173913.04347826089</v>
      </c>
    </row>
  </sheetData>
  <mergeCells count="16">
    <mergeCell ref="A14:H14"/>
    <mergeCell ref="B36:E36"/>
    <mergeCell ref="A35:H35"/>
    <mergeCell ref="A4:H4"/>
    <mergeCell ref="A5:H5"/>
    <mergeCell ref="A26:H26"/>
    <mergeCell ref="A30:H30"/>
    <mergeCell ref="B6:E6"/>
    <mergeCell ref="B8:E8"/>
    <mergeCell ref="A25:H25"/>
    <mergeCell ref="A13:H13"/>
    <mergeCell ref="B18:E18"/>
    <mergeCell ref="B20:E20"/>
    <mergeCell ref="B27:E27"/>
    <mergeCell ref="B31:E31"/>
    <mergeCell ref="B15:E15"/>
  </mergeCells>
  <phoneticPr fontId="38" type="noConversion"/>
  <pageMargins left="0.32" right="0.42" top="0.71" bottom="0.72" header="0.49212598499999999" footer="0.49212598499999999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F74"/>
  <sheetViews>
    <sheetView showRuler="0" zoomScale="90" zoomScaleNormal="90" zoomScaleSheetLayoutView="75" zoomScalePageLayoutView="80" workbookViewId="0">
      <pane ySplit="15" topLeftCell="A52" activePane="bottomLeft" state="frozen"/>
      <selection pane="bottomLeft" activeCell="H18" sqref="H18"/>
    </sheetView>
  </sheetViews>
  <sheetFormatPr defaultRowHeight="12.75"/>
  <cols>
    <col min="1" max="1" width="6.85546875" style="8" customWidth="1"/>
    <col min="2" max="2" width="25.42578125" style="8" customWidth="1"/>
    <col min="3" max="3" width="9.140625" style="9"/>
    <col min="4" max="4" width="6.42578125" style="10" customWidth="1"/>
    <col min="5" max="5" width="8.140625" style="11" customWidth="1"/>
    <col min="6" max="6" width="14.85546875" style="12" customWidth="1"/>
    <col min="7" max="7" width="9.28515625" style="12" bestFit="1" customWidth="1"/>
    <col min="8" max="8" width="18.140625" style="12" customWidth="1"/>
    <col min="9" max="9" width="8" style="12" customWidth="1"/>
    <col min="10" max="10" width="8.5703125" style="12" customWidth="1"/>
    <col min="11" max="11" width="10.5703125" style="12" customWidth="1"/>
    <col min="12" max="12" width="12" style="12" customWidth="1"/>
    <col min="13" max="13" width="16.140625" style="4" customWidth="1"/>
    <col min="14" max="14" width="15.5703125" style="5" customWidth="1"/>
    <col min="15" max="15" width="5.28515625" style="5" hidden="1" customWidth="1"/>
    <col min="16" max="16" width="5.85546875" style="5" hidden="1" customWidth="1"/>
    <col min="17" max="17" width="6.42578125" style="5" hidden="1" customWidth="1"/>
    <col min="18" max="18" width="6.5703125" style="5" hidden="1" customWidth="1"/>
    <col min="19" max="19" width="5.28515625" style="5" hidden="1" customWidth="1"/>
    <col min="20" max="20" width="5.85546875" style="5" hidden="1" customWidth="1"/>
    <col min="21" max="21" width="6.42578125" style="5" hidden="1" customWidth="1"/>
    <col min="22" max="22" width="6.5703125" style="5" hidden="1" customWidth="1"/>
    <col min="23" max="23" width="5.28515625" style="5" hidden="1" customWidth="1"/>
    <col min="24" max="24" width="5.85546875" style="5" hidden="1" customWidth="1"/>
    <col min="25" max="25" width="6.42578125" style="5" hidden="1" customWidth="1"/>
    <col min="26" max="26" width="6.5703125" style="5" hidden="1" customWidth="1"/>
    <col min="27" max="27" width="5.28515625" style="5" hidden="1" customWidth="1"/>
    <col min="28" max="28" width="5.85546875" style="5" hidden="1" customWidth="1"/>
    <col min="29" max="29" width="6.42578125" style="5" hidden="1" customWidth="1"/>
    <col min="30" max="30" width="6.5703125" style="5" hidden="1" customWidth="1"/>
    <col min="31" max="31" width="5.28515625" style="7" hidden="1" customWidth="1"/>
    <col min="32" max="32" width="5.85546875" style="5" hidden="1" customWidth="1"/>
    <col min="33" max="33" width="6.42578125" style="5" hidden="1" customWidth="1"/>
    <col min="34" max="34" width="6.5703125" style="5" hidden="1" customWidth="1"/>
    <col min="35" max="35" width="5.28515625" style="5" hidden="1" customWidth="1"/>
    <col min="36" max="36" width="5.85546875" style="5" hidden="1" customWidth="1"/>
    <col min="37" max="37" width="6.42578125" style="5" hidden="1" customWidth="1"/>
    <col min="38" max="38" width="6.5703125" style="5" hidden="1" customWidth="1"/>
    <col min="39" max="39" width="5.28515625" style="7" hidden="1" customWidth="1"/>
    <col min="40" max="40" width="5.85546875" style="5" hidden="1" customWidth="1"/>
    <col min="41" max="41" width="6.42578125" style="5" hidden="1" customWidth="1"/>
    <col min="42" max="42" width="6.5703125" style="5" hidden="1" customWidth="1"/>
    <col min="43" max="43" width="5.28515625" style="7" hidden="1" customWidth="1"/>
    <col min="44" max="44" width="5.85546875" style="5" hidden="1" customWidth="1"/>
    <col min="45" max="45" width="6.42578125" style="5" hidden="1" customWidth="1"/>
    <col min="46" max="46" width="6.5703125" style="5" hidden="1" customWidth="1"/>
    <col min="47" max="47" width="28" style="5" hidden="1" customWidth="1"/>
    <col min="48" max="48" width="40" style="5" hidden="1" customWidth="1"/>
    <col min="49" max="49" width="15.5703125" style="5" hidden="1" customWidth="1"/>
    <col min="50" max="50" width="21.28515625" style="5" hidden="1" customWidth="1"/>
    <col min="51" max="51" width="16.85546875" style="5" hidden="1" customWidth="1"/>
    <col min="52" max="52" width="18.28515625" style="5" hidden="1" customWidth="1"/>
    <col min="53" max="53" width="24.85546875" style="5" hidden="1" customWidth="1"/>
    <col min="54" max="54" width="19.42578125" style="5" hidden="1" customWidth="1"/>
    <col min="55" max="55" width="14.42578125" style="5" hidden="1" customWidth="1"/>
    <col min="56" max="56" width="11.5703125" style="5" hidden="1" customWidth="1"/>
    <col min="57" max="57" width="12" style="5" hidden="1" customWidth="1"/>
    <col min="58" max="58" width="14.140625" style="5" hidden="1" customWidth="1"/>
    <col min="59" max="59" width="14.5703125" style="5" hidden="1" customWidth="1"/>
    <col min="60" max="60" width="7" style="5" hidden="1" customWidth="1"/>
    <col min="61" max="61" width="16.28515625" style="5" hidden="1" customWidth="1"/>
    <col min="62" max="63" width="28" style="5" hidden="1" customWidth="1"/>
    <col min="64" max="64" width="9.140625" style="1"/>
    <col min="65" max="65" width="14.5703125" style="1" bestFit="1" customWidth="1"/>
    <col min="66" max="16384" width="9.140625" style="1"/>
  </cols>
  <sheetData>
    <row r="1" spans="1:136" ht="12" customHeight="1">
      <c r="A1" s="32"/>
    </row>
    <row r="2" spans="1:136" ht="18" hidden="1">
      <c r="A2" s="33" t="s">
        <v>94</v>
      </c>
    </row>
    <row r="3" spans="1:136" ht="18" hidden="1">
      <c r="A3" s="33" t="s">
        <v>95</v>
      </c>
    </row>
    <row r="4" spans="1:136" ht="18" hidden="1">
      <c r="A4" s="33" t="s">
        <v>43</v>
      </c>
    </row>
    <row r="5" spans="1:136" ht="9" hidden="1" customHeight="1">
      <c r="A5" s="33"/>
    </row>
    <row r="6" spans="1:136" ht="18" hidden="1">
      <c r="A6" s="33" t="s">
        <v>98</v>
      </c>
    </row>
    <row r="7" spans="1:136" ht="18" hidden="1">
      <c r="A7" s="33" t="s">
        <v>45</v>
      </c>
    </row>
    <row r="8" spans="1:136" ht="18" hidden="1">
      <c r="A8" s="33" t="s">
        <v>96</v>
      </c>
    </row>
    <row r="9" spans="1:136" ht="34.5" hidden="1" customHeight="1">
      <c r="A9" s="202" t="s">
        <v>99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</row>
    <row r="10" spans="1:136" ht="18" hidden="1">
      <c r="A10" s="33" t="s">
        <v>143</v>
      </c>
    </row>
    <row r="11" spans="1:136" ht="18" hidden="1">
      <c r="A11" s="33" t="s">
        <v>97</v>
      </c>
    </row>
    <row r="12" spans="1:136" ht="18.75" thickBot="1">
      <c r="A12" s="121" t="s">
        <v>154</v>
      </c>
      <c r="B12" s="121"/>
      <c r="F12" s="33"/>
      <c r="G12" s="88" t="s">
        <v>129</v>
      </c>
      <c r="H12" s="89">
        <v>2.2999999999999998</v>
      </c>
      <c r="AV12" s="74" t="s">
        <v>120</v>
      </c>
    </row>
    <row r="13" spans="1:136" s="13" customFormat="1" ht="20.25" customHeight="1" thickBot="1">
      <c r="A13" s="200" t="s">
        <v>62</v>
      </c>
      <c r="B13" s="200" t="s">
        <v>81</v>
      </c>
      <c r="C13" s="200"/>
      <c r="D13" s="200"/>
      <c r="E13" s="200"/>
      <c r="F13" s="200" t="s">
        <v>0</v>
      </c>
      <c r="G13" s="200" t="s">
        <v>63</v>
      </c>
      <c r="H13" s="200" t="s">
        <v>42</v>
      </c>
      <c r="I13" s="200" t="s">
        <v>64</v>
      </c>
      <c r="J13" s="200"/>
      <c r="K13" s="203" t="s">
        <v>3</v>
      </c>
      <c r="L13" s="203"/>
      <c r="M13" s="200" t="s">
        <v>4</v>
      </c>
      <c r="N13" s="200" t="s">
        <v>5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38"/>
      <c r="AF13" s="54"/>
      <c r="AG13" s="54"/>
      <c r="AH13" s="54"/>
      <c r="AI13" s="54"/>
      <c r="AJ13" s="54"/>
      <c r="AK13" s="54"/>
      <c r="AL13" s="54"/>
      <c r="AM13" s="38"/>
      <c r="AN13" s="54"/>
      <c r="AO13" s="54"/>
      <c r="AP13" s="54"/>
      <c r="AQ13" s="38"/>
      <c r="AR13" s="54"/>
      <c r="AS13" s="54"/>
      <c r="AT13" s="54"/>
      <c r="AU13" s="54"/>
      <c r="AV13" s="200" t="s">
        <v>66</v>
      </c>
      <c r="AW13" s="200" t="s">
        <v>61</v>
      </c>
      <c r="AX13" s="200" t="s">
        <v>53</v>
      </c>
      <c r="AY13" s="200" t="s">
        <v>54</v>
      </c>
      <c r="AZ13" s="200" t="s">
        <v>55</v>
      </c>
      <c r="BA13" s="200" t="s">
        <v>56</v>
      </c>
      <c r="BB13" s="200" t="s">
        <v>57</v>
      </c>
      <c r="BC13" s="200" t="s">
        <v>58</v>
      </c>
      <c r="BD13" s="200" t="s">
        <v>59</v>
      </c>
      <c r="BE13" s="200" t="s">
        <v>60</v>
      </c>
      <c r="BF13" s="14"/>
      <c r="BG13" s="14"/>
      <c r="BH13" s="14"/>
      <c r="BI13" s="14"/>
      <c r="BJ13" s="14"/>
      <c r="BK13" s="14"/>
    </row>
    <row r="14" spans="1:136" s="13" customFormat="1" ht="17.25" customHeight="1" thickBot="1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 t="s">
        <v>92</v>
      </c>
      <c r="L14" s="200" t="s">
        <v>65</v>
      </c>
      <c r="M14" s="200"/>
      <c r="N14" s="200"/>
      <c r="O14" s="200" t="s">
        <v>9</v>
      </c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14"/>
      <c r="BG14" s="14"/>
      <c r="BH14" s="14"/>
      <c r="BI14" s="14"/>
      <c r="BJ14" s="14"/>
      <c r="BK14" s="14"/>
    </row>
    <row r="15" spans="1:136" ht="36.75" customHeight="1" thickBot="1">
      <c r="A15" s="200"/>
      <c r="B15" s="200"/>
      <c r="C15" s="200"/>
      <c r="D15" s="200"/>
      <c r="E15" s="200"/>
      <c r="F15" s="200"/>
      <c r="G15" s="200"/>
      <c r="H15" s="200"/>
      <c r="I15" s="54" t="s">
        <v>1</v>
      </c>
      <c r="J15" s="54" t="s">
        <v>2</v>
      </c>
      <c r="K15" s="200"/>
      <c r="L15" s="200"/>
      <c r="M15" s="200"/>
      <c r="N15" s="200"/>
      <c r="O15" s="39" t="s">
        <v>10</v>
      </c>
      <c r="P15" s="39" t="s">
        <v>11</v>
      </c>
      <c r="Q15" s="39" t="s">
        <v>12</v>
      </c>
      <c r="R15" s="39" t="s">
        <v>13</v>
      </c>
      <c r="S15" s="39" t="s">
        <v>14</v>
      </c>
      <c r="T15" s="39" t="s">
        <v>15</v>
      </c>
      <c r="U15" s="39" t="s">
        <v>16</v>
      </c>
      <c r="V15" s="39" t="s">
        <v>17</v>
      </c>
      <c r="W15" s="39" t="s">
        <v>18</v>
      </c>
      <c r="X15" s="39" t="s">
        <v>19</v>
      </c>
      <c r="Y15" s="39" t="s">
        <v>20</v>
      </c>
      <c r="Z15" s="39" t="s">
        <v>21</v>
      </c>
      <c r="AA15" s="39" t="s">
        <v>22</v>
      </c>
      <c r="AB15" s="39" t="s">
        <v>23</v>
      </c>
      <c r="AC15" s="39" t="s">
        <v>24</v>
      </c>
      <c r="AD15" s="39" t="s">
        <v>26</v>
      </c>
      <c r="AE15" s="39" t="s">
        <v>27</v>
      </c>
      <c r="AF15" s="39" t="s">
        <v>28</v>
      </c>
      <c r="AG15" s="39" t="s">
        <v>29</v>
      </c>
      <c r="AH15" s="39" t="s">
        <v>25</v>
      </c>
      <c r="AI15" s="39" t="s">
        <v>30</v>
      </c>
      <c r="AJ15" s="39" t="s">
        <v>31</v>
      </c>
      <c r="AK15" s="39" t="s">
        <v>32</v>
      </c>
      <c r="AL15" s="39" t="s">
        <v>33</v>
      </c>
      <c r="AM15" s="39" t="s">
        <v>34</v>
      </c>
      <c r="AN15" s="39" t="s">
        <v>35</v>
      </c>
      <c r="AO15" s="39" t="s">
        <v>36</v>
      </c>
      <c r="AP15" s="39" t="s">
        <v>37</v>
      </c>
      <c r="AQ15" s="39" t="s">
        <v>38</v>
      </c>
      <c r="AR15" s="39" t="s">
        <v>39</v>
      </c>
      <c r="AS15" s="39" t="s">
        <v>40</v>
      </c>
      <c r="AT15" s="39" t="s">
        <v>41</v>
      </c>
      <c r="AU15" s="54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6"/>
      <c r="BG15" s="6"/>
      <c r="BH15" s="6"/>
      <c r="BI15" s="6"/>
      <c r="BJ15" s="6"/>
      <c r="BK15" s="6"/>
      <c r="BL15" s="115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</row>
    <row r="16" spans="1:136" ht="26.25" customHeight="1" thickBot="1">
      <c r="A16" s="185" t="s">
        <v>44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  <c r="AY16" s="186"/>
      <c r="AZ16" s="186"/>
      <c r="BA16" s="186"/>
      <c r="BB16" s="186"/>
      <c r="BC16" s="186"/>
      <c r="BD16" s="186"/>
      <c r="BE16" s="187"/>
      <c r="BF16" s="6"/>
      <c r="BG16" s="6"/>
      <c r="BH16" s="6"/>
      <c r="BI16" s="6"/>
      <c r="BJ16" s="6"/>
      <c r="BK16" s="6"/>
    </row>
    <row r="17" spans="1:67" ht="29.25" customHeight="1">
      <c r="A17" s="112">
        <v>1</v>
      </c>
      <c r="B17" s="201" t="s">
        <v>144</v>
      </c>
      <c r="C17" s="201"/>
      <c r="D17" s="201"/>
      <c r="E17" s="201"/>
      <c r="F17" s="15" t="s">
        <v>114</v>
      </c>
      <c r="G17" s="43" t="s">
        <v>6</v>
      </c>
      <c r="H17" s="35">
        <v>18260869.57</v>
      </c>
      <c r="I17" s="120">
        <f>1-J17</f>
        <v>0.63630952380952377</v>
      </c>
      <c r="J17" s="98">
        <f>[5]AQUIS.!$C$14/[5]AQUIS.!$E$14</f>
        <v>0.36369047619047618</v>
      </c>
      <c r="K17" s="143">
        <v>41730</v>
      </c>
      <c r="L17" s="143">
        <v>42705</v>
      </c>
      <c r="M17" s="31" t="s">
        <v>142</v>
      </c>
      <c r="N17" s="31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1"/>
      <c r="Z17" s="31"/>
      <c r="AA17" s="31"/>
      <c r="AB17" s="31"/>
      <c r="AC17" s="31"/>
      <c r="AD17" s="31"/>
      <c r="AE17" s="17"/>
      <c r="AF17" s="16"/>
      <c r="AG17" s="16"/>
      <c r="AH17" s="16"/>
      <c r="AI17" s="16"/>
      <c r="AJ17" s="16"/>
      <c r="AK17" s="16"/>
      <c r="AL17" s="16"/>
      <c r="AM17" s="17"/>
      <c r="AN17" s="16"/>
      <c r="AO17" s="16"/>
      <c r="AP17" s="16"/>
      <c r="AQ17" s="17"/>
      <c r="AR17" s="16"/>
      <c r="AS17" s="16"/>
      <c r="AT17" s="16"/>
      <c r="AU17" s="16"/>
      <c r="AV17" s="41" t="s">
        <v>103</v>
      </c>
      <c r="AW17" s="37" t="s">
        <v>121</v>
      </c>
      <c r="AX17" s="87" t="s">
        <v>127</v>
      </c>
      <c r="AY17" s="87">
        <v>41306</v>
      </c>
      <c r="AZ17" s="87">
        <v>41306</v>
      </c>
      <c r="BA17" s="87">
        <v>41365</v>
      </c>
      <c r="BB17" s="87">
        <v>41395</v>
      </c>
      <c r="BC17" s="87">
        <v>41395</v>
      </c>
      <c r="BD17" s="87">
        <v>41426</v>
      </c>
      <c r="BE17" s="87">
        <v>41426</v>
      </c>
      <c r="BF17" s="6"/>
      <c r="BG17" s="6"/>
      <c r="BH17" s="6"/>
      <c r="BI17" s="6"/>
      <c r="BJ17" s="6"/>
      <c r="BK17" s="6"/>
    </row>
    <row r="18" spans="1:67" ht="31.5" customHeight="1">
      <c r="A18" s="112">
        <v>2</v>
      </c>
      <c r="B18" s="201" t="s">
        <v>145</v>
      </c>
      <c r="C18" s="201"/>
      <c r="D18" s="201"/>
      <c r="E18" s="201"/>
      <c r="F18" s="81" t="s">
        <v>163</v>
      </c>
      <c r="G18" s="43" t="s">
        <v>8</v>
      </c>
      <c r="H18" s="35">
        <f>[5]AQUIS.!$E$15/H12</f>
        <v>3478260.8695652178</v>
      </c>
      <c r="I18" s="83">
        <v>0</v>
      </c>
      <c r="J18" s="40">
        <v>1</v>
      </c>
      <c r="K18" s="143">
        <v>42156</v>
      </c>
      <c r="L18" s="143">
        <v>42705</v>
      </c>
      <c r="M18" s="31" t="s">
        <v>142</v>
      </c>
      <c r="N18" s="108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1"/>
      <c r="Z18" s="31"/>
      <c r="AA18" s="31"/>
      <c r="AB18" s="31"/>
      <c r="AC18" s="31"/>
      <c r="AD18" s="31"/>
      <c r="AE18" s="17"/>
      <c r="AF18" s="16"/>
      <c r="AG18" s="16"/>
      <c r="AH18" s="16"/>
      <c r="AI18" s="16"/>
      <c r="AJ18" s="16"/>
      <c r="AK18" s="16"/>
      <c r="AL18" s="16"/>
      <c r="AM18" s="17"/>
      <c r="AN18" s="16"/>
      <c r="AO18" s="16"/>
      <c r="AP18" s="16"/>
      <c r="AQ18" s="17"/>
      <c r="AR18" s="16"/>
      <c r="AS18" s="16"/>
      <c r="AT18" s="16"/>
      <c r="AU18" s="16"/>
      <c r="AV18" s="41"/>
      <c r="AW18" s="37"/>
      <c r="AX18" s="87"/>
      <c r="AY18" s="87"/>
      <c r="AZ18" s="87"/>
      <c r="BA18" s="87"/>
      <c r="BB18" s="87"/>
      <c r="BC18" s="87"/>
      <c r="BD18" s="87"/>
      <c r="BE18" s="97"/>
      <c r="BF18" s="6"/>
      <c r="BG18" s="6"/>
      <c r="BH18" s="6"/>
      <c r="BI18" s="6"/>
      <c r="BJ18" s="6"/>
      <c r="BK18" s="6"/>
    </row>
    <row r="19" spans="1:67" ht="30" customHeight="1">
      <c r="A19" s="112">
        <v>3</v>
      </c>
      <c r="B19" s="201" t="s">
        <v>146</v>
      </c>
      <c r="C19" s="201"/>
      <c r="D19" s="201"/>
      <c r="E19" s="201"/>
      <c r="F19" s="81" t="s">
        <v>114</v>
      </c>
      <c r="G19" s="43" t="str">
        <f>G17</f>
        <v>ex-ante</v>
      </c>
      <c r="H19" s="35">
        <f>[5]AQUIS.!$E$16/H12</f>
        <v>2000000.0000000002</v>
      </c>
      <c r="I19" s="83">
        <f>1-J19</f>
        <v>0.56521739130434789</v>
      </c>
      <c r="J19" s="40">
        <f>[5]AQUIS.!$D$16/[5]AQUIS.!$E$16</f>
        <v>0.43478260869565216</v>
      </c>
      <c r="K19" s="143">
        <v>42156</v>
      </c>
      <c r="L19" s="143">
        <v>42705</v>
      </c>
      <c r="M19" s="31" t="s">
        <v>142</v>
      </c>
      <c r="N19" s="31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1"/>
      <c r="Z19" s="31"/>
      <c r="AA19" s="31"/>
      <c r="AB19" s="31"/>
      <c r="AC19" s="31"/>
      <c r="AD19" s="31"/>
      <c r="AE19" s="17"/>
      <c r="AF19" s="16"/>
      <c r="AG19" s="16"/>
      <c r="AH19" s="16"/>
      <c r="AI19" s="16"/>
      <c r="AJ19" s="16"/>
      <c r="AK19" s="16"/>
      <c r="AL19" s="16"/>
      <c r="AM19" s="17"/>
      <c r="AN19" s="16"/>
      <c r="AO19" s="16"/>
      <c r="AP19" s="16"/>
      <c r="AQ19" s="17"/>
      <c r="AR19" s="16"/>
      <c r="AS19" s="16"/>
      <c r="AT19" s="16"/>
      <c r="AU19" s="16"/>
      <c r="AV19" s="41"/>
      <c r="AW19" s="37"/>
      <c r="AX19" s="87"/>
      <c r="AY19" s="87"/>
      <c r="AZ19" s="87"/>
      <c r="BA19" s="87"/>
      <c r="BB19" s="87"/>
      <c r="BC19" s="87"/>
      <c r="BD19" s="87"/>
      <c r="BE19" s="97"/>
      <c r="BF19" s="6"/>
      <c r="BG19" s="6"/>
      <c r="BH19" s="6"/>
      <c r="BI19" s="6"/>
      <c r="BJ19" s="6"/>
      <c r="BK19" s="6"/>
    </row>
    <row r="20" spans="1:67" ht="32.25" customHeight="1">
      <c r="A20" s="112">
        <v>4</v>
      </c>
      <c r="B20" s="201" t="s">
        <v>147</v>
      </c>
      <c r="C20" s="201"/>
      <c r="D20" s="201"/>
      <c r="E20" s="201"/>
      <c r="F20" s="81" t="s">
        <v>114</v>
      </c>
      <c r="G20" s="43" t="str">
        <f>G19</f>
        <v>ex-ante</v>
      </c>
      <c r="H20" s="35">
        <f>[5]AQUIS.!$E$18/H12</f>
        <v>6708695.652173914</v>
      </c>
      <c r="I20" s="83">
        <f>1-J20</f>
        <v>0.47958522359040834</v>
      </c>
      <c r="J20" s="40">
        <f>[5]AQUIS.!$C$18/[5]AQUIS.!$E$18</f>
        <v>0.52041477640959166</v>
      </c>
      <c r="K20" s="143">
        <v>41913</v>
      </c>
      <c r="L20" s="143">
        <v>42522</v>
      </c>
      <c r="M20" s="31" t="s">
        <v>142</v>
      </c>
      <c r="N20" s="31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1"/>
      <c r="Z20" s="31"/>
      <c r="AA20" s="31"/>
      <c r="AB20" s="31"/>
      <c r="AC20" s="31"/>
      <c r="AD20" s="31"/>
      <c r="AE20" s="17"/>
      <c r="AF20" s="16"/>
      <c r="AG20" s="16"/>
      <c r="AH20" s="16"/>
      <c r="AI20" s="16"/>
      <c r="AJ20" s="16"/>
      <c r="AK20" s="16"/>
      <c r="AL20" s="16"/>
      <c r="AM20" s="17"/>
      <c r="AN20" s="16"/>
      <c r="AO20" s="16"/>
      <c r="AP20" s="16"/>
      <c r="AQ20" s="17"/>
      <c r="AR20" s="16"/>
      <c r="AS20" s="16"/>
      <c r="AT20" s="16"/>
      <c r="AU20" s="16"/>
      <c r="AV20" s="41"/>
      <c r="AW20" s="37"/>
      <c r="AX20" s="87"/>
      <c r="AY20" s="87"/>
      <c r="AZ20" s="87"/>
      <c r="BA20" s="87"/>
      <c r="BB20" s="87"/>
      <c r="BC20" s="87"/>
      <c r="BD20" s="87"/>
      <c r="BE20" s="97"/>
      <c r="BF20" s="6"/>
      <c r="BG20" s="6"/>
      <c r="BH20" s="6"/>
      <c r="BI20" s="6"/>
      <c r="BJ20" s="6"/>
      <c r="BK20" s="6"/>
    </row>
    <row r="21" spans="1:67" ht="43.5" customHeight="1">
      <c r="A21" s="113">
        <v>5</v>
      </c>
      <c r="B21" s="171" t="s">
        <v>148</v>
      </c>
      <c r="C21" s="171"/>
      <c r="D21" s="171"/>
      <c r="E21" s="171"/>
      <c r="F21" s="81" t="s">
        <v>114</v>
      </c>
      <c r="G21" s="27" t="s">
        <v>6</v>
      </c>
      <c r="H21" s="20">
        <f>([5]AQUIS.!$E$26+[5]AQUIS.!$E$27)/H12</f>
        <v>1652173.9130434785</v>
      </c>
      <c r="I21" s="83">
        <f>1-J21</f>
        <v>0.9</v>
      </c>
      <c r="J21" s="40">
        <v>0.1</v>
      </c>
      <c r="K21" s="143">
        <v>42036</v>
      </c>
      <c r="L21" s="143">
        <v>42552</v>
      </c>
      <c r="M21" s="31" t="s">
        <v>142</v>
      </c>
      <c r="N21" s="22"/>
      <c r="O21" s="22"/>
      <c r="P21" s="22"/>
      <c r="Q21" s="22"/>
      <c r="R21" s="22"/>
      <c r="S21" s="22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6"/>
      <c r="AF21" s="25"/>
      <c r="AG21" s="25"/>
      <c r="AH21" s="21"/>
      <c r="AI21" s="21"/>
      <c r="AJ21" s="21"/>
      <c r="AK21" s="21"/>
      <c r="AL21" s="21"/>
      <c r="AM21" s="24"/>
      <c r="AN21" s="21"/>
      <c r="AO21" s="21"/>
      <c r="AP21" s="21"/>
      <c r="AQ21" s="24"/>
      <c r="AR21" s="21"/>
      <c r="AS21" s="21"/>
      <c r="AT21" s="21"/>
      <c r="AU21" s="21"/>
      <c r="AV21" s="41" t="s">
        <v>104</v>
      </c>
      <c r="AW21" s="37" t="s">
        <v>121</v>
      </c>
      <c r="AX21" s="42"/>
      <c r="AY21" s="34"/>
      <c r="AZ21" s="34"/>
      <c r="BA21" s="34"/>
      <c r="BB21" s="34"/>
      <c r="BC21" s="34"/>
      <c r="BD21" s="34"/>
      <c r="BE21" s="68"/>
      <c r="BF21" s="6"/>
      <c r="BG21" s="6"/>
      <c r="BH21" s="6"/>
      <c r="BI21" s="6"/>
      <c r="BJ21" s="6"/>
      <c r="BK21" s="6"/>
      <c r="BM21" s="117"/>
      <c r="BN21" s="117"/>
    </row>
    <row r="22" spans="1:67" ht="33.75" customHeight="1">
      <c r="A22" s="113">
        <v>6</v>
      </c>
      <c r="B22" s="171" t="s">
        <v>128</v>
      </c>
      <c r="C22" s="171"/>
      <c r="D22" s="171"/>
      <c r="E22" s="171"/>
      <c r="F22" s="81" t="s">
        <v>114</v>
      </c>
      <c r="G22" s="27" t="s">
        <v>6</v>
      </c>
      <c r="H22" s="20">
        <f>[5]AQUIS.!$E$41/H12</f>
        <v>1478260.8695652175</v>
      </c>
      <c r="I22" s="83">
        <v>1</v>
      </c>
      <c r="J22" s="40">
        <v>0</v>
      </c>
      <c r="K22" s="132">
        <v>42156</v>
      </c>
      <c r="L22" s="132">
        <v>42887</v>
      </c>
      <c r="M22" s="31" t="s">
        <v>142</v>
      </c>
      <c r="N22" s="22"/>
      <c r="O22" s="22"/>
      <c r="P22" s="22"/>
      <c r="Q22" s="22"/>
      <c r="R22" s="22"/>
      <c r="S22" s="22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6"/>
      <c r="AF22" s="25"/>
      <c r="AG22" s="25"/>
      <c r="AH22" s="21"/>
      <c r="AI22" s="21"/>
      <c r="AJ22" s="21"/>
      <c r="AK22" s="21"/>
      <c r="AL22" s="21"/>
      <c r="AM22" s="24"/>
      <c r="AN22" s="21"/>
      <c r="AO22" s="21"/>
      <c r="AP22" s="21"/>
      <c r="AQ22" s="24"/>
      <c r="AR22" s="21"/>
      <c r="AS22" s="21"/>
      <c r="AT22" s="21"/>
      <c r="AU22" s="21"/>
      <c r="AV22" s="41"/>
      <c r="AW22" s="37"/>
      <c r="AX22" s="42"/>
      <c r="AY22" s="34"/>
      <c r="AZ22" s="34"/>
      <c r="BA22" s="34"/>
      <c r="BB22" s="34"/>
      <c r="BC22" s="34"/>
      <c r="BD22" s="34"/>
      <c r="BE22" s="68"/>
      <c r="BF22" s="6"/>
      <c r="BG22" s="6"/>
      <c r="BH22" s="6"/>
      <c r="BI22" s="6"/>
      <c r="BJ22" s="6"/>
      <c r="BK22" s="6"/>
    </row>
    <row r="23" spans="1:67" ht="49.5" customHeight="1">
      <c r="A23" s="113">
        <v>7</v>
      </c>
      <c r="B23" s="171" t="s">
        <v>149</v>
      </c>
      <c r="C23" s="171"/>
      <c r="D23" s="171"/>
      <c r="E23" s="171"/>
      <c r="F23" s="81" t="s">
        <v>163</v>
      </c>
      <c r="G23" s="27" t="s">
        <v>8</v>
      </c>
      <c r="H23" s="20">
        <f>([5]AQUIS.!$E$29+[5]AQUIS.!$E$31+[5]AQUIS.!$E$32)/H12</f>
        <v>1304347.8260869565</v>
      </c>
      <c r="I23" s="83">
        <v>0</v>
      </c>
      <c r="J23" s="40">
        <v>1</v>
      </c>
      <c r="K23" s="144">
        <v>42036</v>
      </c>
      <c r="L23" s="144">
        <v>42552</v>
      </c>
      <c r="M23" s="31" t="s">
        <v>142</v>
      </c>
      <c r="N23" s="22"/>
      <c r="O23" s="22"/>
      <c r="P23" s="22"/>
      <c r="Q23" s="22"/>
      <c r="R23" s="22"/>
      <c r="S23" s="22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6"/>
      <c r="AF23" s="25"/>
      <c r="AG23" s="25"/>
      <c r="AH23" s="21"/>
      <c r="AI23" s="21"/>
      <c r="AJ23" s="21"/>
      <c r="AK23" s="21"/>
      <c r="AL23" s="21"/>
      <c r="AM23" s="24"/>
      <c r="AN23" s="21"/>
      <c r="AO23" s="21"/>
      <c r="AP23" s="21"/>
      <c r="AQ23" s="24"/>
      <c r="AR23" s="21"/>
      <c r="AS23" s="21"/>
      <c r="AT23" s="21"/>
      <c r="AU23" s="21"/>
      <c r="AV23" s="41" t="s">
        <v>100</v>
      </c>
      <c r="AW23" s="37" t="s">
        <v>121</v>
      </c>
      <c r="AX23" s="42"/>
      <c r="AY23" s="44"/>
      <c r="AZ23" s="44"/>
      <c r="BA23" s="44"/>
      <c r="BB23" s="44"/>
      <c r="BC23" s="44"/>
      <c r="BD23" s="34"/>
      <c r="BE23" s="68"/>
      <c r="BF23" s="6"/>
      <c r="BG23" s="6"/>
      <c r="BH23" s="6"/>
      <c r="BI23" s="6"/>
      <c r="BJ23" s="6"/>
      <c r="BK23" s="6"/>
    </row>
    <row r="24" spans="1:67" ht="31.5" customHeight="1">
      <c r="A24" s="114">
        <v>8</v>
      </c>
      <c r="B24" s="178" t="s">
        <v>101</v>
      </c>
      <c r="C24" s="179"/>
      <c r="D24" s="179"/>
      <c r="E24" s="180"/>
      <c r="F24" s="81" t="s">
        <v>163</v>
      </c>
      <c r="G24" s="27" t="s">
        <v>6</v>
      </c>
      <c r="H24" s="56">
        <f>[5]AQUIS.!$E$39/H12</f>
        <v>1739130.4347826089</v>
      </c>
      <c r="I24" s="84">
        <v>0</v>
      </c>
      <c r="J24" s="63">
        <v>1</v>
      </c>
      <c r="K24" s="145">
        <v>42064</v>
      </c>
      <c r="L24" s="145">
        <v>42917</v>
      </c>
      <c r="M24" s="31" t="s">
        <v>142</v>
      </c>
      <c r="N24" s="58"/>
      <c r="O24" s="58"/>
      <c r="P24" s="58"/>
      <c r="Q24" s="58"/>
      <c r="R24" s="58"/>
      <c r="S24" s="58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60"/>
      <c r="AF24" s="61"/>
      <c r="AG24" s="61"/>
      <c r="AH24" s="57"/>
      <c r="AI24" s="57"/>
      <c r="AJ24" s="57"/>
      <c r="AK24" s="57"/>
      <c r="AL24" s="57"/>
      <c r="AM24" s="62"/>
      <c r="AN24" s="57"/>
      <c r="AO24" s="57"/>
      <c r="AP24" s="57"/>
      <c r="AQ24" s="62"/>
      <c r="AR24" s="57"/>
      <c r="AS24" s="57"/>
      <c r="AT24" s="57"/>
      <c r="AU24" s="57"/>
      <c r="AV24" s="41" t="s">
        <v>104</v>
      </c>
      <c r="AW24" s="37" t="s">
        <v>121</v>
      </c>
      <c r="AX24" s="42"/>
      <c r="AY24" s="44"/>
      <c r="AZ24" s="44"/>
      <c r="BA24" s="44"/>
      <c r="BB24" s="44"/>
      <c r="BC24" s="44"/>
      <c r="BD24" s="34"/>
      <c r="BE24" s="68"/>
      <c r="BF24" s="6"/>
      <c r="BG24" s="6"/>
      <c r="BH24" s="6"/>
      <c r="BI24" s="6"/>
      <c r="BJ24" s="6"/>
      <c r="BK24" s="6"/>
    </row>
    <row r="25" spans="1:67" ht="46.5" customHeight="1">
      <c r="A25" s="114">
        <v>9</v>
      </c>
      <c r="B25" s="178" t="s">
        <v>123</v>
      </c>
      <c r="C25" s="179"/>
      <c r="D25" s="179"/>
      <c r="E25" s="180"/>
      <c r="F25" s="55" t="s">
        <v>114</v>
      </c>
      <c r="G25" s="27" t="s">
        <v>6</v>
      </c>
      <c r="H25" s="56">
        <f>([5]AQUIS.!$E$47+[5]AQUIS.!$E$61)/H12</f>
        <v>4108695.6521739135</v>
      </c>
      <c r="I25" s="84">
        <f>(([6]AQUIS.!$C$48+[6]AQUIS.!$C$58)/H12)/H25</f>
        <v>0.66666666666666663</v>
      </c>
      <c r="J25" s="63">
        <f>1-I25</f>
        <v>0.33333333333333337</v>
      </c>
      <c r="K25" s="145">
        <v>42036</v>
      </c>
      <c r="L25" s="145">
        <v>42552</v>
      </c>
      <c r="M25" s="31" t="s">
        <v>142</v>
      </c>
      <c r="N25" s="58"/>
      <c r="O25" s="58"/>
      <c r="P25" s="58"/>
      <c r="Q25" s="58"/>
      <c r="R25" s="58"/>
      <c r="S25" s="58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60"/>
      <c r="AF25" s="61"/>
      <c r="AG25" s="61"/>
      <c r="AH25" s="57"/>
      <c r="AI25" s="57"/>
      <c r="AJ25" s="57"/>
      <c r="AK25" s="57"/>
      <c r="AL25" s="57"/>
      <c r="AM25" s="62"/>
      <c r="AN25" s="57"/>
      <c r="AO25" s="57"/>
      <c r="AP25" s="57"/>
      <c r="AQ25" s="62"/>
      <c r="AR25" s="57"/>
      <c r="AS25" s="57"/>
      <c r="AT25" s="57"/>
      <c r="AU25" s="57"/>
      <c r="AV25" s="41" t="s">
        <v>104</v>
      </c>
      <c r="AW25" s="37" t="s">
        <v>121</v>
      </c>
      <c r="AX25" s="42"/>
      <c r="AY25" s="44"/>
      <c r="AZ25" s="44"/>
      <c r="BA25" s="44"/>
      <c r="BB25" s="44"/>
      <c r="BC25" s="44"/>
      <c r="BD25" s="34"/>
      <c r="BE25" s="68"/>
      <c r="BF25" s="6"/>
      <c r="BG25" s="6"/>
      <c r="BH25" s="6"/>
      <c r="BI25" s="6"/>
      <c r="BJ25" s="6"/>
      <c r="BK25" s="6"/>
      <c r="BN25" s="118"/>
      <c r="BO25" s="119"/>
    </row>
    <row r="26" spans="1:67" ht="41.25" customHeight="1">
      <c r="A26" s="114">
        <v>10</v>
      </c>
      <c r="B26" s="178" t="s">
        <v>124</v>
      </c>
      <c r="C26" s="179"/>
      <c r="D26" s="179"/>
      <c r="E26" s="180"/>
      <c r="F26" s="55" t="s">
        <v>114</v>
      </c>
      <c r="G26" s="80" t="s">
        <v>8</v>
      </c>
      <c r="H26" s="56">
        <f>([5]AQUIS.!$E$57+[5]AQUIS.!$E$68)/H12</f>
        <v>3108695.6521739131</v>
      </c>
      <c r="I26" s="84">
        <f>(([6]AQUIS.!$C$54+[6]AQUIS.!$C$64-[6]AQUIS.!$C$66)/H12)/H26</f>
        <v>0.81118881118881125</v>
      </c>
      <c r="J26" s="63">
        <f>1-I26</f>
        <v>0.18881118881118875</v>
      </c>
      <c r="K26" s="145">
        <v>42552</v>
      </c>
      <c r="L26" s="145">
        <v>43070</v>
      </c>
      <c r="M26" s="31" t="s">
        <v>142</v>
      </c>
      <c r="N26" s="58"/>
      <c r="O26" s="58"/>
      <c r="P26" s="58"/>
      <c r="Q26" s="58"/>
      <c r="R26" s="58"/>
      <c r="S26" s="58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60"/>
      <c r="AF26" s="61"/>
      <c r="AG26" s="61"/>
      <c r="AH26" s="57"/>
      <c r="AI26" s="57"/>
      <c r="AJ26" s="57"/>
      <c r="AK26" s="57"/>
      <c r="AL26" s="57"/>
      <c r="AM26" s="62"/>
      <c r="AN26" s="57"/>
      <c r="AO26" s="57"/>
      <c r="AP26" s="57"/>
      <c r="AQ26" s="62"/>
      <c r="AR26" s="57"/>
      <c r="AS26" s="57"/>
      <c r="AT26" s="57"/>
      <c r="AU26" s="57"/>
      <c r="AV26" s="41"/>
      <c r="AW26" s="37" t="s">
        <v>121</v>
      </c>
      <c r="AX26" s="42"/>
      <c r="AY26" s="44"/>
      <c r="AZ26" s="44"/>
      <c r="BA26" s="44"/>
      <c r="BB26" s="44"/>
      <c r="BC26" s="44"/>
      <c r="BD26" s="34"/>
      <c r="BE26" s="68"/>
      <c r="BF26" s="6"/>
      <c r="BG26" s="6"/>
      <c r="BH26" s="6"/>
      <c r="BI26" s="6"/>
      <c r="BJ26" s="6"/>
      <c r="BK26" s="6"/>
      <c r="BN26" s="118"/>
      <c r="BO26" s="119"/>
    </row>
    <row r="27" spans="1:67" ht="42.75" customHeight="1">
      <c r="A27" s="114">
        <v>11</v>
      </c>
      <c r="B27" s="178" t="s">
        <v>125</v>
      </c>
      <c r="C27" s="179"/>
      <c r="D27" s="179"/>
      <c r="E27" s="180"/>
      <c r="F27" s="55" t="s">
        <v>114</v>
      </c>
      <c r="G27" s="80" t="s">
        <v>8</v>
      </c>
      <c r="H27" s="56">
        <f>([5]AQUIS.!$E$59+[5]AQUIS.!$E$71)/H12</f>
        <v>2413043.4782608696</v>
      </c>
      <c r="I27" s="84">
        <f>1-J27</f>
        <v>0.57000000000000006</v>
      </c>
      <c r="J27" s="63">
        <v>0.43</v>
      </c>
      <c r="K27" s="145">
        <v>42552</v>
      </c>
      <c r="L27" s="145">
        <v>43070</v>
      </c>
      <c r="M27" s="31" t="s">
        <v>142</v>
      </c>
      <c r="N27" s="58"/>
      <c r="O27" s="58"/>
      <c r="P27" s="58"/>
      <c r="Q27" s="58"/>
      <c r="R27" s="58"/>
      <c r="S27" s="58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60"/>
      <c r="AF27" s="61"/>
      <c r="AG27" s="61"/>
      <c r="AH27" s="57"/>
      <c r="AI27" s="57"/>
      <c r="AJ27" s="57"/>
      <c r="AK27" s="57"/>
      <c r="AL27" s="57"/>
      <c r="AM27" s="62"/>
      <c r="AN27" s="57"/>
      <c r="AO27" s="57"/>
      <c r="AP27" s="57"/>
      <c r="AQ27" s="62"/>
      <c r="AR27" s="57"/>
      <c r="AS27" s="57"/>
      <c r="AT27" s="57"/>
      <c r="AU27" s="57"/>
      <c r="AV27" s="41"/>
      <c r="AW27" s="37" t="s">
        <v>121</v>
      </c>
      <c r="AX27" s="42"/>
      <c r="AY27" s="44"/>
      <c r="AZ27" s="44"/>
      <c r="BA27" s="44"/>
      <c r="BB27" s="44"/>
      <c r="BC27" s="44"/>
      <c r="BD27" s="34"/>
      <c r="BE27" s="68"/>
      <c r="BF27" s="6"/>
      <c r="BG27" s="6"/>
      <c r="BH27" s="6"/>
      <c r="BI27" s="6"/>
      <c r="BJ27" s="6"/>
      <c r="BK27" s="6"/>
      <c r="BN27" s="118"/>
      <c r="BO27" s="119"/>
    </row>
    <row r="28" spans="1:67" ht="31.5" customHeight="1">
      <c r="A28" s="114">
        <v>12</v>
      </c>
      <c r="B28" s="178" t="s">
        <v>126</v>
      </c>
      <c r="C28" s="179"/>
      <c r="D28" s="179"/>
      <c r="E28" s="180"/>
      <c r="F28" s="81" t="s">
        <v>163</v>
      </c>
      <c r="G28" s="80" t="s">
        <v>8</v>
      </c>
      <c r="H28" s="56">
        <f>[5]AQUIS.!$E$58/H12</f>
        <v>3673913.0434782612</v>
      </c>
      <c r="I28" s="84">
        <v>0</v>
      </c>
      <c r="J28" s="63">
        <v>1</v>
      </c>
      <c r="K28" s="145">
        <v>42064</v>
      </c>
      <c r="L28" s="145">
        <v>42552</v>
      </c>
      <c r="M28" s="31" t="s">
        <v>142</v>
      </c>
      <c r="N28" s="58"/>
      <c r="O28" s="58"/>
      <c r="P28" s="58"/>
      <c r="Q28" s="58"/>
      <c r="R28" s="58"/>
      <c r="S28" s="58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60"/>
      <c r="AF28" s="61"/>
      <c r="AG28" s="61"/>
      <c r="AH28" s="57"/>
      <c r="AI28" s="57"/>
      <c r="AJ28" s="57"/>
      <c r="AK28" s="57"/>
      <c r="AL28" s="57"/>
      <c r="AM28" s="62"/>
      <c r="AN28" s="57"/>
      <c r="AO28" s="57"/>
      <c r="AP28" s="57"/>
      <c r="AQ28" s="62"/>
      <c r="AR28" s="57"/>
      <c r="AS28" s="57"/>
      <c r="AT28" s="57"/>
      <c r="AU28" s="57"/>
      <c r="AV28" s="41"/>
      <c r="AW28" s="37" t="s">
        <v>121</v>
      </c>
      <c r="AX28" s="42"/>
      <c r="AY28" s="44"/>
      <c r="AZ28" s="44"/>
      <c r="BA28" s="44"/>
      <c r="BB28" s="44"/>
      <c r="BC28" s="44"/>
      <c r="BD28" s="34"/>
      <c r="BE28" s="68"/>
      <c r="BF28" s="6"/>
      <c r="BG28" s="6"/>
      <c r="BH28" s="6"/>
      <c r="BI28" s="6"/>
      <c r="BJ28" s="6"/>
      <c r="BK28" s="6"/>
    </row>
    <row r="29" spans="1:67" ht="33" customHeight="1" thickBot="1">
      <c r="A29" s="114">
        <v>13</v>
      </c>
      <c r="B29" s="178" t="s">
        <v>122</v>
      </c>
      <c r="C29" s="179"/>
      <c r="D29" s="179"/>
      <c r="E29" s="180"/>
      <c r="F29" s="55" t="s">
        <v>114</v>
      </c>
      <c r="G29" s="27" t="s">
        <v>6</v>
      </c>
      <c r="H29" s="56">
        <f>[5]AQUIS.!$E$64/H12</f>
        <v>765217.3913043479</v>
      </c>
      <c r="I29" s="84">
        <f>1-J29</f>
        <v>0.77</v>
      </c>
      <c r="J29" s="63">
        <v>0.23</v>
      </c>
      <c r="K29" s="145">
        <v>42036</v>
      </c>
      <c r="L29" s="145">
        <v>42552</v>
      </c>
      <c r="M29" s="31" t="s">
        <v>142</v>
      </c>
      <c r="N29" s="58"/>
      <c r="O29" s="58"/>
      <c r="P29" s="58"/>
      <c r="Q29" s="58"/>
      <c r="R29" s="58"/>
      <c r="S29" s="58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60"/>
      <c r="AF29" s="61"/>
      <c r="AG29" s="61"/>
      <c r="AH29" s="57"/>
      <c r="AI29" s="57"/>
      <c r="AJ29" s="57"/>
      <c r="AK29" s="57"/>
      <c r="AL29" s="57"/>
      <c r="AM29" s="62"/>
      <c r="AN29" s="57"/>
      <c r="AO29" s="57"/>
      <c r="AP29" s="57"/>
      <c r="AQ29" s="62"/>
      <c r="AR29" s="57"/>
      <c r="AS29" s="57"/>
      <c r="AT29" s="57"/>
      <c r="AU29" s="57"/>
      <c r="AV29" s="41"/>
      <c r="AW29" s="37" t="s">
        <v>121</v>
      </c>
      <c r="AX29" s="42"/>
      <c r="AY29" s="44"/>
      <c r="AZ29" s="44"/>
      <c r="BA29" s="44"/>
      <c r="BB29" s="44"/>
      <c r="BC29" s="44"/>
      <c r="BD29" s="34"/>
      <c r="BE29" s="68"/>
      <c r="BF29" s="6"/>
      <c r="BG29" s="6"/>
      <c r="BH29" s="6"/>
      <c r="BI29" s="6"/>
      <c r="BJ29" s="6"/>
      <c r="BK29" s="6"/>
      <c r="BN29" s="118"/>
    </row>
    <row r="30" spans="1:67" s="2" customFormat="1" ht="28.5" customHeight="1" thickBot="1">
      <c r="A30" s="185" t="s">
        <v>156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  <c r="AY30" s="186"/>
      <c r="AZ30" s="186"/>
      <c r="BA30" s="186"/>
      <c r="BB30" s="186"/>
      <c r="BC30" s="186"/>
      <c r="BD30" s="186"/>
      <c r="BE30" s="187"/>
      <c r="BF30" s="3"/>
      <c r="BG30" s="3"/>
      <c r="BH30" s="3"/>
      <c r="BI30" s="3"/>
      <c r="BJ30" s="3"/>
      <c r="BK30" s="3"/>
    </row>
    <row r="31" spans="1:67" s="2" customFormat="1" ht="42.75" customHeight="1">
      <c r="A31" s="69">
        <v>1</v>
      </c>
      <c r="B31" s="178" t="s">
        <v>157</v>
      </c>
      <c r="C31" s="179"/>
      <c r="D31" s="179"/>
      <c r="E31" s="180"/>
      <c r="F31" s="123" t="s">
        <v>155</v>
      </c>
      <c r="G31" s="27" t="s">
        <v>6</v>
      </c>
      <c r="H31" s="106">
        <f>[5]AQUIS.!$E$17/H12</f>
        <v>6521739.1304347832</v>
      </c>
      <c r="I31" s="84">
        <v>0.67</v>
      </c>
      <c r="J31" s="40">
        <v>0.33</v>
      </c>
      <c r="K31" s="132">
        <v>41821</v>
      </c>
      <c r="L31" s="132">
        <v>42156</v>
      </c>
      <c r="M31" s="31" t="s">
        <v>142</v>
      </c>
      <c r="N31" s="31"/>
      <c r="O31" s="31"/>
      <c r="P31" s="31"/>
      <c r="Q31" s="31"/>
      <c r="R31" s="31"/>
      <c r="S31" s="31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45"/>
      <c r="AF31" s="46"/>
      <c r="AG31" s="46"/>
      <c r="AH31" s="16"/>
      <c r="AI31" s="16"/>
      <c r="AJ31" s="16"/>
      <c r="AK31" s="16"/>
      <c r="AL31" s="16"/>
      <c r="AM31" s="17"/>
      <c r="AN31" s="16"/>
      <c r="AO31" s="16"/>
      <c r="AP31" s="16"/>
      <c r="AQ31" s="17"/>
      <c r="AR31" s="16"/>
      <c r="AS31" s="16"/>
      <c r="AT31" s="16"/>
      <c r="AU31" s="16"/>
      <c r="AV31" s="41"/>
      <c r="AW31" s="30" t="s">
        <v>121</v>
      </c>
      <c r="AX31" s="42"/>
      <c r="AY31" s="42"/>
      <c r="AZ31" s="42"/>
      <c r="BA31" s="42"/>
      <c r="BB31" s="42"/>
      <c r="BC31" s="42"/>
      <c r="BD31" s="42"/>
      <c r="BE31" s="42"/>
      <c r="BF31" s="82" t="s">
        <v>119</v>
      </c>
      <c r="BG31" s="3"/>
      <c r="BH31" s="3"/>
      <c r="BI31" s="3"/>
      <c r="BJ31" s="3"/>
      <c r="BK31" s="3"/>
      <c r="BM31" s="116"/>
    </row>
    <row r="32" spans="1:67" s="2" customFormat="1" ht="33" customHeight="1">
      <c r="A32" s="69">
        <v>2</v>
      </c>
      <c r="B32" s="178" t="s">
        <v>106</v>
      </c>
      <c r="C32" s="179"/>
      <c r="D32" s="179"/>
      <c r="E32" s="180"/>
      <c r="F32" s="124" t="s">
        <v>164</v>
      </c>
      <c r="G32" s="27" t="s">
        <v>6</v>
      </c>
      <c r="H32" s="35">
        <f>[5]AQUIS.!$E$77/H12/2</f>
        <v>43478.260869565223</v>
      </c>
      <c r="I32" s="84">
        <v>0</v>
      </c>
      <c r="J32" s="40">
        <v>1</v>
      </c>
      <c r="K32" s="133">
        <v>41791</v>
      </c>
      <c r="L32" s="133">
        <v>41852</v>
      </c>
      <c r="M32" s="31" t="s">
        <v>142</v>
      </c>
      <c r="N32" s="31"/>
      <c r="O32" s="100"/>
      <c r="P32" s="100"/>
      <c r="Q32" s="100"/>
      <c r="R32" s="100"/>
      <c r="S32" s="100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2"/>
      <c r="AF32" s="103"/>
      <c r="AG32" s="103"/>
      <c r="AH32" s="104"/>
      <c r="AI32" s="104"/>
      <c r="AJ32" s="104"/>
      <c r="AK32" s="104"/>
      <c r="AL32" s="104"/>
      <c r="AM32" s="105"/>
      <c r="AN32" s="104"/>
      <c r="AO32" s="104"/>
      <c r="AP32" s="104"/>
      <c r="AQ32" s="105"/>
      <c r="AR32" s="104"/>
      <c r="AS32" s="104"/>
      <c r="AT32" s="104"/>
      <c r="AU32" s="104"/>
      <c r="AV32" s="41"/>
      <c r="AW32" s="30"/>
      <c r="AX32" s="42"/>
      <c r="AY32" s="42"/>
      <c r="AZ32" s="42"/>
      <c r="BA32" s="42"/>
      <c r="BB32" s="42"/>
      <c r="BC32" s="42"/>
      <c r="BD32" s="42"/>
      <c r="BE32" s="42"/>
      <c r="BF32" s="82"/>
      <c r="BG32" s="3"/>
      <c r="BH32" s="3"/>
      <c r="BI32" s="3"/>
      <c r="BJ32" s="3"/>
      <c r="BK32" s="3"/>
    </row>
    <row r="33" spans="1:65" s="2" customFormat="1" ht="44.25" customHeight="1">
      <c r="A33" s="111">
        <v>3</v>
      </c>
      <c r="B33" s="178" t="s">
        <v>108</v>
      </c>
      <c r="C33" s="179"/>
      <c r="D33" s="179"/>
      <c r="E33" s="180"/>
      <c r="F33" s="122" t="s">
        <v>158</v>
      </c>
      <c r="G33" s="27" t="s">
        <v>6</v>
      </c>
      <c r="H33" s="56">
        <f>80000/H12</f>
        <v>34782.608695652176</v>
      </c>
      <c r="I33" s="83">
        <v>0.5</v>
      </c>
      <c r="J33" s="40">
        <v>0.5</v>
      </c>
      <c r="K33" s="144">
        <v>41791</v>
      </c>
      <c r="L33" s="144">
        <v>41883</v>
      </c>
      <c r="M33" s="31" t="s">
        <v>142</v>
      </c>
      <c r="N33" s="58"/>
      <c r="O33" s="58"/>
      <c r="P33" s="58"/>
      <c r="Q33" s="58"/>
      <c r="R33" s="58"/>
      <c r="S33" s="58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60"/>
      <c r="AF33" s="61"/>
      <c r="AG33" s="61"/>
      <c r="AH33" s="57"/>
      <c r="AI33" s="57"/>
      <c r="AJ33" s="57"/>
      <c r="AK33" s="57"/>
      <c r="AL33" s="57"/>
      <c r="AM33" s="62"/>
      <c r="AN33" s="57"/>
      <c r="AO33" s="57"/>
      <c r="AP33" s="57"/>
      <c r="AQ33" s="62"/>
      <c r="AR33" s="57"/>
      <c r="AS33" s="57"/>
      <c r="AT33" s="57"/>
      <c r="AU33" s="57"/>
      <c r="AV33" s="41"/>
      <c r="AW33" s="30" t="s">
        <v>121</v>
      </c>
      <c r="AX33" s="44"/>
      <c r="AY33" s="44"/>
      <c r="AZ33" s="44"/>
      <c r="BA33" s="44"/>
      <c r="BB33" s="44"/>
      <c r="BC33" s="44"/>
      <c r="BD33" s="44"/>
      <c r="BE33" s="44"/>
      <c r="BF33" s="3"/>
      <c r="BG33" s="3"/>
      <c r="BH33" s="3"/>
      <c r="BI33" s="3"/>
      <c r="BJ33" s="3"/>
      <c r="BK33" s="3"/>
    </row>
    <row r="34" spans="1:65" s="2" customFormat="1" ht="31.5" customHeight="1">
      <c r="A34" s="111">
        <v>4</v>
      </c>
      <c r="B34" s="178" t="s">
        <v>130</v>
      </c>
      <c r="C34" s="179"/>
      <c r="D34" s="179"/>
      <c r="E34" s="180"/>
      <c r="F34" s="130" t="s">
        <v>164</v>
      </c>
      <c r="G34" s="43" t="s">
        <v>8</v>
      </c>
      <c r="H34" s="56">
        <f>([5]AQUIS.!$E$69+[5]AQUIS.!$E$72)/H12</f>
        <v>391304.34782608697</v>
      </c>
      <c r="I34" s="84">
        <v>0</v>
      </c>
      <c r="J34" s="63">
        <v>1</v>
      </c>
      <c r="K34" s="133">
        <v>42522</v>
      </c>
      <c r="L34" s="133">
        <v>42736</v>
      </c>
      <c r="M34" s="31" t="s">
        <v>142</v>
      </c>
      <c r="N34" s="58"/>
      <c r="O34" s="58"/>
      <c r="P34" s="58"/>
      <c r="Q34" s="58"/>
      <c r="R34" s="58"/>
      <c r="S34" s="58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60"/>
      <c r="AF34" s="61"/>
      <c r="AG34" s="61"/>
      <c r="AH34" s="57"/>
      <c r="AI34" s="57"/>
      <c r="AJ34" s="57"/>
      <c r="AK34" s="57"/>
      <c r="AL34" s="57"/>
      <c r="AM34" s="62"/>
      <c r="AN34" s="57"/>
      <c r="AO34" s="57"/>
      <c r="AP34" s="57"/>
      <c r="AQ34" s="62"/>
      <c r="AR34" s="57"/>
      <c r="AS34" s="57"/>
      <c r="AT34" s="57"/>
      <c r="AU34" s="57"/>
      <c r="AV34" s="41"/>
      <c r="AW34" s="30" t="s">
        <v>121</v>
      </c>
      <c r="AX34" s="44"/>
      <c r="AY34" s="44"/>
      <c r="AZ34" s="44"/>
      <c r="BA34" s="44"/>
      <c r="BB34" s="44"/>
      <c r="BC34" s="44"/>
      <c r="BD34" s="44"/>
      <c r="BE34" s="44"/>
      <c r="BF34" s="3"/>
      <c r="BG34" s="3"/>
      <c r="BH34" s="3"/>
      <c r="BI34" s="3"/>
      <c r="BJ34" s="3"/>
      <c r="BK34" s="3"/>
    </row>
    <row r="35" spans="1:65" s="96" customFormat="1" ht="32.25" customHeight="1">
      <c r="A35" s="111">
        <v>5</v>
      </c>
      <c r="B35" s="178" t="s">
        <v>131</v>
      </c>
      <c r="C35" s="179"/>
      <c r="D35" s="179"/>
      <c r="E35" s="180"/>
      <c r="F35" s="131" t="s">
        <v>164</v>
      </c>
      <c r="G35" s="43" t="s">
        <v>8</v>
      </c>
      <c r="H35" s="56">
        <f>1200000/H12</f>
        <v>521739.13043478265</v>
      </c>
      <c r="I35" s="84">
        <v>0</v>
      </c>
      <c r="J35" s="63">
        <v>1</v>
      </c>
      <c r="K35" s="145">
        <v>42522</v>
      </c>
      <c r="L35" s="145">
        <v>42705</v>
      </c>
      <c r="M35" s="31" t="s">
        <v>142</v>
      </c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1"/>
      <c r="AF35" s="55"/>
      <c r="AG35" s="55"/>
      <c r="AH35" s="55"/>
      <c r="AI35" s="55"/>
      <c r="AJ35" s="55"/>
      <c r="AK35" s="55"/>
      <c r="AL35" s="55"/>
      <c r="AM35" s="91"/>
      <c r="AN35" s="55"/>
      <c r="AO35" s="55"/>
      <c r="AP35" s="55"/>
      <c r="AQ35" s="91"/>
      <c r="AR35" s="55"/>
      <c r="AS35" s="55"/>
      <c r="AT35" s="55"/>
      <c r="AU35" s="55"/>
      <c r="AV35" s="41"/>
      <c r="AW35" s="30" t="s">
        <v>121</v>
      </c>
      <c r="AX35" s="92"/>
      <c r="AY35" s="92"/>
      <c r="AZ35" s="92"/>
      <c r="BA35" s="92"/>
      <c r="BB35" s="92"/>
      <c r="BC35" s="92"/>
      <c r="BD35" s="92"/>
      <c r="BE35" s="92"/>
      <c r="BF35" s="93"/>
      <c r="BG35" s="93"/>
      <c r="BH35" s="93"/>
      <c r="BI35" s="93"/>
      <c r="BJ35" s="95"/>
      <c r="BK35" s="95"/>
    </row>
    <row r="36" spans="1:65" s="2" customFormat="1" ht="33" customHeight="1" thickBot="1">
      <c r="A36" s="111">
        <v>6</v>
      </c>
      <c r="B36" s="178" t="s">
        <v>118</v>
      </c>
      <c r="C36" s="179"/>
      <c r="D36" s="179"/>
      <c r="E36" s="180"/>
      <c r="F36" s="130" t="s">
        <v>164</v>
      </c>
      <c r="G36" s="43" t="s">
        <v>8</v>
      </c>
      <c r="H36" s="56">
        <f>([7]AQUIS.!$E$67+[7]AQUIS.!$E$64)/H12</f>
        <v>239130.4347826087</v>
      </c>
      <c r="I36" s="84">
        <v>0</v>
      </c>
      <c r="J36" s="63">
        <v>1</v>
      </c>
      <c r="K36" s="145">
        <v>42401</v>
      </c>
      <c r="L36" s="145">
        <v>42522</v>
      </c>
      <c r="M36" s="31" t="s">
        <v>142</v>
      </c>
      <c r="N36" s="58"/>
      <c r="O36" s="58"/>
      <c r="P36" s="58"/>
      <c r="Q36" s="58"/>
      <c r="R36" s="58"/>
      <c r="S36" s="58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60"/>
      <c r="AF36" s="61"/>
      <c r="AG36" s="61"/>
      <c r="AH36" s="57"/>
      <c r="AI36" s="57"/>
      <c r="AJ36" s="57"/>
      <c r="AK36" s="57"/>
      <c r="AL36" s="57"/>
      <c r="AM36" s="62"/>
      <c r="AN36" s="57"/>
      <c r="AO36" s="57"/>
      <c r="AP36" s="57"/>
      <c r="AQ36" s="62"/>
      <c r="AR36" s="57"/>
      <c r="AS36" s="57"/>
      <c r="AT36" s="57"/>
      <c r="AU36" s="57"/>
      <c r="AV36" s="41"/>
      <c r="AW36" s="30" t="s">
        <v>121</v>
      </c>
      <c r="AX36" s="44"/>
      <c r="AY36" s="44"/>
      <c r="AZ36" s="44"/>
      <c r="BA36" s="44"/>
      <c r="BB36" s="44"/>
      <c r="BC36" s="44"/>
      <c r="BD36" s="44"/>
      <c r="BE36" s="44"/>
      <c r="BF36" s="3"/>
      <c r="BG36" s="3"/>
      <c r="BH36" s="3"/>
      <c r="BI36" s="3"/>
      <c r="BJ36" s="3"/>
      <c r="BK36" s="3"/>
    </row>
    <row r="37" spans="1:65" s="2" customFormat="1" ht="29.25" customHeight="1" thickBot="1">
      <c r="A37" s="185" t="s">
        <v>116</v>
      </c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7"/>
      <c r="BF37" s="3"/>
      <c r="BG37" s="3"/>
      <c r="BH37" s="3"/>
      <c r="BI37" s="3"/>
      <c r="BJ37" s="3"/>
      <c r="BK37" s="3"/>
    </row>
    <row r="38" spans="1:65" s="2" customFormat="1" ht="46.5" customHeight="1">
      <c r="A38" s="69">
        <v>1</v>
      </c>
      <c r="B38" s="178" t="s">
        <v>150</v>
      </c>
      <c r="C38" s="179"/>
      <c r="D38" s="179"/>
      <c r="E38" s="180"/>
      <c r="F38" s="15" t="s">
        <v>114</v>
      </c>
      <c r="G38" s="43" t="s">
        <v>6</v>
      </c>
      <c r="H38" s="35">
        <f>3300000/H12</f>
        <v>1434782.6086956523</v>
      </c>
      <c r="I38" s="84">
        <v>0.65</v>
      </c>
      <c r="J38" s="63">
        <v>0.35</v>
      </c>
      <c r="K38" s="145">
        <v>41944</v>
      </c>
      <c r="L38" s="145">
        <v>42309</v>
      </c>
      <c r="M38" s="31" t="s">
        <v>142</v>
      </c>
      <c r="N38" s="31"/>
      <c r="O38" s="31"/>
      <c r="P38" s="31"/>
      <c r="Q38" s="31"/>
      <c r="R38" s="31"/>
      <c r="S38" s="31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45"/>
      <c r="AF38" s="46"/>
      <c r="AG38" s="46"/>
      <c r="AH38" s="16"/>
      <c r="AI38" s="16"/>
      <c r="AJ38" s="16"/>
      <c r="AK38" s="16"/>
      <c r="AL38" s="16"/>
      <c r="AM38" s="17"/>
      <c r="AN38" s="16"/>
      <c r="AO38" s="16"/>
      <c r="AP38" s="16"/>
      <c r="AQ38" s="17"/>
      <c r="AR38" s="16"/>
      <c r="AS38" s="16"/>
      <c r="AT38" s="16"/>
      <c r="AU38" s="16"/>
      <c r="AV38" s="41"/>
      <c r="AW38" s="79" t="s">
        <v>121</v>
      </c>
      <c r="AX38" s="42"/>
      <c r="AY38" s="42"/>
      <c r="AZ38" s="42"/>
      <c r="BA38" s="42"/>
      <c r="BB38" s="42"/>
      <c r="BC38" s="42"/>
      <c r="BD38" s="42"/>
      <c r="BE38" s="70"/>
      <c r="BF38" s="3"/>
      <c r="BG38" s="3"/>
      <c r="BH38" s="3"/>
      <c r="BI38" s="3"/>
      <c r="BJ38" s="3"/>
      <c r="BK38" s="3"/>
    </row>
    <row r="39" spans="1:65" s="2" customFormat="1" ht="28.5" customHeight="1">
      <c r="A39" s="69">
        <v>2</v>
      </c>
      <c r="B39" s="178" t="s">
        <v>107</v>
      </c>
      <c r="C39" s="179"/>
      <c r="D39" s="179"/>
      <c r="E39" s="180"/>
      <c r="F39" s="122" t="s">
        <v>114</v>
      </c>
      <c r="G39" s="27" t="s">
        <v>6</v>
      </c>
      <c r="H39" s="56">
        <f>300000/H12</f>
        <v>130434.78260869566</v>
      </c>
      <c r="I39" s="83">
        <v>0.5</v>
      </c>
      <c r="J39" s="40">
        <v>0.5</v>
      </c>
      <c r="K39" s="145">
        <v>41730</v>
      </c>
      <c r="L39" s="145">
        <v>41883</v>
      </c>
      <c r="M39" s="31" t="s">
        <v>142</v>
      </c>
      <c r="N39" s="58"/>
      <c r="O39" s="58"/>
      <c r="P39" s="58"/>
      <c r="Q39" s="58"/>
      <c r="R39" s="58"/>
      <c r="S39" s="58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60"/>
      <c r="AF39" s="61"/>
      <c r="AG39" s="61"/>
      <c r="AH39" s="57"/>
      <c r="AI39" s="57"/>
      <c r="AJ39" s="57"/>
      <c r="AK39" s="57"/>
      <c r="AL39" s="57"/>
      <c r="AM39" s="62"/>
      <c r="AN39" s="57"/>
      <c r="AO39" s="57"/>
      <c r="AP39" s="57"/>
      <c r="AQ39" s="62"/>
      <c r="AR39" s="57"/>
      <c r="AS39" s="57"/>
      <c r="AT39" s="57"/>
      <c r="AU39" s="57"/>
      <c r="AV39" s="41"/>
      <c r="AW39" s="30" t="s">
        <v>121</v>
      </c>
      <c r="AX39" s="44"/>
      <c r="AY39" s="44"/>
      <c r="AZ39" s="44"/>
      <c r="BA39" s="44"/>
      <c r="BB39" s="44"/>
      <c r="BC39" s="44"/>
      <c r="BD39" s="44"/>
      <c r="BE39" s="44"/>
      <c r="BF39" s="3"/>
      <c r="BG39" s="3"/>
      <c r="BH39" s="3"/>
      <c r="BI39" s="3"/>
      <c r="BJ39" s="3"/>
      <c r="BK39" s="3"/>
      <c r="BM39" s="116"/>
    </row>
    <row r="40" spans="1:65" s="2" customFormat="1" ht="30" customHeight="1">
      <c r="A40" s="69">
        <v>3</v>
      </c>
      <c r="B40" s="178" t="s">
        <v>110</v>
      </c>
      <c r="C40" s="179"/>
      <c r="D40" s="179"/>
      <c r="E40" s="180"/>
      <c r="F40" s="81" t="s">
        <v>165</v>
      </c>
      <c r="G40" s="43" t="s">
        <v>6</v>
      </c>
      <c r="H40" s="20">
        <f>100000/H12</f>
        <v>43478.260869565223</v>
      </c>
      <c r="I40" s="83">
        <v>0</v>
      </c>
      <c r="J40" s="40">
        <v>1</v>
      </c>
      <c r="K40" s="145">
        <v>42095</v>
      </c>
      <c r="L40" s="145">
        <v>42278</v>
      </c>
      <c r="M40" s="31" t="s">
        <v>142</v>
      </c>
      <c r="N40" s="22"/>
      <c r="O40" s="22"/>
      <c r="P40" s="22"/>
      <c r="Q40" s="22"/>
      <c r="R40" s="22"/>
      <c r="S40" s="22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6"/>
      <c r="AF40" s="25"/>
      <c r="AG40" s="25"/>
      <c r="AH40" s="21"/>
      <c r="AI40" s="21"/>
      <c r="AJ40" s="21"/>
      <c r="AK40" s="21"/>
      <c r="AL40" s="21"/>
      <c r="AM40" s="24"/>
      <c r="AN40" s="21"/>
      <c r="AO40" s="21"/>
      <c r="AP40" s="21"/>
      <c r="AQ40" s="24"/>
      <c r="AR40" s="21"/>
      <c r="AS40" s="21"/>
      <c r="AT40" s="21"/>
      <c r="AU40" s="21"/>
      <c r="AV40" s="41"/>
      <c r="AW40" s="79" t="s">
        <v>121</v>
      </c>
      <c r="AX40" s="42"/>
      <c r="AY40" s="42"/>
      <c r="AZ40" s="42"/>
      <c r="BA40" s="42"/>
      <c r="BB40" s="42"/>
      <c r="BC40" s="42"/>
      <c r="BD40" s="42"/>
      <c r="BE40" s="70"/>
      <c r="BF40" s="3"/>
      <c r="BG40" s="3"/>
      <c r="BH40" s="3"/>
      <c r="BI40" s="3"/>
      <c r="BJ40" s="3"/>
      <c r="BK40" s="3"/>
    </row>
    <row r="41" spans="1:65" s="2" customFormat="1" ht="33.75" customHeight="1">
      <c r="A41" s="69">
        <v>4</v>
      </c>
      <c r="B41" s="178" t="s">
        <v>109</v>
      </c>
      <c r="C41" s="179"/>
      <c r="D41" s="179"/>
      <c r="E41" s="180"/>
      <c r="F41" s="15" t="s">
        <v>117</v>
      </c>
      <c r="G41" s="43" t="s">
        <v>6</v>
      </c>
      <c r="H41" s="56">
        <f>1420000/H12</f>
        <v>617391.30434782617</v>
      </c>
      <c r="I41" s="83">
        <v>0.5</v>
      </c>
      <c r="J41" s="40">
        <v>0.5</v>
      </c>
      <c r="K41" s="145">
        <v>42217</v>
      </c>
      <c r="L41" s="145">
        <v>42522</v>
      </c>
      <c r="M41" s="31" t="s">
        <v>142</v>
      </c>
      <c r="N41" s="58"/>
      <c r="O41" s="58"/>
      <c r="P41" s="58"/>
      <c r="Q41" s="58"/>
      <c r="R41" s="58"/>
      <c r="S41" s="58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60"/>
      <c r="AF41" s="61"/>
      <c r="AG41" s="61"/>
      <c r="AH41" s="57"/>
      <c r="AI41" s="57"/>
      <c r="AJ41" s="57"/>
      <c r="AK41" s="57"/>
      <c r="AL41" s="57"/>
      <c r="AM41" s="62"/>
      <c r="AN41" s="57"/>
      <c r="AO41" s="57"/>
      <c r="AP41" s="57"/>
      <c r="AQ41" s="62"/>
      <c r="AR41" s="57"/>
      <c r="AS41" s="57"/>
      <c r="AT41" s="57"/>
      <c r="AU41" s="57"/>
      <c r="AV41" s="41"/>
      <c r="AW41" s="79" t="s">
        <v>121</v>
      </c>
      <c r="AX41" s="44"/>
      <c r="AY41" s="44"/>
      <c r="AZ41" s="44"/>
      <c r="BA41" s="44"/>
      <c r="BB41" s="44"/>
      <c r="BC41" s="44"/>
      <c r="BD41" s="44"/>
      <c r="BE41" s="44"/>
      <c r="BF41" s="3"/>
      <c r="BG41" s="3"/>
      <c r="BH41" s="3"/>
      <c r="BI41" s="3"/>
      <c r="BJ41" s="3"/>
      <c r="BK41" s="3"/>
    </row>
    <row r="42" spans="1:65" s="2" customFormat="1" ht="47.25" customHeight="1">
      <c r="A42" s="69">
        <v>5</v>
      </c>
      <c r="B42" s="178" t="s">
        <v>134</v>
      </c>
      <c r="C42" s="179"/>
      <c r="D42" s="179"/>
      <c r="E42" s="180"/>
      <c r="F42" s="80" t="s">
        <v>115</v>
      </c>
      <c r="G42" s="43" t="s">
        <v>6</v>
      </c>
      <c r="H42" s="56">
        <f>180000/H12</f>
        <v>78260.869565217392</v>
      </c>
      <c r="I42" s="83">
        <v>1</v>
      </c>
      <c r="J42" s="40">
        <v>0</v>
      </c>
      <c r="K42" s="133">
        <v>41791</v>
      </c>
      <c r="L42" s="133">
        <v>41974</v>
      </c>
      <c r="M42" s="31" t="s">
        <v>142</v>
      </c>
      <c r="N42" s="58"/>
      <c r="O42" s="58"/>
      <c r="P42" s="58"/>
      <c r="Q42" s="58"/>
      <c r="R42" s="58"/>
      <c r="S42" s="58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60"/>
      <c r="AF42" s="61"/>
      <c r="AG42" s="61"/>
      <c r="AH42" s="57"/>
      <c r="AI42" s="57"/>
      <c r="AJ42" s="57"/>
      <c r="AK42" s="57"/>
      <c r="AL42" s="57"/>
      <c r="AM42" s="62"/>
      <c r="AN42" s="57"/>
      <c r="AO42" s="57"/>
      <c r="AP42" s="57"/>
      <c r="AQ42" s="62"/>
      <c r="AR42" s="57"/>
      <c r="AS42" s="57"/>
      <c r="AT42" s="57"/>
      <c r="AU42" s="57"/>
      <c r="AV42" s="41"/>
      <c r="AW42" s="67" t="s">
        <v>121</v>
      </c>
      <c r="AX42" s="44"/>
      <c r="AY42" s="44"/>
      <c r="AZ42" s="44"/>
      <c r="BA42" s="44"/>
      <c r="BB42" s="44"/>
      <c r="BC42" s="44"/>
      <c r="BD42" s="44"/>
      <c r="BE42" s="44"/>
      <c r="BF42" s="3"/>
      <c r="BG42" s="3"/>
      <c r="BH42" s="3"/>
      <c r="BI42" s="3"/>
      <c r="BJ42" s="3"/>
      <c r="BK42" s="3"/>
    </row>
    <row r="43" spans="1:65" s="2" customFormat="1" ht="44.25" customHeight="1">
      <c r="A43" s="69">
        <v>6</v>
      </c>
      <c r="B43" s="178" t="s">
        <v>135</v>
      </c>
      <c r="C43" s="179"/>
      <c r="D43" s="179"/>
      <c r="E43" s="180"/>
      <c r="F43" s="80" t="s">
        <v>115</v>
      </c>
      <c r="G43" s="43" t="s">
        <v>6</v>
      </c>
      <c r="H43" s="56">
        <f>160000/H12</f>
        <v>69565.217391304352</v>
      </c>
      <c r="I43" s="83">
        <v>1</v>
      </c>
      <c r="J43" s="40">
        <v>0</v>
      </c>
      <c r="K43" s="133">
        <v>41791</v>
      </c>
      <c r="L43" s="133">
        <v>41913</v>
      </c>
      <c r="M43" s="31" t="s">
        <v>142</v>
      </c>
      <c r="N43" s="58"/>
      <c r="O43" s="58"/>
      <c r="P43" s="58"/>
      <c r="Q43" s="58"/>
      <c r="R43" s="58"/>
      <c r="S43" s="58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60"/>
      <c r="AF43" s="61"/>
      <c r="AG43" s="61"/>
      <c r="AH43" s="57"/>
      <c r="AI43" s="57"/>
      <c r="AJ43" s="57"/>
      <c r="AK43" s="57"/>
      <c r="AL43" s="57"/>
      <c r="AM43" s="62"/>
      <c r="AN43" s="57"/>
      <c r="AO43" s="57"/>
      <c r="AP43" s="57"/>
      <c r="AQ43" s="62"/>
      <c r="AR43" s="57"/>
      <c r="AS43" s="57"/>
      <c r="AT43" s="57"/>
      <c r="AU43" s="57"/>
      <c r="AV43" s="41"/>
      <c r="AW43" s="67" t="s">
        <v>121</v>
      </c>
      <c r="AX43" s="44"/>
      <c r="AY43" s="44"/>
      <c r="AZ43" s="44"/>
      <c r="BA43" s="44"/>
      <c r="BB43" s="44"/>
      <c r="BC43" s="44"/>
      <c r="BD43" s="44"/>
      <c r="BE43" s="44"/>
      <c r="BF43" s="3"/>
      <c r="BG43" s="3"/>
      <c r="BH43" s="3"/>
      <c r="BI43" s="3"/>
      <c r="BJ43" s="3"/>
      <c r="BK43" s="3"/>
    </row>
    <row r="44" spans="1:65" s="2" customFormat="1" ht="45" customHeight="1">
      <c r="A44" s="69">
        <v>7</v>
      </c>
      <c r="B44" s="178" t="s">
        <v>141</v>
      </c>
      <c r="C44" s="179"/>
      <c r="D44" s="179"/>
      <c r="E44" s="180"/>
      <c r="F44" s="80" t="s">
        <v>160</v>
      </c>
      <c r="G44" s="43" t="s">
        <v>6</v>
      </c>
      <c r="H44" s="56">
        <f>250000/H12</f>
        <v>108695.65217391305</v>
      </c>
      <c r="I44" s="83">
        <v>1</v>
      </c>
      <c r="J44" s="40">
        <v>0</v>
      </c>
      <c r="K44" s="133">
        <v>42401</v>
      </c>
      <c r="L44" s="133">
        <v>42644</v>
      </c>
      <c r="M44" s="31" t="s">
        <v>142</v>
      </c>
      <c r="N44" s="58"/>
      <c r="O44" s="58"/>
      <c r="P44" s="58"/>
      <c r="Q44" s="58"/>
      <c r="R44" s="58"/>
      <c r="S44" s="58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60"/>
      <c r="AF44" s="61"/>
      <c r="AG44" s="61"/>
      <c r="AH44" s="57"/>
      <c r="AI44" s="57"/>
      <c r="AJ44" s="57"/>
      <c r="AK44" s="57"/>
      <c r="AL44" s="57"/>
      <c r="AM44" s="62"/>
      <c r="AN44" s="57"/>
      <c r="AO44" s="57"/>
      <c r="AP44" s="57"/>
      <c r="AQ44" s="62"/>
      <c r="AR44" s="57"/>
      <c r="AS44" s="57"/>
      <c r="AT44" s="57"/>
      <c r="AU44" s="57"/>
      <c r="AV44" s="41"/>
      <c r="AW44" s="67" t="s">
        <v>121</v>
      </c>
      <c r="AX44" s="44"/>
      <c r="AY44" s="44"/>
      <c r="AZ44" s="44"/>
      <c r="BA44" s="44"/>
      <c r="BB44" s="44"/>
      <c r="BC44" s="44"/>
      <c r="BD44" s="44"/>
      <c r="BE44" s="44"/>
      <c r="BF44" s="3"/>
      <c r="BG44" s="3"/>
      <c r="BH44" s="3"/>
      <c r="BI44" s="3"/>
      <c r="BJ44" s="3"/>
      <c r="BK44" s="3"/>
    </row>
    <row r="45" spans="1:65" s="2" customFormat="1" ht="30" customHeight="1">
      <c r="A45" s="69">
        <v>8</v>
      </c>
      <c r="B45" s="178" t="s">
        <v>111</v>
      </c>
      <c r="C45" s="179"/>
      <c r="D45" s="179"/>
      <c r="E45" s="180"/>
      <c r="F45" s="80" t="s">
        <v>115</v>
      </c>
      <c r="G45" s="43" t="s">
        <v>6</v>
      </c>
      <c r="H45" s="56">
        <f>10000/H12</f>
        <v>4347.826086956522</v>
      </c>
      <c r="I45" s="83">
        <v>1</v>
      </c>
      <c r="J45" s="40">
        <v>0</v>
      </c>
      <c r="K45" s="133">
        <v>41821</v>
      </c>
      <c r="L45" s="133">
        <v>41944</v>
      </c>
      <c r="M45" s="31" t="s">
        <v>142</v>
      </c>
      <c r="N45" s="58"/>
      <c r="O45" s="58"/>
      <c r="P45" s="58"/>
      <c r="Q45" s="58"/>
      <c r="R45" s="58"/>
      <c r="S45" s="58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60"/>
      <c r="AF45" s="61"/>
      <c r="AG45" s="61"/>
      <c r="AH45" s="57"/>
      <c r="AI45" s="57"/>
      <c r="AJ45" s="57"/>
      <c r="AK45" s="57"/>
      <c r="AL45" s="57"/>
      <c r="AM45" s="62"/>
      <c r="AN45" s="57"/>
      <c r="AO45" s="57"/>
      <c r="AP45" s="57"/>
      <c r="AQ45" s="62"/>
      <c r="AR45" s="57"/>
      <c r="AS45" s="57"/>
      <c r="AT45" s="57"/>
      <c r="AU45" s="57"/>
      <c r="AV45" s="41"/>
      <c r="AW45" s="67" t="s">
        <v>121</v>
      </c>
      <c r="AX45" s="44"/>
      <c r="AY45" s="44"/>
      <c r="AZ45" s="44"/>
      <c r="BA45" s="44"/>
      <c r="BB45" s="44"/>
      <c r="BC45" s="44"/>
      <c r="BD45" s="44"/>
      <c r="BE45" s="44"/>
      <c r="BF45" s="3"/>
      <c r="BG45" s="3"/>
      <c r="BH45" s="3"/>
      <c r="BI45" s="3"/>
      <c r="BJ45" s="3"/>
      <c r="BK45" s="3"/>
    </row>
    <row r="46" spans="1:65" s="2" customFormat="1" ht="72" customHeight="1">
      <c r="A46" s="69">
        <v>9</v>
      </c>
      <c r="B46" s="178" t="s">
        <v>136</v>
      </c>
      <c r="C46" s="179"/>
      <c r="D46" s="179"/>
      <c r="E46" s="180"/>
      <c r="F46" s="80" t="s">
        <v>115</v>
      </c>
      <c r="G46" s="43" t="s">
        <v>6</v>
      </c>
      <c r="H46" s="56">
        <f>120000/H12</f>
        <v>52173.913043478264</v>
      </c>
      <c r="I46" s="84">
        <v>1</v>
      </c>
      <c r="J46" s="63">
        <v>0</v>
      </c>
      <c r="K46" s="133">
        <v>41791</v>
      </c>
      <c r="L46" s="133">
        <v>41913</v>
      </c>
      <c r="M46" s="31" t="s">
        <v>142</v>
      </c>
      <c r="N46" s="58"/>
      <c r="O46" s="58"/>
      <c r="P46" s="58"/>
      <c r="Q46" s="58"/>
      <c r="R46" s="58"/>
      <c r="S46" s="58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60"/>
      <c r="AF46" s="61"/>
      <c r="AG46" s="61"/>
      <c r="AH46" s="57"/>
      <c r="AI46" s="57"/>
      <c r="AJ46" s="57"/>
      <c r="AK46" s="57"/>
      <c r="AL46" s="57"/>
      <c r="AM46" s="62"/>
      <c r="AN46" s="57"/>
      <c r="AO46" s="57"/>
      <c r="AP46" s="57"/>
      <c r="AQ46" s="62"/>
      <c r="AR46" s="57"/>
      <c r="AS46" s="57"/>
      <c r="AT46" s="57"/>
      <c r="AU46" s="57"/>
      <c r="AV46" s="64"/>
      <c r="AW46" s="67" t="s">
        <v>121</v>
      </c>
      <c r="AX46" s="44"/>
      <c r="AY46" s="44"/>
      <c r="AZ46" s="44"/>
      <c r="BA46" s="44"/>
      <c r="BB46" s="44"/>
      <c r="BC46" s="44"/>
      <c r="BD46" s="44"/>
      <c r="BE46" s="44"/>
      <c r="BF46" s="3"/>
      <c r="BG46" s="3"/>
      <c r="BH46" s="3"/>
      <c r="BI46" s="3"/>
      <c r="BJ46" s="3"/>
      <c r="BK46" s="3"/>
    </row>
    <row r="47" spans="1:65" s="2" customFormat="1" ht="29.25" customHeight="1">
      <c r="A47" s="69">
        <v>10</v>
      </c>
      <c r="B47" s="178" t="s">
        <v>112</v>
      </c>
      <c r="C47" s="179"/>
      <c r="D47" s="179"/>
      <c r="E47" s="180"/>
      <c r="F47" s="80" t="s">
        <v>115</v>
      </c>
      <c r="G47" s="43" t="s">
        <v>6</v>
      </c>
      <c r="H47" s="56">
        <f>20000/H12</f>
        <v>8695.652173913044</v>
      </c>
      <c r="I47" s="84">
        <v>1</v>
      </c>
      <c r="J47" s="63">
        <v>0</v>
      </c>
      <c r="K47" s="145">
        <v>42186</v>
      </c>
      <c r="L47" s="145">
        <v>42309</v>
      </c>
      <c r="M47" s="31" t="s">
        <v>142</v>
      </c>
      <c r="N47" s="58"/>
      <c r="O47" s="58"/>
      <c r="P47" s="58"/>
      <c r="Q47" s="58"/>
      <c r="R47" s="58"/>
      <c r="S47" s="58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60"/>
      <c r="AF47" s="61"/>
      <c r="AG47" s="61"/>
      <c r="AH47" s="57"/>
      <c r="AI47" s="57"/>
      <c r="AJ47" s="57"/>
      <c r="AK47" s="57"/>
      <c r="AL47" s="57"/>
      <c r="AM47" s="62"/>
      <c r="AN47" s="57"/>
      <c r="AO47" s="57"/>
      <c r="AP47" s="57"/>
      <c r="AQ47" s="62"/>
      <c r="AR47" s="57"/>
      <c r="AS47" s="57"/>
      <c r="AT47" s="57"/>
      <c r="AU47" s="57"/>
      <c r="AV47" s="64"/>
      <c r="AW47" s="67" t="s">
        <v>121</v>
      </c>
      <c r="AX47" s="44"/>
      <c r="AY47" s="44"/>
      <c r="AZ47" s="44"/>
      <c r="BA47" s="44"/>
      <c r="BB47" s="44"/>
      <c r="BC47" s="44"/>
      <c r="BD47" s="44"/>
      <c r="BE47" s="44"/>
      <c r="BF47" s="3"/>
      <c r="BG47" s="3"/>
      <c r="BH47" s="3"/>
      <c r="BI47" s="3"/>
      <c r="BJ47" s="3"/>
      <c r="BK47" s="3"/>
    </row>
    <row r="48" spans="1:65" s="2" customFormat="1" ht="48.75" customHeight="1">
      <c r="A48" s="69">
        <v>11</v>
      </c>
      <c r="B48" s="178" t="s">
        <v>138</v>
      </c>
      <c r="C48" s="179"/>
      <c r="D48" s="179"/>
      <c r="E48" s="180"/>
      <c r="F48" s="80" t="s">
        <v>115</v>
      </c>
      <c r="G48" s="43" t="s">
        <v>6</v>
      </c>
      <c r="H48" s="56">
        <f>15000/H12</f>
        <v>6521.739130434783</v>
      </c>
      <c r="I48" s="84">
        <v>1</v>
      </c>
      <c r="J48" s="63">
        <v>0</v>
      </c>
      <c r="K48" s="145">
        <v>41791</v>
      </c>
      <c r="L48" s="145">
        <v>41974</v>
      </c>
      <c r="M48" s="31" t="s">
        <v>142</v>
      </c>
      <c r="N48" s="58"/>
      <c r="O48" s="58"/>
      <c r="P48" s="58"/>
      <c r="Q48" s="58"/>
      <c r="R48" s="58"/>
      <c r="S48" s="58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60"/>
      <c r="AF48" s="61"/>
      <c r="AG48" s="61"/>
      <c r="AH48" s="57"/>
      <c r="AI48" s="57"/>
      <c r="AJ48" s="57"/>
      <c r="AK48" s="57"/>
      <c r="AL48" s="57"/>
      <c r="AM48" s="62"/>
      <c r="AN48" s="57"/>
      <c r="AO48" s="57"/>
      <c r="AP48" s="57"/>
      <c r="AQ48" s="62"/>
      <c r="AR48" s="57"/>
      <c r="AS48" s="57"/>
      <c r="AT48" s="57"/>
      <c r="AU48" s="57"/>
      <c r="AV48" s="64"/>
      <c r="AW48" s="67" t="s">
        <v>121</v>
      </c>
      <c r="AX48" s="44"/>
      <c r="AY48" s="44"/>
      <c r="AZ48" s="44"/>
      <c r="BA48" s="44"/>
      <c r="BB48" s="44"/>
      <c r="BC48" s="44"/>
      <c r="BD48" s="44"/>
      <c r="BE48" s="44"/>
      <c r="BF48" s="3"/>
      <c r="BG48" s="3"/>
      <c r="BH48" s="3"/>
      <c r="BI48" s="3"/>
      <c r="BJ48" s="3"/>
      <c r="BK48" s="3"/>
    </row>
    <row r="49" spans="1:65" s="2" customFormat="1" ht="45.75" customHeight="1">
      <c r="A49" s="69">
        <v>12</v>
      </c>
      <c r="B49" s="178" t="s">
        <v>113</v>
      </c>
      <c r="C49" s="179"/>
      <c r="D49" s="179"/>
      <c r="E49" s="180"/>
      <c r="F49" s="122" t="s">
        <v>115</v>
      </c>
      <c r="G49" s="43" t="s">
        <v>6</v>
      </c>
      <c r="H49" s="56">
        <f>15000/H12</f>
        <v>6521.739130434783</v>
      </c>
      <c r="I49" s="85">
        <v>1</v>
      </c>
      <c r="J49" s="65">
        <v>0</v>
      </c>
      <c r="K49" s="145">
        <v>41974</v>
      </c>
      <c r="L49" s="145">
        <v>42339</v>
      </c>
      <c r="M49" s="31" t="s">
        <v>142</v>
      </c>
      <c r="N49" s="58"/>
      <c r="O49" s="58"/>
      <c r="P49" s="58"/>
      <c r="Q49" s="58"/>
      <c r="R49" s="58"/>
      <c r="S49" s="58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60"/>
      <c r="AF49" s="61"/>
      <c r="AG49" s="61"/>
      <c r="AH49" s="57"/>
      <c r="AI49" s="57"/>
      <c r="AJ49" s="57"/>
      <c r="AK49" s="57"/>
      <c r="AL49" s="57"/>
      <c r="AM49" s="62"/>
      <c r="AN49" s="57"/>
      <c r="AO49" s="57"/>
      <c r="AP49" s="57"/>
      <c r="AQ49" s="62"/>
      <c r="AR49" s="57"/>
      <c r="AS49" s="57"/>
      <c r="AT49" s="57"/>
      <c r="AU49" s="57"/>
      <c r="AV49" s="66"/>
      <c r="AW49" s="67" t="s">
        <v>121</v>
      </c>
      <c r="AX49" s="71"/>
      <c r="AY49" s="71"/>
      <c r="AZ49" s="71"/>
      <c r="BA49" s="71"/>
      <c r="BB49" s="71"/>
      <c r="BC49" s="71"/>
      <c r="BD49" s="71"/>
      <c r="BE49" s="71"/>
      <c r="BF49" s="3"/>
      <c r="BG49" s="3"/>
      <c r="BH49" s="3"/>
      <c r="BI49" s="3"/>
      <c r="BJ49" s="3"/>
      <c r="BK49" s="3"/>
    </row>
    <row r="50" spans="1:65" s="2" customFormat="1" ht="48.75" customHeight="1">
      <c r="A50" s="69">
        <v>13</v>
      </c>
      <c r="B50" s="178" t="s">
        <v>137</v>
      </c>
      <c r="C50" s="179"/>
      <c r="D50" s="179"/>
      <c r="E50" s="180"/>
      <c r="F50" s="122" t="s">
        <v>115</v>
      </c>
      <c r="G50" s="43" t="s">
        <v>6</v>
      </c>
      <c r="H50" s="56">
        <f>55000/H12</f>
        <v>23913.043478260872</v>
      </c>
      <c r="I50" s="84">
        <v>1</v>
      </c>
      <c r="J50" s="63">
        <v>0</v>
      </c>
      <c r="K50" s="132">
        <v>41852</v>
      </c>
      <c r="L50" s="132">
        <v>42186</v>
      </c>
      <c r="M50" s="31" t="s">
        <v>142</v>
      </c>
      <c r="N50" s="22"/>
      <c r="O50" s="22"/>
      <c r="P50" s="22"/>
      <c r="Q50" s="22"/>
      <c r="R50" s="22"/>
      <c r="S50" s="22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6"/>
      <c r="AF50" s="25"/>
      <c r="AG50" s="25"/>
      <c r="AH50" s="21"/>
      <c r="AI50" s="21"/>
      <c r="AJ50" s="21"/>
      <c r="AK50" s="21"/>
      <c r="AL50" s="21"/>
      <c r="AM50" s="24"/>
      <c r="AN50" s="21"/>
      <c r="AO50" s="21"/>
      <c r="AP50" s="21"/>
      <c r="AQ50" s="24"/>
      <c r="AR50" s="21"/>
      <c r="AS50" s="21"/>
      <c r="AT50" s="21"/>
      <c r="AU50" s="21"/>
      <c r="AV50" s="64"/>
      <c r="AW50" s="19" t="s">
        <v>121</v>
      </c>
      <c r="AX50" s="44"/>
      <c r="AY50" s="44"/>
      <c r="AZ50" s="44"/>
      <c r="BA50" s="44"/>
      <c r="BB50" s="44"/>
      <c r="BC50" s="44"/>
      <c r="BD50" s="44"/>
      <c r="BE50" s="44"/>
      <c r="BF50" s="86"/>
      <c r="BG50" s="86"/>
      <c r="BH50" s="86"/>
      <c r="BI50" s="86"/>
      <c r="BJ50" s="3"/>
      <c r="BK50" s="3"/>
    </row>
    <row r="51" spans="1:65" s="2" customFormat="1" ht="72.75" customHeight="1">
      <c r="A51" s="69">
        <v>14</v>
      </c>
      <c r="B51" s="178" t="s">
        <v>139</v>
      </c>
      <c r="C51" s="179"/>
      <c r="D51" s="179"/>
      <c r="E51" s="180"/>
      <c r="F51" s="80" t="s">
        <v>115</v>
      </c>
      <c r="G51" s="43" t="s">
        <v>6</v>
      </c>
      <c r="H51" s="56">
        <f>100000/H12</f>
        <v>43478.260869565223</v>
      </c>
      <c r="I51" s="84">
        <v>1</v>
      </c>
      <c r="J51" s="63">
        <v>0</v>
      </c>
      <c r="K51" s="145">
        <v>42036</v>
      </c>
      <c r="L51" s="145">
        <v>42156</v>
      </c>
      <c r="M51" s="31" t="s">
        <v>142</v>
      </c>
      <c r="N51" s="22"/>
      <c r="O51" s="22"/>
      <c r="P51" s="22"/>
      <c r="Q51" s="22"/>
      <c r="R51" s="22"/>
      <c r="S51" s="22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6"/>
      <c r="AF51" s="25"/>
      <c r="AG51" s="25"/>
      <c r="AH51" s="21"/>
      <c r="AI51" s="21"/>
      <c r="AJ51" s="21"/>
      <c r="AK51" s="21"/>
      <c r="AL51" s="21"/>
      <c r="AM51" s="24"/>
      <c r="AN51" s="21"/>
      <c r="AO51" s="21"/>
      <c r="AP51" s="21"/>
      <c r="AQ51" s="24"/>
      <c r="AR51" s="21"/>
      <c r="AS51" s="21"/>
      <c r="AT51" s="21"/>
      <c r="AU51" s="21"/>
      <c r="AV51" s="64"/>
      <c r="AW51" s="19" t="s">
        <v>121</v>
      </c>
      <c r="AX51" s="44"/>
      <c r="AY51" s="44"/>
      <c r="AZ51" s="44"/>
      <c r="BA51" s="44"/>
      <c r="BB51" s="44"/>
      <c r="BC51" s="44"/>
      <c r="BD51" s="44"/>
      <c r="BE51" s="44"/>
      <c r="BF51" s="86"/>
      <c r="BG51" s="86"/>
      <c r="BH51" s="86"/>
      <c r="BI51" s="86"/>
      <c r="BJ51" s="3"/>
      <c r="BK51" s="3"/>
    </row>
    <row r="52" spans="1:65" s="2" customFormat="1" ht="33" customHeight="1">
      <c r="A52" s="69">
        <v>15</v>
      </c>
      <c r="B52" s="178" t="s">
        <v>161</v>
      </c>
      <c r="C52" s="179"/>
      <c r="D52" s="179"/>
      <c r="E52" s="180"/>
      <c r="F52" s="80" t="s">
        <v>115</v>
      </c>
      <c r="G52" s="43" t="s">
        <v>6</v>
      </c>
      <c r="H52" s="56">
        <f>35000/H12</f>
        <v>15217.391304347828</v>
      </c>
      <c r="I52" s="84">
        <v>1</v>
      </c>
      <c r="J52" s="63">
        <v>0</v>
      </c>
      <c r="K52" s="145">
        <v>42064</v>
      </c>
      <c r="L52" s="145">
        <v>42186</v>
      </c>
      <c r="M52" s="31" t="s">
        <v>142</v>
      </c>
      <c r="N52" s="22"/>
      <c r="O52" s="22"/>
      <c r="P52" s="22"/>
      <c r="Q52" s="22"/>
      <c r="R52" s="22"/>
      <c r="S52" s="22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6"/>
      <c r="AF52" s="25"/>
      <c r="AG52" s="25"/>
      <c r="AH52" s="21"/>
      <c r="AI52" s="21"/>
      <c r="AJ52" s="21"/>
      <c r="AK52" s="21"/>
      <c r="AL52" s="21"/>
      <c r="AM52" s="24"/>
      <c r="AN52" s="21"/>
      <c r="AO52" s="21"/>
      <c r="AP52" s="21"/>
      <c r="AQ52" s="24"/>
      <c r="AR52" s="21"/>
      <c r="AS52" s="21"/>
      <c r="AT52" s="21"/>
      <c r="AU52" s="21"/>
      <c r="AV52" s="64"/>
      <c r="AW52" s="19" t="s">
        <v>121</v>
      </c>
      <c r="AX52" s="44"/>
      <c r="AY52" s="44"/>
      <c r="AZ52" s="44"/>
      <c r="BA52" s="44"/>
      <c r="BB52" s="44"/>
      <c r="BC52" s="44"/>
      <c r="BD52" s="44"/>
      <c r="BE52" s="44"/>
      <c r="BF52" s="86"/>
      <c r="BG52" s="86"/>
      <c r="BH52" s="86"/>
      <c r="BI52" s="86"/>
      <c r="BJ52" s="3"/>
      <c r="BK52" s="3"/>
    </row>
    <row r="53" spans="1:65" s="2" customFormat="1" ht="33" customHeight="1">
      <c r="A53" s="69">
        <v>16</v>
      </c>
      <c r="B53" s="211" t="s">
        <v>140</v>
      </c>
      <c r="C53" s="212"/>
      <c r="D53" s="212"/>
      <c r="E53" s="213"/>
      <c r="F53" s="80" t="s">
        <v>115</v>
      </c>
      <c r="G53" s="43" t="s">
        <v>6</v>
      </c>
      <c r="H53" s="56">
        <f>40000/H12</f>
        <v>17391.304347826088</v>
      </c>
      <c r="I53" s="84">
        <v>1</v>
      </c>
      <c r="J53" s="63">
        <v>0</v>
      </c>
      <c r="K53" s="134">
        <v>42005</v>
      </c>
      <c r="L53" s="134">
        <v>42217</v>
      </c>
      <c r="M53" s="31" t="s">
        <v>142</v>
      </c>
      <c r="N53" s="22"/>
      <c r="O53" s="22"/>
      <c r="P53" s="22"/>
      <c r="Q53" s="22"/>
      <c r="R53" s="22"/>
      <c r="S53" s="22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6"/>
      <c r="AF53" s="25"/>
      <c r="AG53" s="25"/>
      <c r="AH53" s="21"/>
      <c r="AI53" s="21"/>
      <c r="AJ53" s="21"/>
      <c r="AK53" s="21"/>
      <c r="AL53" s="21"/>
      <c r="AM53" s="24"/>
      <c r="AN53" s="21"/>
      <c r="AO53" s="21"/>
      <c r="AP53" s="21"/>
      <c r="AQ53" s="24"/>
      <c r="AR53" s="21"/>
      <c r="AS53" s="21"/>
      <c r="AT53" s="21"/>
      <c r="AU53" s="21"/>
      <c r="AV53" s="64"/>
      <c r="AW53" s="19"/>
      <c r="AX53" s="44"/>
      <c r="AY53" s="44"/>
      <c r="AZ53" s="44"/>
      <c r="BA53" s="44"/>
      <c r="BB53" s="44"/>
      <c r="BC53" s="44"/>
      <c r="BD53" s="44"/>
      <c r="BE53" s="44"/>
      <c r="BF53" s="86"/>
      <c r="BG53" s="86"/>
      <c r="BH53" s="86"/>
      <c r="BI53" s="86"/>
      <c r="BJ53" s="3"/>
      <c r="BK53" s="3"/>
    </row>
    <row r="54" spans="1:65" s="2" customFormat="1" ht="33" customHeight="1" thickBot="1">
      <c r="A54" s="142">
        <v>17</v>
      </c>
      <c r="B54" s="178" t="s">
        <v>166</v>
      </c>
      <c r="C54" s="179"/>
      <c r="D54" s="179"/>
      <c r="E54" s="180"/>
      <c r="F54" s="80" t="s">
        <v>114</v>
      </c>
      <c r="G54" s="43" t="s">
        <v>6</v>
      </c>
      <c r="H54" s="56">
        <f>200000/H12</f>
        <v>86956.521739130447</v>
      </c>
      <c r="I54" s="84">
        <v>0.8</v>
      </c>
      <c r="J54" s="63">
        <v>0.2</v>
      </c>
      <c r="K54" s="145">
        <v>41760</v>
      </c>
      <c r="L54" s="145">
        <v>41913</v>
      </c>
      <c r="M54" s="31" t="s">
        <v>142</v>
      </c>
      <c r="N54" s="22" t="s">
        <v>168</v>
      </c>
      <c r="O54" s="22"/>
      <c r="P54" s="22"/>
      <c r="Q54" s="22"/>
      <c r="R54" s="22"/>
      <c r="S54" s="22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6"/>
      <c r="AF54" s="25"/>
      <c r="AG54" s="25"/>
      <c r="AH54" s="21"/>
      <c r="AI54" s="21"/>
      <c r="AJ54" s="21"/>
      <c r="AK54" s="21"/>
      <c r="AL54" s="21"/>
      <c r="AM54" s="24"/>
      <c r="AN54" s="21"/>
      <c r="AO54" s="21"/>
      <c r="AP54" s="21"/>
      <c r="AQ54" s="24"/>
      <c r="AR54" s="21"/>
      <c r="AS54" s="21"/>
      <c r="AT54" s="21"/>
      <c r="AU54" s="21"/>
      <c r="AV54" s="64"/>
      <c r="AW54" s="19" t="s">
        <v>121</v>
      </c>
      <c r="AX54" s="44"/>
      <c r="AY54" s="44"/>
      <c r="AZ54" s="44"/>
      <c r="BA54" s="44"/>
      <c r="BB54" s="44"/>
      <c r="BC54" s="44"/>
      <c r="BD54" s="44"/>
      <c r="BE54" s="44"/>
      <c r="BF54" s="86"/>
      <c r="BG54" s="86"/>
      <c r="BH54" s="86"/>
      <c r="BI54" s="86"/>
      <c r="BJ54" s="3"/>
      <c r="BK54" s="3"/>
      <c r="BM54" s="2" t="s">
        <v>167</v>
      </c>
    </row>
    <row r="55" spans="1:65" s="2" customFormat="1" ht="33.75" customHeight="1" thickBot="1">
      <c r="A55" s="185" t="s">
        <v>159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7"/>
      <c r="BJ55" s="3"/>
      <c r="BK55" s="3"/>
    </row>
    <row r="56" spans="1:65" s="2" customFormat="1" ht="15.75" customHeight="1" thickBot="1">
      <c r="A56" s="181" t="s">
        <v>62</v>
      </c>
      <c r="B56" s="188" t="s">
        <v>81</v>
      </c>
      <c r="C56" s="189"/>
      <c r="D56" s="189"/>
      <c r="E56" s="190"/>
      <c r="F56" s="181" t="s">
        <v>0</v>
      </c>
      <c r="G56" s="181" t="s">
        <v>63</v>
      </c>
      <c r="H56" s="181" t="s">
        <v>42</v>
      </c>
      <c r="I56" s="183" t="s">
        <v>64</v>
      </c>
      <c r="J56" s="184"/>
      <c r="K56" s="183" t="s">
        <v>3</v>
      </c>
      <c r="L56" s="184"/>
      <c r="M56" s="126"/>
      <c r="N56" s="127"/>
      <c r="O56" s="48"/>
      <c r="P56" s="48"/>
      <c r="Q56" s="48"/>
      <c r="R56" s="48"/>
      <c r="S56" s="48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50"/>
      <c r="AF56" s="51"/>
      <c r="AG56" s="51"/>
      <c r="AH56" s="47"/>
      <c r="AI56" s="47"/>
      <c r="AJ56" s="47"/>
      <c r="AK56" s="47"/>
      <c r="AL56" s="47"/>
      <c r="AM56" s="52"/>
      <c r="AN56" s="47"/>
      <c r="AO56" s="47"/>
      <c r="AP56" s="47"/>
      <c r="AQ56" s="52"/>
      <c r="AR56" s="47"/>
      <c r="AS56" s="47"/>
      <c r="AT56" s="47"/>
      <c r="AU56" s="47"/>
      <c r="AV56" s="181" t="s">
        <v>66</v>
      </c>
      <c r="AW56" s="173" t="s">
        <v>61</v>
      </c>
      <c r="AX56" s="194" t="s">
        <v>68</v>
      </c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6"/>
      <c r="BJ56" s="3"/>
      <c r="BK56" s="3"/>
    </row>
    <row r="57" spans="1:65" s="2" customFormat="1" ht="65.25" customHeight="1" thickBot="1">
      <c r="A57" s="182"/>
      <c r="B57" s="191"/>
      <c r="C57" s="192"/>
      <c r="D57" s="192"/>
      <c r="E57" s="193"/>
      <c r="F57" s="182"/>
      <c r="G57" s="182"/>
      <c r="H57" s="182"/>
      <c r="I57" s="54" t="s">
        <v>1</v>
      </c>
      <c r="J57" s="54" t="s">
        <v>2</v>
      </c>
      <c r="K57" s="54" t="s">
        <v>92</v>
      </c>
      <c r="L57" s="54" t="s">
        <v>65</v>
      </c>
      <c r="M57" s="128"/>
      <c r="N57" s="129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29"/>
      <c r="AF57" s="28"/>
      <c r="AG57" s="53"/>
      <c r="AH57" s="53"/>
      <c r="AI57" s="53"/>
      <c r="AJ57" s="28"/>
      <c r="AK57" s="53"/>
      <c r="AL57" s="53"/>
      <c r="AM57" s="29"/>
      <c r="AN57" s="28"/>
      <c r="AO57" s="53"/>
      <c r="AP57" s="53"/>
      <c r="AQ57" s="29"/>
      <c r="AR57" s="28"/>
      <c r="AS57" s="53"/>
      <c r="AT57" s="53"/>
      <c r="AU57" s="53"/>
      <c r="AV57" s="182"/>
      <c r="AW57" s="174"/>
      <c r="AX57" s="75" t="s">
        <v>69</v>
      </c>
      <c r="AY57" s="75" t="s">
        <v>70</v>
      </c>
      <c r="AZ57" s="75" t="s">
        <v>71</v>
      </c>
      <c r="BA57" s="75" t="s">
        <v>72</v>
      </c>
      <c r="BB57" s="75" t="s">
        <v>73</v>
      </c>
      <c r="BC57" s="75" t="s">
        <v>74</v>
      </c>
      <c r="BD57" s="75" t="s">
        <v>75</v>
      </c>
      <c r="BE57" s="75" t="s">
        <v>76</v>
      </c>
      <c r="BF57" s="75" t="s">
        <v>77</v>
      </c>
      <c r="BG57" s="75" t="s">
        <v>78</v>
      </c>
      <c r="BH57" s="75" t="s">
        <v>79</v>
      </c>
      <c r="BI57" s="76" t="s">
        <v>80</v>
      </c>
      <c r="BJ57" s="3"/>
      <c r="BK57" s="3"/>
    </row>
    <row r="58" spans="1:65" ht="59.25" customHeight="1">
      <c r="A58" s="69">
        <v>1</v>
      </c>
      <c r="B58" s="175" t="s">
        <v>133</v>
      </c>
      <c r="C58" s="176"/>
      <c r="D58" s="176"/>
      <c r="E58" s="177"/>
      <c r="F58" s="81" t="s">
        <v>7</v>
      </c>
      <c r="G58" s="30" t="s">
        <v>6</v>
      </c>
      <c r="H58" s="35">
        <f>[7]AQUIS.!$E$81/H12</f>
        <v>2500000</v>
      </c>
      <c r="I58" s="83">
        <v>0.17</v>
      </c>
      <c r="J58" s="40">
        <v>0.83</v>
      </c>
      <c r="K58" s="133">
        <v>41760</v>
      </c>
      <c r="L58" s="133">
        <v>43435</v>
      </c>
      <c r="M58" s="31" t="s">
        <v>142</v>
      </c>
      <c r="N58" s="31"/>
      <c r="O58" s="31"/>
      <c r="P58" s="31"/>
      <c r="Q58" s="31"/>
      <c r="R58" s="31"/>
      <c r="S58" s="31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45"/>
      <c r="AF58" s="46"/>
      <c r="AG58" s="46"/>
      <c r="AH58" s="16"/>
      <c r="AI58" s="16"/>
      <c r="AJ58" s="16"/>
      <c r="AK58" s="16"/>
      <c r="AL58" s="16"/>
      <c r="AM58" s="17"/>
      <c r="AN58" s="16"/>
      <c r="AO58" s="16"/>
      <c r="AP58" s="16"/>
      <c r="AQ58" s="17"/>
      <c r="AR58" s="16"/>
      <c r="AS58" s="16"/>
      <c r="AT58" s="16"/>
      <c r="AU58" s="16"/>
      <c r="AV58" s="41" t="s">
        <v>102</v>
      </c>
      <c r="AW58" s="37" t="s">
        <v>121</v>
      </c>
      <c r="AX58" s="77" t="s">
        <v>82</v>
      </c>
      <c r="AY58" s="77" t="s">
        <v>82</v>
      </c>
      <c r="AZ58" s="77" t="s">
        <v>82</v>
      </c>
      <c r="BA58" s="77" t="s">
        <v>82</v>
      </c>
      <c r="BB58" s="77" t="s">
        <v>82</v>
      </c>
      <c r="BC58" s="77" t="s">
        <v>82</v>
      </c>
      <c r="BD58" s="77" t="s">
        <v>82</v>
      </c>
      <c r="BE58" s="77" t="s">
        <v>82</v>
      </c>
      <c r="BF58" s="77" t="s">
        <v>82</v>
      </c>
      <c r="BG58" s="77" t="s">
        <v>82</v>
      </c>
      <c r="BH58" s="77" t="s">
        <v>82</v>
      </c>
      <c r="BI58" s="78" t="s">
        <v>82</v>
      </c>
      <c r="BJ58" s="6"/>
      <c r="BK58" s="6"/>
    </row>
    <row r="59" spans="1:65" s="2" customFormat="1" ht="32.25" customHeight="1" thickBot="1">
      <c r="A59" s="69">
        <v>2</v>
      </c>
      <c r="B59" s="178" t="s">
        <v>105</v>
      </c>
      <c r="C59" s="179"/>
      <c r="D59" s="179"/>
      <c r="E59" s="180"/>
      <c r="F59" s="81" t="s">
        <v>163</v>
      </c>
      <c r="G59" s="30" t="s">
        <v>8</v>
      </c>
      <c r="H59" s="35">
        <f>200000/H12</f>
        <v>86956.521739130447</v>
      </c>
      <c r="I59" s="84">
        <v>0</v>
      </c>
      <c r="J59" s="63">
        <v>1</v>
      </c>
      <c r="K59" s="132">
        <v>41760</v>
      </c>
      <c r="L59" s="132">
        <v>41913</v>
      </c>
      <c r="M59" s="31" t="s">
        <v>142</v>
      </c>
      <c r="N59" s="31"/>
      <c r="O59" s="31"/>
      <c r="P59" s="31"/>
      <c r="Q59" s="31"/>
      <c r="R59" s="31"/>
      <c r="S59" s="31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45"/>
      <c r="AF59" s="46"/>
      <c r="AG59" s="46"/>
      <c r="AH59" s="16"/>
      <c r="AI59" s="16"/>
      <c r="AJ59" s="16"/>
      <c r="AK59" s="16"/>
      <c r="AL59" s="16"/>
      <c r="AM59" s="17"/>
      <c r="AN59" s="16"/>
      <c r="AO59" s="16"/>
      <c r="AP59" s="16"/>
      <c r="AQ59" s="17"/>
      <c r="AR59" s="16"/>
      <c r="AS59" s="16"/>
      <c r="AT59" s="16"/>
      <c r="AU59" s="16"/>
      <c r="AV59" s="41" t="s">
        <v>102</v>
      </c>
      <c r="AW59" s="79" t="s">
        <v>121</v>
      </c>
      <c r="AX59" s="42"/>
      <c r="AY59" s="42"/>
      <c r="AZ59" s="42"/>
      <c r="BA59" s="42"/>
      <c r="BB59" s="42"/>
      <c r="BC59" s="42"/>
      <c r="BD59" s="42"/>
      <c r="BE59" s="70"/>
      <c r="BF59" s="3"/>
      <c r="BG59" s="3"/>
      <c r="BH59" s="3"/>
      <c r="BI59" s="3"/>
      <c r="BJ59" s="3"/>
      <c r="BK59" s="3"/>
    </row>
    <row r="60" spans="1:65" ht="31.5" customHeight="1" thickBot="1">
      <c r="A60" s="69">
        <v>3</v>
      </c>
      <c r="B60" s="171" t="s">
        <v>132</v>
      </c>
      <c r="C60" s="171"/>
      <c r="D60" s="171"/>
      <c r="E60" s="171"/>
      <c r="F60" s="94" t="s">
        <v>169</v>
      </c>
      <c r="G60" s="30" t="s">
        <v>8</v>
      </c>
      <c r="H60" s="35">
        <f>[7]AQUIS.!$E$80/H12</f>
        <v>173913.04347826089</v>
      </c>
      <c r="I60" s="83">
        <v>0</v>
      </c>
      <c r="J60" s="40">
        <v>1</v>
      </c>
      <c r="K60" s="145">
        <v>41214</v>
      </c>
      <c r="L60" s="145">
        <v>43070</v>
      </c>
      <c r="M60" s="31" t="s">
        <v>152</v>
      </c>
      <c r="N60" s="31"/>
      <c r="O60" s="31"/>
      <c r="P60" s="31"/>
      <c r="Q60" s="31"/>
      <c r="R60" s="31"/>
      <c r="S60" s="31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45"/>
      <c r="AF60" s="46"/>
      <c r="AG60" s="46"/>
      <c r="AH60" s="16"/>
      <c r="AI60" s="16"/>
      <c r="AJ60" s="16"/>
      <c r="AK60" s="16"/>
      <c r="AL60" s="16"/>
      <c r="AM60" s="17"/>
      <c r="AN60" s="16"/>
      <c r="AO60" s="16"/>
      <c r="AP60" s="16"/>
      <c r="AQ60" s="17"/>
      <c r="AR60" s="16"/>
      <c r="AS60" s="16"/>
      <c r="AT60" s="16"/>
      <c r="AU60" s="16"/>
      <c r="AV60" s="41"/>
      <c r="AW60" s="3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8"/>
      <c r="BJ60" s="6"/>
      <c r="BK60" s="6"/>
    </row>
    <row r="61" spans="1:65" ht="42.75" customHeight="1">
      <c r="A61" s="136">
        <v>4</v>
      </c>
      <c r="B61" s="172" t="s">
        <v>153</v>
      </c>
      <c r="C61" s="172"/>
      <c r="D61" s="172"/>
      <c r="E61" s="172"/>
      <c r="F61" s="135" t="s">
        <v>93</v>
      </c>
      <c r="G61" s="136" t="s">
        <v>6</v>
      </c>
      <c r="H61" s="137">
        <f>200000/H12</f>
        <v>86956.521739130447</v>
      </c>
      <c r="I61" s="138">
        <v>0.8</v>
      </c>
      <c r="J61" s="139">
        <v>0.2</v>
      </c>
      <c r="K61" s="141">
        <v>41791</v>
      </c>
      <c r="L61" s="141">
        <v>42339</v>
      </c>
      <c r="M61" s="140" t="s">
        <v>142</v>
      </c>
      <c r="N61" s="22" t="s">
        <v>168</v>
      </c>
      <c r="O61" s="31"/>
      <c r="P61" s="31"/>
      <c r="Q61" s="31"/>
      <c r="R61" s="31"/>
      <c r="S61" s="31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45"/>
      <c r="AF61" s="46"/>
      <c r="AG61" s="46"/>
      <c r="AH61" s="16"/>
      <c r="AI61" s="16"/>
      <c r="AJ61" s="16"/>
      <c r="AK61" s="16"/>
      <c r="AL61" s="16"/>
      <c r="AM61" s="17"/>
      <c r="AN61" s="16"/>
      <c r="AO61" s="16"/>
      <c r="AP61" s="16"/>
      <c r="AQ61" s="17"/>
      <c r="AR61" s="16"/>
      <c r="AS61" s="16"/>
      <c r="AT61" s="16"/>
      <c r="AU61" s="16"/>
      <c r="AV61" s="41"/>
      <c r="AW61" s="3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8"/>
      <c r="BJ61" s="6"/>
      <c r="BK61" s="6"/>
    </row>
    <row r="62" spans="1:65" ht="45.75" customHeight="1">
      <c r="A62" s="110">
        <v>5</v>
      </c>
      <c r="B62" s="171" t="s">
        <v>162</v>
      </c>
      <c r="C62" s="171"/>
      <c r="D62" s="171"/>
      <c r="E62" s="171"/>
      <c r="F62" s="18" t="s">
        <v>93</v>
      </c>
      <c r="G62" s="19" t="s">
        <v>6</v>
      </c>
      <c r="H62" s="125">
        <f>H61</f>
        <v>86956.521739130447</v>
      </c>
      <c r="I62" s="83">
        <v>1</v>
      </c>
      <c r="J62" s="40">
        <v>0</v>
      </c>
      <c r="K62" s="144">
        <v>41730</v>
      </c>
      <c r="L62" s="144">
        <v>42095</v>
      </c>
      <c r="M62" s="21" t="str">
        <f>M61</f>
        <v>Pendente</v>
      </c>
      <c r="N62" s="22"/>
      <c r="O62" s="22"/>
      <c r="P62" s="22"/>
      <c r="Q62" s="22"/>
      <c r="R62" s="22"/>
      <c r="S62" s="22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6"/>
      <c r="AF62" s="25"/>
      <c r="AG62" s="25"/>
      <c r="AH62" s="21"/>
      <c r="AI62" s="21"/>
      <c r="AJ62" s="21"/>
      <c r="AK62" s="21"/>
      <c r="AL62" s="21"/>
      <c r="AM62" s="24"/>
      <c r="AN62" s="21"/>
      <c r="AO62" s="21"/>
      <c r="AP62" s="21"/>
      <c r="AQ62" s="24"/>
      <c r="AR62" s="21"/>
      <c r="AS62" s="21"/>
      <c r="AT62" s="21"/>
      <c r="AU62" s="21"/>
      <c r="AV62" s="41" t="s">
        <v>83</v>
      </c>
      <c r="AW62" s="67" t="s">
        <v>67</v>
      </c>
      <c r="AX62" s="71" t="s">
        <v>84</v>
      </c>
      <c r="AY62" s="71" t="s">
        <v>84</v>
      </c>
      <c r="AZ62" s="71" t="s">
        <v>85</v>
      </c>
      <c r="BA62" s="71" t="s">
        <v>85</v>
      </c>
      <c r="BB62" s="71" t="s">
        <v>86</v>
      </c>
      <c r="BC62" s="71" t="s">
        <v>87</v>
      </c>
      <c r="BD62" s="71" t="s">
        <v>88</v>
      </c>
      <c r="BE62" s="71" t="s">
        <v>89</v>
      </c>
      <c r="BF62" s="71" t="s">
        <v>89</v>
      </c>
      <c r="BG62" s="71" t="s">
        <v>90</v>
      </c>
      <c r="BH62" s="72" t="s">
        <v>84</v>
      </c>
      <c r="BI62" s="73" t="s">
        <v>91</v>
      </c>
      <c r="BJ62" s="6"/>
      <c r="BK62" s="6"/>
    </row>
    <row r="63" spans="1:65">
      <c r="H63" s="99"/>
      <c r="AX63" s="12"/>
    </row>
    <row r="64" spans="1:65">
      <c r="B64" s="8" t="s">
        <v>46</v>
      </c>
      <c r="H64" s="99"/>
    </row>
    <row r="65" spans="3:8">
      <c r="C65" s="9" t="s">
        <v>47</v>
      </c>
      <c r="H65" s="99"/>
    </row>
    <row r="66" spans="3:8">
      <c r="C66" s="9" t="s">
        <v>48</v>
      </c>
      <c r="H66" s="99"/>
    </row>
    <row r="67" spans="3:8">
      <c r="C67" s="9" t="s">
        <v>49</v>
      </c>
      <c r="H67" s="99"/>
    </row>
    <row r="68" spans="3:8">
      <c r="C68" s="9" t="s">
        <v>50</v>
      </c>
    </row>
    <row r="69" spans="3:8">
      <c r="C69" s="9" t="s">
        <v>51</v>
      </c>
    </row>
    <row r="70" spans="3:8">
      <c r="C70" s="9" t="s">
        <v>52</v>
      </c>
    </row>
    <row r="71" spans="3:8">
      <c r="C71" s="109" t="s">
        <v>151</v>
      </c>
    </row>
    <row r="73" spans="3:8">
      <c r="H73" s="107"/>
    </row>
    <row r="74" spans="3:8">
      <c r="H74" s="99"/>
    </row>
  </sheetData>
  <mergeCells count="78">
    <mergeCell ref="B43:E43"/>
    <mergeCell ref="B39:E39"/>
    <mergeCell ref="A37:BE37"/>
    <mergeCell ref="B38:E38"/>
    <mergeCell ref="B29:E29"/>
    <mergeCell ref="B35:E35"/>
    <mergeCell ref="B34:E34"/>
    <mergeCell ref="B41:E41"/>
    <mergeCell ref="B36:E36"/>
    <mergeCell ref="B42:E42"/>
    <mergeCell ref="B25:E25"/>
    <mergeCell ref="B26:E26"/>
    <mergeCell ref="B27:E27"/>
    <mergeCell ref="B40:E40"/>
    <mergeCell ref="M13:M15"/>
    <mergeCell ref="AX13:AX15"/>
    <mergeCell ref="B31:E31"/>
    <mergeCell ref="B28:E28"/>
    <mergeCell ref="AV56:AV57"/>
    <mergeCell ref="A55:BI55"/>
    <mergeCell ref="A56:A57"/>
    <mergeCell ref="AW56:AW57"/>
    <mergeCell ref="I56:J56"/>
    <mergeCell ref="H56:H57"/>
    <mergeCell ref="AX56:BI56"/>
    <mergeCell ref="F56:F57"/>
    <mergeCell ref="K56:L56"/>
    <mergeCell ref="G56:G57"/>
    <mergeCell ref="B44:E44"/>
    <mergeCell ref="B23:E23"/>
    <mergeCell ref="B62:E62"/>
    <mergeCell ref="B56:E57"/>
    <mergeCell ref="B59:E59"/>
    <mergeCell ref="B45:E45"/>
    <mergeCell ref="B50:E50"/>
    <mergeCell ref="B51:E51"/>
    <mergeCell ref="B58:E58"/>
    <mergeCell ref="B46:E46"/>
    <mergeCell ref="B60:E60"/>
    <mergeCell ref="B49:E49"/>
    <mergeCell ref="B61:E61"/>
    <mergeCell ref="B47:E47"/>
    <mergeCell ref="B48:E48"/>
    <mergeCell ref="B52:E52"/>
    <mergeCell ref="B53:E53"/>
    <mergeCell ref="B54:E54"/>
    <mergeCell ref="A9:AW9"/>
    <mergeCell ref="B17:E17"/>
    <mergeCell ref="K13:L13"/>
    <mergeCell ref="H13:H15"/>
    <mergeCell ref="G13:G15"/>
    <mergeCell ref="F13:F15"/>
    <mergeCell ref="B13:E15"/>
    <mergeCell ref="A13:A15"/>
    <mergeCell ref="A16:BE16"/>
    <mergeCell ref="I13:J14"/>
    <mergeCell ref="AZ13:AZ15"/>
    <mergeCell ref="AY13:AY15"/>
    <mergeCell ref="BA13:BA15"/>
    <mergeCell ref="BB13:BB15"/>
    <mergeCell ref="O14:AI14"/>
    <mergeCell ref="K14:K15"/>
    <mergeCell ref="B33:E33"/>
    <mergeCell ref="BC13:BC15"/>
    <mergeCell ref="BD13:BD15"/>
    <mergeCell ref="AV13:AV15"/>
    <mergeCell ref="AW13:AW15"/>
    <mergeCell ref="B22:E22"/>
    <mergeCell ref="B19:E19"/>
    <mergeCell ref="B21:E21"/>
    <mergeCell ref="B32:E32"/>
    <mergeCell ref="B24:E24"/>
    <mergeCell ref="B20:E20"/>
    <mergeCell ref="A30:BE30"/>
    <mergeCell ref="B18:E18"/>
    <mergeCell ref="L14:L15"/>
    <mergeCell ref="N13:N15"/>
    <mergeCell ref="BE13:BE15"/>
  </mergeCells>
  <phoneticPr fontId="2" type="noConversion"/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rowBreaks count="1" manualBreakCount="1">
    <brk id="29" max="60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A6B3E6391F8214FB94ABD1293FE266C" ma:contentTypeVersion="0" ma:contentTypeDescription="A content type to manage public (operations) IDB documents" ma:contentTypeScope="" ma:versionID="4a7351d8a2f481599c06f74c500046a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38842467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2999/OC-BR</Approval_x0020_Number>
    <Document_x0020_Author xmlns="9c571b2f-e523-4ab2-ba2e-09e151a03ef4">Hobbs, Jason Anthony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Plan&lt;/USER_STAGE&gt;&lt;PD_OBJ_TYPE&gt;0&lt;/PD_OBJ_TYPE&gt;&lt;MAKERECORD&gt;N&lt;/MAKERECORD&gt;&lt;PD_FILEPT_NO&gt;PO-BR-L1344-GS&lt;/PD_FILEPT_NO&gt;&lt;/Data&gt;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E5C22E17-7C96-492D-970F-5F184494E753}"/>
</file>

<file path=customXml/itemProps2.xml><?xml version="1.0" encoding="utf-8"?>
<ds:datastoreItem xmlns:ds="http://schemas.openxmlformats.org/officeDocument/2006/customXml" ds:itemID="{279426B2-8A56-4395-B882-1EAD8F6D23C1}"/>
</file>

<file path=customXml/itemProps3.xml><?xml version="1.0" encoding="utf-8"?>
<ds:datastoreItem xmlns:ds="http://schemas.openxmlformats.org/officeDocument/2006/customXml" ds:itemID="{6B3E710A-EAE5-480C-96F2-C4E541E1E175}"/>
</file>

<file path=customXml/itemProps4.xml><?xml version="1.0" encoding="utf-8"?>
<ds:datastoreItem xmlns:ds="http://schemas.openxmlformats.org/officeDocument/2006/customXml" ds:itemID="{3BA85165-B0F6-4D05-A278-AD7541A06E18}"/>
</file>

<file path=customXml/itemProps5.xml><?xml version="1.0" encoding="utf-8"?>
<ds:datastoreItem xmlns:ds="http://schemas.openxmlformats.org/officeDocument/2006/customXml" ds:itemID="{6535863C-01EF-4994-BADB-A99D4C568F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PAC-maio 2014</vt:lpstr>
      <vt:lpstr>Comentários</vt:lpstr>
      <vt:lpstr>PAC-6ª Missão</vt:lpstr>
      <vt:lpstr>'PAC-6ª Missão'!Area_de_impressao</vt:lpstr>
      <vt:lpstr>'PAC-6ª Missão'!Titulos_de_impressao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(Procidades Cascavel BR-L1344) Junho 2014</dc:title>
  <dc:creator>Fildel L</dc:creator>
  <cp:lastModifiedBy>maritaniaf</cp:lastModifiedBy>
  <cp:lastPrinted>2014-05-21T13:52:52Z</cp:lastPrinted>
  <dcterms:created xsi:type="dcterms:W3CDTF">2006-06-09T19:34:36Z</dcterms:created>
  <dcterms:modified xsi:type="dcterms:W3CDTF">2014-05-26T19:30:56Z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0x01010046CF21643EE8D14686A648AA6DAD089200BA6B3E6391F8214FB94ABD1293FE266C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