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6" windowWidth="20112" windowHeight="7488"/>
  </bookViews>
  <sheets>
    <sheet name="POA 18 MESES" sheetId="4" r:id="rId1"/>
  </sheets>
  <definedNames>
    <definedName name="_xlnm._FilterDatabase" localSheetId="0" hidden="1">'POA 18 MESES'!$A$4:$S$4</definedName>
    <definedName name="Component1" localSheetId="0">#REF!</definedName>
    <definedName name="Component1">#REF!</definedName>
    <definedName name="Component10">#REF!</definedName>
    <definedName name="Component11">#REF!</definedName>
    <definedName name="Component12">#REF!</definedName>
    <definedName name="Component13">#REF!</definedName>
    <definedName name="Component14">#REF!</definedName>
    <definedName name="Component15">#REF!</definedName>
    <definedName name="Component16">#REF!</definedName>
    <definedName name="Component17">#REF!</definedName>
    <definedName name="Component18">#REF!</definedName>
    <definedName name="Component19">#REF!</definedName>
    <definedName name="Component2">#REF!</definedName>
    <definedName name="Component20">#REF!</definedName>
    <definedName name="Component3">#REF!</definedName>
    <definedName name="Component4">#REF!</definedName>
    <definedName name="Component5">#REF!</definedName>
    <definedName name="Component6">#REF!</definedName>
    <definedName name="Component7">#REF!</definedName>
    <definedName name="Component8">#REF!</definedName>
    <definedName name="Component9">#REF!</definedName>
    <definedName name="Componente">#REF!</definedName>
    <definedName name="Impact1">#REF!</definedName>
    <definedName name="Impact10">#REF!</definedName>
    <definedName name="Impact11">#REF!</definedName>
    <definedName name="Impact12">#REF!</definedName>
    <definedName name="Impact13">#REF!</definedName>
    <definedName name="Impact14">#REF!</definedName>
    <definedName name="Impact15">#REF!</definedName>
    <definedName name="Impact16">#REF!</definedName>
    <definedName name="Impact17">#REF!</definedName>
    <definedName name="Impact18">#REF!</definedName>
    <definedName name="Impact19">#REF!</definedName>
    <definedName name="Impact2">#REF!</definedName>
    <definedName name="Impact20">#REF!</definedName>
    <definedName name="Impact3">#REF!</definedName>
    <definedName name="Impact4">#REF!</definedName>
    <definedName name="Impact5">#REF!</definedName>
    <definedName name="Impact6">#REF!</definedName>
    <definedName name="Impact7">#REF!</definedName>
    <definedName name="Impact8">#REF!</definedName>
    <definedName name="Impact9">#REF!</definedName>
    <definedName name="Level1">#REF!</definedName>
    <definedName name="Level10">#REF!</definedName>
    <definedName name="Level11">#REF!</definedName>
    <definedName name="Level12">#REF!</definedName>
    <definedName name="Level13">#REF!</definedName>
    <definedName name="Level14">#REF!</definedName>
    <definedName name="Level15">#REF!</definedName>
    <definedName name="Level16">#REF!</definedName>
    <definedName name="Level17">#REF!</definedName>
    <definedName name="Level18">#REF!</definedName>
    <definedName name="Level19">#REF!</definedName>
    <definedName name="Level2">#REF!</definedName>
    <definedName name="Level20">#REF!</definedName>
    <definedName name="Level3">#REF!</definedName>
    <definedName name="Level4">#REF!</definedName>
    <definedName name="Level5">#REF!</definedName>
    <definedName name="Level6">#REF!</definedName>
    <definedName name="Level7">#REF!</definedName>
    <definedName name="Level8">#REF!</definedName>
    <definedName name="Level9">#REF!</definedName>
    <definedName name="_xlnm.Print_Area" localSheetId="0">'POA 18 MESES'!$A$2:$R$112</definedName>
    <definedName name="Probability1" localSheetId="0">#REF!</definedName>
    <definedName name="Probability1">#REF!</definedName>
    <definedName name="Probability10">#REF!</definedName>
    <definedName name="Probability11">#REF!</definedName>
    <definedName name="Probability12">#REF!</definedName>
    <definedName name="Probability13">#REF!</definedName>
    <definedName name="Probability14">#REF!</definedName>
    <definedName name="Probability15">#REF!</definedName>
    <definedName name="Probability16">#REF!</definedName>
    <definedName name="Probability17">#REF!</definedName>
    <definedName name="Probability18">#REF!</definedName>
    <definedName name="Probability19">#REF!</definedName>
    <definedName name="Probability2">#REF!</definedName>
    <definedName name="Probability20">#REF!</definedName>
    <definedName name="Probability3">#REF!</definedName>
    <definedName name="Probability4">#REF!</definedName>
    <definedName name="Probability5">#REF!</definedName>
    <definedName name="Probability6">#REF!</definedName>
    <definedName name="Probability7">#REF!</definedName>
    <definedName name="Probability8">#REF!</definedName>
    <definedName name="Probability9">#REF!</definedName>
    <definedName name="Risk1">#REF!</definedName>
    <definedName name="Risk10">#REF!</definedName>
    <definedName name="Risk11">#REF!</definedName>
    <definedName name="Risk12">#REF!</definedName>
    <definedName name="Risk13">#REF!</definedName>
    <definedName name="Risk14">#REF!</definedName>
    <definedName name="Risk15">#REF!</definedName>
    <definedName name="Risk16">#REF!</definedName>
    <definedName name="Risk17">#REF!</definedName>
    <definedName name="Risk18">#REF!</definedName>
    <definedName name="Risk19">#REF!</definedName>
    <definedName name="Risk2">#REF!</definedName>
    <definedName name="Risk20">#REF!</definedName>
    <definedName name="Risk3">#REF!</definedName>
    <definedName name="Risk4">#REF!</definedName>
    <definedName name="Risk5">#REF!</definedName>
    <definedName name="Risk6">#REF!</definedName>
    <definedName name="Risk7">#REF!</definedName>
    <definedName name="Risk8">#REF!</definedName>
    <definedName name="Risk9">#REF!</definedName>
    <definedName name="Typeofrisk1">#REF!</definedName>
    <definedName name="Typeofrisk10">#REF!</definedName>
    <definedName name="Typeofrisk11">#REF!</definedName>
    <definedName name="Typeofrisk12">#REF!</definedName>
    <definedName name="Typeofrisk13">#REF!</definedName>
    <definedName name="Typeofrisk14">#REF!</definedName>
    <definedName name="Typeofrisk15">#REF!</definedName>
    <definedName name="Typeofrisk16">#REF!</definedName>
    <definedName name="Typeofrisk17">#REF!</definedName>
    <definedName name="Typeofrisk18">#REF!</definedName>
    <definedName name="Typeofrisk19">#REF!</definedName>
    <definedName name="Typeofrisk2">#REF!</definedName>
    <definedName name="Typeofrisk20">#REF!</definedName>
    <definedName name="Typeofrisk3">#REF!</definedName>
    <definedName name="Typeofrisk4">#REF!</definedName>
    <definedName name="Typeofrisk5">#REF!</definedName>
    <definedName name="Typeofrisk6">#REF!</definedName>
    <definedName name="Typeofrisk7">#REF!</definedName>
    <definedName name="Typeofrisk8">#REF!</definedName>
    <definedName name="Typeofrisk9">#REF!</definedName>
    <definedName name="Value1">#REF!</definedName>
    <definedName name="Value10">#REF!</definedName>
    <definedName name="Value11">#REF!</definedName>
    <definedName name="Value12">#REF!</definedName>
    <definedName name="Value13">#REF!</definedName>
    <definedName name="Value14">#REF!</definedName>
    <definedName name="Value15">#REF!</definedName>
    <definedName name="Value16">#REF!</definedName>
    <definedName name="Value17">#REF!</definedName>
    <definedName name="Value18">#REF!</definedName>
    <definedName name="Value19">#REF!</definedName>
    <definedName name="Value2">#REF!</definedName>
    <definedName name="Value20">#REF!</definedName>
    <definedName name="Value3">#REF!</definedName>
    <definedName name="Value4">#REF!</definedName>
    <definedName name="Value5">#REF!</definedName>
    <definedName name="Value6">#REF!</definedName>
    <definedName name="Value7">#REF!</definedName>
    <definedName name="Value8">#REF!</definedName>
    <definedName name="Value9">#REF!</definedName>
  </definedNames>
  <calcPr calcId="145621"/>
</workbook>
</file>

<file path=xl/calcChain.xml><?xml version="1.0" encoding="utf-8"?>
<calcChain xmlns="http://schemas.openxmlformats.org/spreadsheetml/2006/main">
  <c r="R110" i="4" l="1"/>
  <c r="Q110" i="4"/>
  <c r="Q111" i="4" s="1"/>
  <c r="P110" i="4"/>
  <c r="N110" i="4"/>
  <c r="M110" i="4"/>
  <c r="M111" i="4" s="1"/>
  <c r="L110" i="4"/>
  <c r="K110" i="4"/>
  <c r="J110" i="4"/>
  <c r="I110" i="4"/>
  <c r="I111" i="4" s="1"/>
  <c r="D111" i="4" s="1"/>
  <c r="E111" i="4" s="1"/>
  <c r="D110" i="4"/>
  <c r="D112" i="4" s="1"/>
  <c r="E109" i="4"/>
  <c r="O108" i="4"/>
  <c r="O110" i="4" s="1"/>
  <c r="E108" i="4"/>
  <c r="E107" i="4"/>
  <c r="O106" i="4"/>
  <c r="E106" i="4"/>
  <c r="E105" i="4"/>
  <c r="E110" i="4" s="1"/>
  <c r="E112" i="4" s="1"/>
  <c r="O102" i="4"/>
  <c r="L102" i="4"/>
  <c r="K102" i="4"/>
  <c r="J102" i="4"/>
  <c r="I102" i="4"/>
  <c r="I103" i="4" s="1"/>
  <c r="D102" i="4"/>
  <c r="E101" i="4"/>
  <c r="E100" i="4"/>
  <c r="E99" i="4"/>
  <c r="E98" i="4"/>
  <c r="E97" i="4"/>
  <c r="E96" i="4"/>
  <c r="E95" i="4"/>
  <c r="E94" i="4"/>
  <c r="E93" i="4"/>
  <c r="Q92" i="4"/>
  <c r="P92" i="4"/>
  <c r="E92" i="4"/>
  <c r="N91" i="4"/>
  <c r="N102" i="4" s="1"/>
  <c r="E91" i="4"/>
  <c r="E90" i="4"/>
  <c r="E89" i="4"/>
  <c r="R88" i="4"/>
  <c r="E88" i="4"/>
  <c r="P87" i="4"/>
  <c r="E87" i="4"/>
  <c r="E86" i="4"/>
  <c r="E85" i="4"/>
  <c r="R84" i="4"/>
  <c r="E84" i="4"/>
  <c r="P83" i="4"/>
  <c r="E83" i="4"/>
  <c r="E82" i="4"/>
  <c r="R81" i="4"/>
  <c r="E81" i="4"/>
  <c r="P80" i="4"/>
  <c r="E80" i="4"/>
  <c r="E79" i="4"/>
  <c r="E78" i="4"/>
  <c r="R77" i="4"/>
  <c r="E77" i="4"/>
  <c r="P76" i="4"/>
  <c r="E76" i="4"/>
  <c r="E75" i="4"/>
  <c r="R74" i="4"/>
  <c r="E74" i="4"/>
  <c r="E73" i="4"/>
  <c r="E72" i="4"/>
  <c r="E71" i="4"/>
  <c r="E70" i="4"/>
  <c r="Q69" i="4"/>
  <c r="P69" i="4"/>
  <c r="E69" i="4"/>
  <c r="M68" i="4"/>
  <c r="M102" i="4" s="1"/>
  <c r="E68" i="4"/>
  <c r="E67" i="4"/>
  <c r="O66" i="4"/>
  <c r="E66" i="4"/>
  <c r="E65" i="4"/>
  <c r="R64" i="4"/>
  <c r="R102" i="4" s="1"/>
  <c r="E64" i="4"/>
  <c r="P63" i="4"/>
  <c r="E63" i="4"/>
  <c r="Q62" i="4"/>
  <c r="Q102" i="4" s="1"/>
  <c r="Q103" i="4" s="1"/>
  <c r="P62" i="4"/>
  <c r="E62" i="4"/>
  <c r="P61" i="4"/>
  <c r="E61" i="4"/>
  <c r="E60" i="4"/>
  <c r="E59" i="4"/>
  <c r="E58" i="4"/>
  <c r="E57" i="4"/>
  <c r="E56" i="4"/>
  <c r="P55" i="4"/>
  <c r="P102" i="4" s="1"/>
  <c r="E55" i="4"/>
  <c r="E54" i="4"/>
  <c r="E53" i="4"/>
  <c r="E52" i="4"/>
  <c r="E51" i="4"/>
  <c r="E50" i="4"/>
  <c r="E49" i="4"/>
  <c r="E48" i="4"/>
  <c r="E47" i="4"/>
  <c r="E102" i="4" s="1"/>
  <c r="L44" i="4"/>
  <c r="K44" i="4"/>
  <c r="J44" i="4"/>
  <c r="I44" i="4"/>
  <c r="I45" i="4" s="1"/>
  <c r="D44" i="4"/>
  <c r="E43" i="4"/>
  <c r="R42" i="4"/>
  <c r="E42" i="4"/>
  <c r="Q41" i="4"/>
  <c r="P41" i="4"/>
  <c r="E41" i="4"/>
  <c r="P40" i="4"/>
  <c r="E40" i="4"/>
  <c r="E39" i="4"/>
  <c r="Q38" i="4"/>
  <c r="Q44" i="4" s="1"/>
  <c r="P38" i="4"/>
  <c r="E38" i="4"/>
  <c r="P37" i="4"/>
  <c r="E37" i="4"/>
  <c r="P36" i="4"/>
  <c r="E36" i="4"/>
  <c r="R35" i="4"/>
  <c r="E35" i="4"/>
  <c r="P34" i="4"/>
  <c r="E34" i="4"/>
  <c r="O33" i="4"/>
  <c r="E33" i="4"/>
  <c r="R32" i="4"/>
  <c r="R44" i="4" s="1"/>
  <c r="E32" i="4"/>
  <c r="E31" i="4"/>
  <c r="E30" i="4"/>
  <c r="P29" i="4"/>
  <c r="E29" i="4"/>
  <c r="E28" i="4"/>
  <c r="O27" i="4"/>
  <c r="O44" i="4" s="1"/>
  <c r="E27" i="4"/>
  <c r="N26" i="4"/>
  <c r="N44" i="4" s="1"/>
  <c r="E26" i="4"/>
  <c r="E25" i="4"/>
  <c r="P24" i="4"/>
  <c r="E24" i="4"/>
  <c r="E23" i="4"/>
  <c r="E22" i="4"/>
  <c r="Q21" i="4"/>
  <c r="E21" i="4"/>
  <c r="E20" i="4"/>
  <c r="E19" i="4"/>
  <c r="P18" i="4"/>
  <c r="E18" i="4"/>
  <c r="P17" i="4"/>
  <c r="E17" i="4"/>
  <c r="M16" i="4"/>
  <c r="E16" i="4"/>
  <c r="E15" i="4"/>
  <c r="E14" i="4"/>
  <c r="E13" i="4"/>
  <c r="M12" i="4"/>
  <c r="E12" i="4"/>
  <c r="P11" i="4"/>
  <c r="E11" i="4"/>
  <c r="P10" i="4"/>
  <c r="E10" i="4"/>
  <c r="P9" i="4"/>
  <c r="E9" i="4"/>
  <c r="P8" i="4"/>
  <c r="E8" i="4"/>
  <c r="P7" i="4"/>
  <c r="P44" i="4" s="1"/>
  <c r="E7" i="4"/>
  <c r="M6" i="4"/>
  <c r="M44" i="4" s="1"/>
  <c r="E6" i="4"/>
  <c r="E44" i="4" s="1"/>
  <c r="M45" i="4" l="1"/>
  <c r="I112" i="4"/>
  <c r="Q45" i="4"/>
  <c r="Q112" i="4" s="1"/>
  <c r="M103" i="4"/>
  <c r="D103" i="4"/>
  <c r="E103" i="4" s="1"/>
  <c r="D45" i="4" l="1"/>
  <c r="E45" i="4" s="1"/>
  <c r="M112" i="4"/>
</calcChain>
</file>

<file path=xl/sharedStrings.xml><?xml version="1.0" encoding="utf-8"?>
<sst xmlns="http://schemas.openxmlformats.org/spreadsheetml/2006/main" count="290" uniqueCount="209">
  <si>
    <t>ID</t>
  </si>
  <si>
    <t>Ação Proposta</t>
  </si>
  <si>
    <t>Atividades / Recursos</t>
  </si>
  <si>
    <t>Valor Estimado R$</t>
  </si>
  <si>
    <t xml:space="preserve">Valor Estimado US$ </t>
  </si>
  <si>
    <t>Ano / Trimestre de Início</t>
  </si>
  <si>
    <t>Aquisição/trimestre</t>
  </si>
  <si>
    <t>Duração/ trimestre</t>
  </si>
  <si>
    <t>Ano 0
(2013)</t>
  </si>
  <si>
    <t>Ano 1
(2014)</t>
  </si>
  <si>
    <t>Ano 2
(2015)</t>
  </si>
  <si>
    <t>Comentário</t>
  </si>
  <si>
    <t>1º Trim</t>
  </si>
  <si>
    <t>2º Trim</t>
  </si>
  <si>
    <t>3º Trim</t>
  </si>
  <si>
    <t>4º Trim</t>
  </si>
  <si>
    <t>COMPONENTE 1 - FORTALECIMENTO DA GESTÃO DO SUS</t>
  </si>
  <si>
    <t>Estruturação e implantação do Núcleo Estratégico da SES/SE</t>
  </si>
  <si>
    <t>Reforma e adequação do Núcleo Estratégico da SES/SE</t>
  </si>
  <si>
    <t>2013/3º Trim</t>
  </si>
  <si>
    <t>Financiada pelo Estado, com solicitação de reembolso do BID</t>
  </si>
  <si>
    <t xml:space="preserve">Consultoria para modelagem do Núcleo Estratégico da SES/SE </t>
  </si>
  <si>
    <t>2014/2º Trim</t>
  </si>
  <si>
    <t xml:space="preserve">Aquisição de equipamentos para o Núcleo </t>
  </si>
  <si>
    <t xml:space="preserve">Aquisição de mobiliário comum para o Núcleo </t>
  </si>
  <si>
    <t>Aquisição de licenças de software e treinamento de equipe (geoprocessamento)</t>
  </si>
  <si>
    <t>Treinamento para equipe de 4 pessoas.</t>
  </si>
  <si>
    <t xml:space="preserve">Aquisição de equipamentos de TI para o Núcleo (geoprocessamento) </t>
  </si>
  <si>
    <t>Fortalecimento da Central de Regulação do Estado</t>
  </si>
  <si>
    <t>Projeto de reforma da antiga Maternidade Hildete Falcão para funcionar a Central de Regulação</t>
  </si>
  <si>
    <t>2013/4º Trim</t>
  </si>
  <si>
    <t>Projetos executivos e complementares</t>
  </si>
  <si>
    <t>Reforma da antiga Maternidade Hildete Falcão para funcionar a Central de Regulação</t>
  </si>
  <si>
    <t>2015/1º Trim</t>
  </si>
  <si>
    <t>Aquisição de equipamentos de TI para a Central de Regulação</t>
  </si>
  <si>
    <t>2016/2º Trim</t>
  </si>
  <si>
    <t>Aquisição de mobiliário comum para  a Central de Regulação</t>
  </si>
  <si>
    <t>Construção e implementação do Centro de Educação Permanente do SUS Sergipe</t>
  </si>
  <si>
    <t>Projetos para o 3º piso do Centro de Educação Permanente do SUS Sergipe</t>
  </si>
  <si>
    <t xml:space="preserve">Gasto retroativo </t>
  </si>
  <si>
    <t>Construção do Centro de Educação Permanente do SUS Sergipe</t>
  </si>
  <si>
    <t>Reforma da parte administrativa do Centro de Educação Permanente do SUS Sergipe</t>
  </si>
  <si>
    <t xml:space="preserve">Aquisição de equipamentos para o Centro de Educação Permanente do SUS Sergipe </t>
  </si>
  <si>
    <t>2015/4º Trim</t>
  </si>
  <si>
    <t xml:space="preserve">Aquisição de mobiliário para o Centro de Educação Permanente do SUS Sergipe </t>
  </si>
  <si>
    <t>Reforma e adequação da  SES</t>
  </si>
  <si>
    <t>Projeto de reforma dos espaços físicos da SES</t>
  </si>
  <si>
    <t>2014/3º Trim</t>
  </si>
  <si>
    <t>Reforma dos espaços físicos da SES</t>
  </si>
  <si>
    <t>2015/3º Trim</t>
  </si>
  <si>
    <t>Aquisição de mobiliário para a SES</t>
  </si>
  <si>
    <t>2016/3º Trim</t>
  </si>
  <si>
    <t>Desenvolvimento do sistema de informação integrada da SES/SE</t>
  </si>
  <si>
    <t>Elaboração dos termos de referência e apoio no acompanhamento do desenvolvimento do sistema de informação integrada da SES/SE</t>
  </si>
  <si>
    <t>Aquisição/customização ou desenvolvimento de sistema de informação integrada da SES/SE</t>
  </si>
  <si>
    <t>Infraestrutura de conectividade das unidades atuais da SES</t>
  </si>
  <si>
    <t>R$ 124.348 com gasto retroativo e o restante após a contratação.</t>
  </si>
  <si>
    <t>Aquisição de hardware para as unidades atuais da SES</t>
  </si>
  <si>
    <t>Capacitação para fortalecimento da gestão das redes de atenção à saúde</t>
  </si>
  <si>
    <t>Curso de Mestrado em Gestão Pública, com foco em Redes</t>
  </si>
  <si>
    <t>1 turma de 30 alunos.</t>
  </si>
  <si>
    <t>Cursos de Especialização em Gestão das RAS</t>
  </si>
  <si>
    <t>2014/3º Trim (1ª turma)
2016/2º Trim (2ª turma)</t>
  </si>
  <si>
    <t>2 turmas de 30 alunos cada (R$ 10 mil por aluno)</t>
  </si>
  <si>
    <t>Curso de Especialização em Gestão da Qualidade</t>
  </si>
  <si>
    <t>1 turma de 40 alunos (R$ 10 mil por aluno)</t>
  </si>
  <si>
    <t>Curso de Especialização em Vigilância em Saúde</t>
  </si>
  <si>
    <t>2015/3º Trim
2017/2º Trim</t>
  </si>
  <si>
    <t>2 turmas de 40 alunos (R$ 10 mil por aluno)</t>
  </si>
  <si>
    <t>Curso em Gestão de Saúde</t>
  </si>
  <si>
    <t>2015/1º Trim 
2017/1º Trim</t>
  </si>
  <si>
    <t>400 participantes (em dois momentos - 2015 e 2017). Duas turmas de 100 participantes em cada momento.Curso de 80 horas. Participação dos municípios.</t>
  </si>
  <si>
    <t xml:space="preserve">Curso de Economia em Saúde </t>
  </si>
  <si>
    <t>2014/3º Trim
2015/3º Trim</t>
  </si>
  <si>
    <t>200 participantes. Curso de 40 horas. Participação dos municípios. 2 turmas de 100 part.</t>
  </si>
  <si>
    <t>Curso em Epidemiologia</t>
  </si>
  <si>
    <t>2014/4º Trim
2015/4º Trim</t>
  </si>
  <si>
    <t>Curso de Monitoramento e Avaliação das RAS</t>
  </si>
  <si>
    <t>2015/2º Trim
2015/4º Trim</t>
  </si>
  <si>
    <t>200 participantes. Curso de 80 horas. Participação dos municípios. 2 turmas de 100 part.</t>
  </si>
  <si>
    <t>Estudos estratégicos da SES</t>
  </si>
  <si>
    <t>Modelagem das redes regionais</t>
  </si>
  <si>
    <t>Estratégia de atração e fixação de recursos humanos da área de saúde no interior do estado</t>
  </si>
  <si>
    <t>Qualidade e eficiência do gasto em saúde, com foco na MAC, e desenvolvimento de mecanismos de pactuação de recursos para gestão dos serviços.</t>
  </si>
  <si>
    <t>2014/4º Trim</t>
  </si>
  <si>
    <t>Transporte sanitário eletivo</t>
  </si>
  <si>
    <t>Estudo sobre custo e efetividade na realização de exames laboratoriais nas RAS</t>
  </si>
  <si>
    <t>Instrumentos de contratualização e regulação de serviços entre o estado e os municípios</t>
  </si>
  <si>
    <t xml:space="preserve">2014/4º Trim </t>
  </si>
  <si>
    <t>Estudo para modelagem do Complexo Regulador do Estado</t>
  </si>
  <si>
    <t>Pesquisa domiciliar sobre pessoa com deficiência</t>
  </si>
  <si>
    <t>2015/2º Trim</t>
  </si>
  <si>
    <t>Pesquisa nas áreas vulneráveis, em todos os municípios.</t>
  </si>
  <si>
    <t>TOTAL DO COMPONENTE 1 (GERAL E POR ANO)</t>
  </si>
  <si>
    <t>COMPONENTE 2 - CONSOLIDAÇÃO DAS REDES DE ATENÇÃO À SAÚDE</t>
  </si>
  <si>
    <t>2.A</t>
  </si>
  <si>
    <t>Subcomponente A - Expansão e melhoria da oferta da rede de média e alta complexidade, com foco na regionalização dos serviços</t>
  </si>
  <si>
    <t>2.A.1</t>
  </si>
  <si>
    <t>Apoio na implantação do Hospital de Oncologia de Sergipe</t>
  </si>
  <si>
    <t>Aquisição de equipamentos médico-hospitalares para o HOSE</t>
  </si>
  <si>
    <t>`1</t>
  </si>
  <si>
    <t>Aquisição de mobiliário para o HOSE</t>
  </si>
  <si>
    <t>Aquisição de equipamentos de TI para o HOSE</t>
  </si>
  <si>
    <t>Acreditação do Hospital de Oncologia de Sergipe</t>
  </si>
  <si>
    <t>2017/2º Trim</t>
  </si>
  <si>
    <t>2.A.2</t>
  </si>
  <si>
    <t>Apoio na estruturação do Centro Especializado em Reabilitação - CER IV</t>
  </si>
  <si>
    <t>Aquisição de equipamentos médico-hospitalares para o CER IV</t>
  </si>
  <si>
    <t>Aquisição de mobiliário para o CER IV</t>
  </si>
  <si>
    <t>Aquisição de equipamentos de TI para o CER IV</t>
  </si>
  <si>
    <t>2.A.3</t>
  </si>
  <si>
    <t>Construção, equipamentos, mobiliário e acreditação do Laboratório Central do Estado de Sergipe-LACEN</t>
  </si>
  <si>
    <t>Projetos complementares para construção do LACEN</t>
  </si>
  <si>
    <t>Construção do LACEN</t>
  </si>
  <si>
    <t>Aquisição de equipamentos de TI para o LACEN</t>
  </si>
  <si>
    <t>Aquisição de equipamentos técnicos para o LACEN</t>
  </si>
  <si>
    <t>Aquisição de mobiliário para o LACEN</t>
  </si>
  <si>
    <t>Acreditação do LACEN</t>
  </si>
  <si>
    <t>2018/1º Trim</t>
  </si>
  <si>
    <t>2.A.4</t>
  </si>
  <si>
    <t>Equipamentos, mobiliário e veículo para o Centro de Atenção Integral à Saúde da Mulher-CAISM</t>
  </si>
  <si>
    <t>Aquisição de equipamentos de TI para o CAISM</t>
  </si>
  <si>
    <t>Aquisição de equipamentos médico-hospitalares para o CAISM</t>
  </si>
  <si>
    <t>Aquisição de mobiliário para o CAISM</t>
  </si>
  <si>
    <t>2.A.5</t>
  </si>
  <si>
    <t>Reforma e ampliação do Centro de Especialidades do SUS Sergipe em Itabaiana</t>
  </si>
  <si>
    <t>Projeto para reforma e ampliação do Centro de Especialidades do SUS de Itabaiana</t>
  </si>
  <si>
    <t>Reforma e ampliação do Centro de Especialidades do SUS de Itabaiana</t>
  </si>
  <si>
    <t>2016/1º Trim</t>
  </si>
  <si>
    <t>2.A.6</t>
  </si>
  <si>
    <t>Reforma e ampliação do Centro de Especialidades do SUS Sergipe em Propriá</t>
  </si>
  <si>
    <t>Projeto para reforma e ampliação do Centro de Especialidades do SUS de Propriá</t>
  </si>
  <si>
    <t>2014/1º Trim</t>
  </si>
  <si>
    <t>Reforma e ampliação do Centro de Especialidades do SUS de Propriá</t>
  </si>
  <si>
    <t>2.A.7</t>
  </si>
  <si>
    <t>Reforma e ampliação  Centro de Especialidades do SUS Sergipe em Lagarto</t>
  </si>
  <si>
    <t>Projeto para reforma e ampliação do Centro de Especialidades do SUS de Lagarto</t>
  </si>
  <si>
    <t xml:space="preserve">R$ 252.000 gasto retroativo </t>
  </si>
  <si>
    <t>Reforma e ampliação do Centro de Especialidades do SUS de Lagarto</t>
  </si>
  <si>
    <t>Aquisição de equipamentos de TI para o Centro de Espec. Lagarto</t>
  </si>
  <si>
    <t>Aquisição de equipamentos médico-hospitalares para o Centro de Espec. Lagarto</t>
  </si>
  <si>
    <t>Aquisição de mobiliário para o o Centro de Espec. Lagarto</t>
  </si>
  <si>
    <t>2.A.8</t>
  </si>
  <si>
    <t>Reforma e ampliação do Centro de Especialidades do SUS Sergipe em Aracaju (Cj. Augustro Franco)</t>
  </si>
  <si>
    <t>Projeto para reforma e ampliação do Centro de Especialidades do SUS em Aracaju (Cj. Augustro Franco)</t>
  </si>
  <si>
    <t xml:space="preserve"> </t>
  </si>
  <si>
    <t xml:space="preserve">Transporte sanitário para 4 regiões </t>
  </si>
  <si>
    <t>Aquisição de veículos para transporte sanitário para 4 regiões</t>
  </si>
  <si>
    <t>1º Trim de cada ano a partir de 2015</t>
  </si>
  <si>
    <t>Custo= R$ 140.000,00 * 1,30 * 4(regiões) * 4(veículos em cada região)</t>
  </si>
  <si>
    <t>2.B</t>
  </si>
  <si>
    <t>Subcomponente B - Melhoria da gestão clínica por meio da estruturação e implementação das linhas de cuidado</t>
  </si>
  <si>
    <t>2.B.1</t>
  </si>
  <si>
    <t>Desenvolvimento da linha de cuidado materno-infantil</t>
  </si>
  <si>
    <t>Consultoria para desenvolvimento e formulação da linha de cuidado materno-infantil</t>
  </si>
  <si>
    <t>Editoração e diagramação dos manuais e material multimídia</t>
  </si>
  <si>
    <t>Impressão dos manuais e elaboração dos kits multimídia</t>
  </si>
  <si>
    <t>R$ 100,00 cada volume (manual + kit multimídia)</t>
  </si>
  <si>
    <t>Capacitação de multiplicadores na linha de cuidado materno-infantil</t>
  </si>
  <si>
    <t>2016, 2017 e 2018/1º Trim</t>
  </si>
  <si>
    <t>Ano 3 - Lagarto
Ano 4 - Propriá
Ano 5 - Itabaiana e Aracaju/Socorro</t>
  </si>
  <si>
    <t>2.B.2</t>
  </si>
  <si>
    <t>Desenvolvimento da linha de cuidado 0-3 anos</t>
  </si>
  <si>
    <t>Consultoria para desenvolvimento e formulação da linha de cuidado 0-3 anos</t>
  </si>
  <si>
    <t>2.B.4</t>
  </si>
  <si>
    <t>Desenvolvimento da linha de cuidado de diabetes</t>
  </si>
  <si>
    <t>Consultoria para desenvolvimento e formulação da linha de cuidado de diabetes</t>
  </si>
  <si>
    <t>Editoração e diagramação dos manuais e material multimídia da linha de cuidado de diabetes</t>
  </si>
  <si>
    <t>Impressão dos manuais e elaboração dos kits multimídia da linha de cuidado de diabetes</t>
  </si>
  <si>
    <t>Capacitação de multiplicadores na linha de cuidado de diabetes</t>
  </si>
  <si>
    <t>2.B.5</t>
  </si>
  <si>
    <t>Desenvolvimento da linha de cuidado de hipertensão</t>
  </si>
  <si>
    <t>Consultoria para desenvolvimento e formulação da linha de cuidado de hipertensão</t>
  </si>
  <si>
    <t>Editoração e diagramação dos manuais e material multimídia da linha de cuidado de hipertensão</t>
  </si>
  <si>
    <t>Impressão dos manuais e elaboração dos kits multimídia da linha de cuidado de hipertensão</t>
  </si>
  <si>
    <t>Capacitação de multiplicadores na linha de cuidado de hipertensão</t>
  </si>
  <si>
    <t>2.B.6</t>
  </si>
  <si>
    <t>Desenvolvimento da linha de cuidado da pessoa com deficiência</t>
  </si>
  <si>
    <t>Consultoria para revisão de literatura e de experiências de sistemas de cuidados de pessoas com deficiência</t>
  </si>
  <si>
    <t>Recursos da Cooperação Técnica proporcionarão os intercâmbios apontados pelo estudo.</t>
  </si>
  <si>
    <t>Consultoria para desenvolvimento e formulação da linha de cuidado da pessoa com deficiência</t>
  </si>
  <si>
    <t xml:space="preserve">Editoração e diagramação dos manuais e material multimídia intersetoriais da linha de cuidado da pessoa com deficiência </t>
  </si>
  <si>
    <t>Editoração e diagramação dos manuais e material multimídia da linha de cuidado da pessoa com deficiência motora</t>
  </si>
  <si>
    <t>Editoração e diagramação dos manuais e material multimídia da linha de cuidado da pessoa com deficiência visual, intelectual e auditiva</t>
  </si>
  <si>
    <t xml:space="preserve">Impressão dos manuais e elaboração dos kits multimídia intersetoriais da linha de cuidado da pessoa com deficiência </t>
  </si>
  <si>
    <t>R$ 40,00 cada volume (manual + kit multimídia)</t>
  </si>
  <si>
    <t>Impressão dos manuais e elaboração dos kits multimídia da linha de cuidado da pessoa com deficiência motora</t>
  </si>
  <si>
    <t>R$ 120,00 cada volume (manual + kit multimídia)</t>
  </si>
  <si>
    <t>Impressão dos manuais e elaboração dos kits multimídia da linha de cuidado da pessoa com deficiência visual, intelectual e auditiva</t>
  </si>
  <si>
    <t>Capacitação de multiplicadores na linha de cuidado da pessoa com deficiência (intersetorial)</t>
  </si>
  <si>
    <t>Capacitação de multiplicadores na linha de cuidado da pessoa com deficiência motora</t>
  </si>
  <si>
    <t>Capacitação de multiplicadores na linha de cuidado da pessoa com deficiência visual, intelectual e auditiva</t>
  </si>
  <si>
    <t>R$ 250.000 por tipo de deficiência (visual, intelectual e auditiva)</t>
  </si>
  <si>
    <t>TOTAL DO COMPONENTE 2 (GERAL E POR ANO)</t>
  </si>
  <si>
    <t>COMPONENTE 3 - ADMINISTRAÇÃO, MONITORAMENTO E AVALIAÇÃO DO PROGRAMA</t>
  </si>
  <si>
    <t>3.1</t>
  </si>
  <si>
    <t>Unidade de Gestão do Programa</t>
  </si>
  <si>
    <t xml:space="preserve">Remuneração da coordenação e equipe técnica do programa </t>
  </si>
  <si>
    <t>3.2</t>
  </si>
  <si>
    <t>Monitoramento e Avaliação do Programa</t>
  </si>
  <si>
    <t>Sistema de Monitoramento</t>
  </si>
  <si>
    <t>Avaliação Intermediária</t>
  </si>
  <si>
    <t>Avaliação de Impacto</t>
  </si>
  <si>
    <t>3.3</t>
  </si>
  <si>
    <t>Auditoria do Programa</t>
  </si>
  <si>
    <t>TOTAL DO COMPONENTE 3 (GERAL E POR ANO)</t>
  </si>
  <si>
    <t>TOTAL DO PROGRAMA (GERAL E POR ANO)</t>
  </si>
  <si>
    <t xml:space="preserve">                                  PLAN OPERATIVO - 18 MESES </t>
  </si>
  <si>
    <t>PROREDES SERGIPE - BR- L 1378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</si>
</sst>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[$-416]mmm\-yy;@"/>
    <numFmt numFmtId="166" formatCode="[$$-380A]#,##0.00;[Red]\([$$-380A]#,##0.00\)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1"/>
      <color indexed="8"/>
      <name val="Arial"/>
      <family val="2"/>
    </font>
    <font>
      <sz val="7"/>
      <name val="Arial"/>
      <family val="2"/>
    </font>
    <font>
      <sz val="11"/>
      <color indexed="8"/>
      <name val="Calibri"/>
      <family val="2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6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 style="thick">
        <color theme="0"/>
      </bottom>
      <diagonal/>
    </border>
    <border>
      <left style="thin">
        <color indexed="64"/>
      </left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</borders>
  <cellStyleXfs count="23">
    <xf numFmtId="0" fontId="0" fillId="0" borderId="0"/>
    <xf numFmtId="0" fontId="1" fillId="0" borderId="0"/>
    <xf numFmtId="0" fontId="4" fillId="0" borderId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0" fontId="12" fillId="0" borderId="0"/>
    <xf numFmtId="0" fontId="13" fillId="0" borderId="0">
      <alignment horizontal="center"/>
    </xf>
    <xf numFmtId="0" fontId="13" fillId="0" borderId="0">
      <alignment horizontal="center" textRotation="9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166" fontId="14" fillId="0" borderId="0"/>
    <xf numFmtId="43" fontId="4" fillId="0" borderId="0" applyFill="0" applyBorder="0" applyAlignment="0" applyProtection="0"/>
  </cellStyleXfs>
  <cellXfs count="217">
    <xf numFmtId="0" fontId="0" fillId="0" borderId="0" xfId="0"/>
    <xf numFmtId="0" fontId="3" fillId="0" borderId="2" xfId="1" applyFont="1" applyBorder="1" applyAlignment="1">
      <alignment horizontal="center" vertical="center"/>
    </xf>
    <xf numFmtId="0" fontId="1" fillId="0" borderId="0" xfId="1"/>
    <xf numFmtId="0" fontId="5" fillId="2" borderId="4" xfId="2" applyFont="1" applyFill="1" applyBorder="1" applyAlignment="1" applyProtection="1">
      <alignment horizontal="center" vertical="center" wrapText="1"/>
      <protection locked="0"/>
    </xf>
    <xf numFmtId="0" fontId="5" fillId="2" borderId="7" xfId="2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Fill="1" applyBorder="1" applyAlignment="1" applyProtection="1">
      <alignment horizontal="center" vertical="center" wrapText="1"/>
    </xf>
    <xf numFmtId="0" fontId="8" fillId="3" borderId="2" xfId="2" applyFont="1" applyFill="1" applyBorder="1" applyAlignment="1">
      <alignment horizontal="justify" vertical="center" wrapText="1"/>
    </xf>
    <xf numFmtId="164" fontId="8" fillId="3" borderId="2" xfId="3" applyNumberFormat="1" applyFont="1" applyFill="1" applyBorder="1" applyAlignment="1" applyProtection="1">
      <alignment horizontal="right" vertical="center" wrapText="1"/>
      <protection locked="0"/>
    </xf>
    <xf numFmtId="165" fontId="8" fillId="0" borderId="11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2" applyFont="1" applyFill="1" applyBorder="1" applyAlignment="1">
      <alignment horizontal="justify" vertical="center" wrapText="1"/>
    </xf>
    <xf numFmtId="0" fontId="8" fillId="4" borderId="2" xfId="2" applyFont="1" applyFill="1" applyBorder="1" applyAlignment="1">
      <alignment horizontal="justify" vertical="center" wrapText="1"/>
    </xf>
    <xf numFmtId="0" fontId="8" fillId="5" borderId="2" xfId="2" applyFont="1" applyFill="1" applyBorder="1" applyAlignment="1">
      <alignment horizontal="justify" vertical="center" wrapText="1"/>
    </xf>
    <xf numFmtId="0" fontId="8" fillId="5" borderId="14" xfId="2" applyFont="1" applyFill="1" applyBorder="1" applyAlignment="1">
      <alignment horizontal="justify" vertical="center" wrapText="1"/>
    </xf>
    <xf numFmtId="164" fontId="8" fillId="5" borderId="13" xfId="2" applyNumberFormat="1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justify" vertical="center" wrapText="1"/>
    </xf>
    <xf numFmtId="0" fontId="8" fillId="0" borderId="14" xfId="2" applyFont="1" applyFill="1" applyBorder="1" applyAlignment="1">
      <alignment horizontal="justify" vertical="center" wrapText="1"/>
    </xf>
    <xf numFmtId="0" fontId="8" fillId="3" borderId="11" xfId="2" applyFont="1" applyFill="1" applyBorder="1" applyAlignment="1">
      <alignment horizontal="justify" vertical="center" wrapText="1"/>
    </xf>
    <xf numFmtId="0" fontId="8" fillId="3" borderId="2" xfId="2" applyFont="1" applyFill="1" applyBorder="1" applyAlignment="1" applyProtection="1">
      <alignment horizontal="center" vertical="center" wrapText="1"/>
    </xf>
    <xf numFmtId="165" fontId="8" fillId="3" borderId="11" xfId="4" applyNumberFormat="1" applyFont="1" applyFill="1" applyBorder="1" applyAlignment="1" applyProtection="1">
      <alignment horizontal="center" vertical="center" wrapText="1"/>
      <protection locked="0"/>
    </xf>
    <xf numFmtId="0" fontId="8" fillId="3" borderId="2" xfId="4" applyNumberFormat="1" applyFont="1" applyFill="1" applyBorder="1" applyAlignment="1" applyProtection="1">
      <alignment horizontal="center" vertical="center" wrapText="1"/>
      <protection locked="0"/>
    </xf>
    <xf numFmtId="0" fontId="8" fillId="3" borderId="12" xfId="4" applyNumberFormat="1" applyFont="1" applyFill="1" applyBorder="1" applyAlignment="1" applyProtection="1">
      <alignment horizontal="center" vertical="center" wrapText="1"/>
      <protection locked="0"/>
    </xf>
    <xf numFmtId="0" fontId="8" fillId="4" borderId="13" xfId="2" applyFont="1" applyFill="1" applyBorder="1" applyAlignment="1">
      <alignment horizontal="justify" vertical="center" wrapText="1"/>
    </xf>
    <xf numFmtId="164" fontId="8" fillId="5" borderId="2" xfId="2" applyNumberFormat="1" applyFont="1" applyFill="1" applyBorder="1" applyAlignment="1">
      <alignment horizontal="justify" vertical="center" wrapText="1"/>
    </xf>
    <xf numFmtId="164" fontId="8" fillId="5" borderId="14" xfId="2" applyNumberFormat="1" applyFont="1" applyFill="1" applyBorder="1" applyAlignment="1">
      <alignment horizontal="justify" vertical="center" wrapText="1"/>
    </xf>
    <xf numFmtId="0" fontId="8" fillId="3" borderId="13" xfId="2" applyFont="1" applyFill="1" applyBorder="1" applyAlignment="1">
      <alignment horizontal="justify" vertical="center" wrapText="1"/>
    </xf>
    <xf numFmtId="0" fontId="8" fillId="3" borderId="14" xfId="2" applyFont="1" applyFill="1" applyBorder="1" applyAlignment="1">
      <alignment horizontal="justify" vertical="center" wrapText="1"/>
    </xf>
    <xf numFmtId="0" fontId="8" fillId="3" borderId="2" xfId="2" applyFont="1" applyFill="1" applyBorder="1" applyAlignment="1" applyProtection="1">
      <alignment horizontal="center" vertical="center"/>
    </xf>
    <xf numFmtId="164" fontId="9" fillId="3" borderId="2" xfId="3" applyNumberFormat="1" applyFont="1" applyFill="1" applyBorder="1" applyAlignment="1" applyProtection="1">
      <alignment horizontal="center" vertical="center" wrapText="1"/>
      <protection locked="0"/>
    </xf>
    <xf numFmtId="164" fontId="8" fillId="0" borderId="2" xfId="2" applyNumberFormat="1" applyFont="1" applyFill="1" applyBorder="1" applyAlignment="1">
      <alignment horizontal="justify" vertical="center" wrapText="1"/>
    </xf>
    <xf numFmtId="0" fontId="8" fillId="0" borderId="11" xfId="2" applyFont="1" applyFill="1" applyBorder="1" applyAlignment="1">
      <alignment horizontal="justify" vertical="center" wrapText="1"/>
    </xf>
    <xf numFmtId="164" fontId="8" fillId="3" borderId="2" xfId="3" applyNumberFormat="1" applyFont="1" applyFill="1" applyBorder="1" applyAlignment="1" applyProtection="1">
      <alignment horizontal="center" vertical="center" wrapText="1"/>
      <protection locked="0"/>
    </xf>
    <xf numFmtId="0" fontId="8" fillId="4" borderId="14" xfId="2" applyFont="1" applyFill="1" applyBorder="1" applyAlignment="1">
      <alignment horizontal="justify" vertical="center" wrapText="1"/>
    </xf>
    <xf numFmtId="0" fontId="8" fillId="5" borderId="13" xfId="2" applyFont="1" applyFill="1" applyBorder="1" applyAlignment="1">
      <alignment horizontal="justify" vertical="center" wrapText="1"/>
    </xf>
    <xf numFmtId="0" fontId="8" fillId="5" borderId="11" xfId="2" applyFont="1" applyFill="1" applyBorder="1" applyAlignment="1">
      <alignment horizontal="justify" vertical="center" wrapText="1"/>
    </xf>
    <xf numFmtId="0" fontId="9" fillId="3" borderId="13" xfId="2" applyFont="1" applyFill="1" applyBorder="1" applyAlignment="1">
      <alignment horizontal="justify" vertical="center" wrapText="1"/>
    </xf>
    <xf numFmtId="0" fontId="9" fillId="3" borderId="2" xfId="2" applyFont="1" applyFill="1" applyBorder="1" applyAlignment="1">
      <alignment horizontal="justify" vertical="center" wrapText="1"/>
    </xf>
    <xf numFmtId="0" fontId="9" fillId="3" borderId="14" xfId="2" applyFont="1" applyFill="1" applyBorder="1" applyAlignment="1">
      <alignment horizontal="justify" vertical="center" wrapText="1"/>
    </xf>
    <xf numFmtId="0" fontId="9" fillId="3" borderId="11" xfId="2" applyFont="1" applyFill="1" applyBorder="1" applyAlignment="1">
      <alignment horizontal="justify" vertical="center" wrapText="1"/>
    </xf>
    <xf numFmtId="164" fontId="8" fillId="3" borderId="15" xfId="3" applyNumberFormat="1" applyFont="1" applyFill="1" applyBorder="1" applyAlignment="1" applyProtection="1">
      <alignment vertical="center" wrapText="1"/>
      <protection locked="0"/>
    </xf>
    <xf numFmtId="164" fontId="8" fillId="0" borderId="14" xfId="2" applyNumberFormat="1" applyFont="1" applyFill="1" applyBorder="1" applyAlignment="1">
      <alignment horizontal="justify" vertical="center" wrapText="1"/>
    </xf>
    <xf numFmtId="0" fontId="9" fillId="3" borderId="15" xfId="2" applyFont="1" applyFill="1" applyBorder="1" applyAlignment="1" applyProtection="1">
      <alignment horizontal="center" vertical="center" wrapText="1"/>
    </xf>
    <xf numFmtId="0" fontId="9" fillId="3" borderId="16" xfId="2" applyFont="1" applyFill="1" applyBorder="1" applyAlignment="1" applyProtection="1">
      <alignment horizontal="center" vertical="center" wrapText="1"/>
    </xf>
    <xf numFmtId="37" fontId="9" fillId="3" borderId="2" xfId="3" applyNumberFormat="1" applyFont="1" applyFill="1" applyBorder="1" applyAlignment="1" applyProtection="1">
      <alignment horizontal="center" vertical="center" wrapText="1"/>
      <protection locked="0"/>
    </xf>
    <xf numFmtId="0" fontId="8" fillId="3" borderId="17" xfId="4" applyNumberFormat="1" applyFont="1" applyFill="1" applyBorder="1" applyAlignment="1" applyProtection="1">
      <alignment horizontal="center" vertical="center" wrapText="1"/>
      <protection locked="0"/>
    </xf>
    <xf numFmtId="0" fontId="8" fillId="4" borderId="11" xfId="2" applyFont="1" applyFill="1" applyBorder="1" applyAlignment="1">
      <alignment horizontal="justify" vertical="center" wrapText="1"/>
    </xf>
    <xf numFmtId="0" fontId="9" fillId="4" borderId="2" xfId="2" applyFont="1" applyFill="1" applyBorder="1" applyAlignment="1">
      <alignment horizontal="justify" vertical="center" wrapText="1"/>
    </xf>
    <xf numFmtId="0" fontId="9" fillId="4" borderId="14" xfId="2" applyFont="1" applyFill="1" applyBorder="1" applyAlignment="1">
      <alignment horizontal="justify" vertical="center" wrapText="1"/>
    </xf>
    <xf numFmtId="0" fontId="8" fillId="3" borderId="2" xfId="4" applyNumberFormat="1" applyFont="1" applyFill="1" applyBorder="1" applyAlignment="1" applyProtection="1">
      <alignment horizontal="center" wrapText="1"/>
      <protection locked="0"/>
    </xf>
    <xf numFmtId="0" fontId="8" fillId="3" borderId="12" xfId="4" applyNumberFormat="1" applyFont="1" applyFill="1" applyBorder="1" applyAlignment="1" applyProtection="1">
      <alignment horizontal="center" wrapText="1"/>
      <protection locked="0"/>
    </xf>
    <xf numFmtId="0" fontId="9" fillId="5" borderId="2" xfId="2" applyFont="1" applyFill="1" applyBorder="1" applyAlignment="1">
      <alignment horizontal="justify" vertical="center" wrapText="1"/>
    </xf>
    <xf numFmtId="0" fontId="9" fillId="5" borderId="14" xfId="2" applyFont="1" applyFill="1" applyBorder="1" applyAlignment="1">
      <alignment horizontal="justify" vertical="center" wrapText="1"/>
    </xf>
    <xf numFmtId="0" fontId="9" fillId="5" borderId="13" xfId="2" applyFont="1" applyFill="1" applyBorder="1" applyAlignment="1">
      <alignment horizontal="justify" vertical="center" wrapText="1"/>
    </xf>
    <xf numFmtId="0" fontId="9" fillId="4" borderId="13" xfId="2" applyFont="1" applyFill="1" applyBorder="1" applyAlignment="1">
      <alignment horizontal="justify" vertical="center" wrapText="1"/>
    </xf>
    <xf numFmtId="0" fontId="8" fillId="3" borderId="2" xfId="2" applyFont="1" applyFill="1" applyBorder="1" applyAlignment="1">
      <alignment vertical="center" wrapText="1"/>
    </xf>
    <xf numFmtId="0" fontId="8" fillId="3" borderId="13" xfId="2" applyFont="1" applyFill="1" applyBorder="1" applyAlignment="1">
      <alignment vertical="center" wrapText="1"/>
    </xf>
    <xf numFmtId="0" fontId="8" fillId="3" borderId="14" xfId="2" applyFont="1" applyFill="1" applyBorder="1" applyAlignment="1">
      <alignment vertical="center" wrapText="1"/>
    </xf>
    <xf numFmtId="0" fontId="8" fillId="4" borderId="14" xfId="2" applyFont="1" applyFill="1" applyBorder="1" applyAlignment="1">
      <alignment vertical="center" wrapText="1"/>
    </xf>
    <xf numFmtId="0" fontId="8" fillId="5" borderId="13" xfId="2" applyFont="1" applyFill="1" applyBorder="1" applyAlignment="1">
      <alignment vertical="center" wrapText="1"/>
    </xf>
    <xf numFmtId="0" fontId="8" fillId="5" borderId="11" xfId="2" applyFont="1" applyFill="1" applyBorder="1" applyAlignment="1">
      <alignment vertical="center" wrapText="1"/>
    </xf>
    <xf numFmtId="0" fontId="8" fillId="3" borderId="11" xfId="2" applyFont="1" applyFill="1" applyBorder="1" applyAlignment="1" applyProtection="1">
      <alignment vertical="center" wrapText="1"/>
    </xf>
    <xf numFmtId="0" fontId="8" fillId="3" borderId="2" xfId="2" applyNumberFormat="1" applyFont="1" applyFill="1" applyBorder="1" applyAlignment="1" applyProtection="1">
      <alignment horizontal="center" vertical="center" wrapText="1"/>
    </xf>
    <xf numFmtId="0" fontId="8" fillId="3" borderId="12" xfId="2" applyNumberFormat="1" applyFont="1" applyFill="1" applyBorder="1" applyAlignment="1" applyProtection="1">
      <alignment horizontal="center" vertical="center" wrapText="1"/>
    </xf>
    <xf numFmtId="0" fontId="8" fillId="4" borderId="13" xfId="2" applyFont="1" applyFill="1" applyBorder="1" applyAlignment="1">
      <alignment vertical="center" wrapText="1"/>
    </xf>
    <xf numFmtId="0" fontId="8" fillId="4" borderId="2" xfId="2" applyFont="1" applyFill="1" applyBorder="1" applyAlignment="1">
      <alignment vertical="center" wrapText="1"/>
    </xf>
    <xf numFmtId="0" fontId="8" fillId="5" borderId="2" xfId="2" applyFont="1" applyFill="1" applyBorder="1" applyAlignment="1">
      <alignment vertical="center" wrapText="1"/>
    </xf>
    <xf numFmtId="164" fontId="8" fillId="5" borderId="14" xfId="2" applyNumberFormat="1" applyFont="1" applyFill="1" applyBorder="1" applyAlignment="1">
      <alignment vertical="center" wrapText="1"/>
    </xf>
    <xf numFmtId="0" fontId="8" fillId="3" borderId="11" xfId="2" applyFont="1" applyFill="1" applyBorder="1" applyAlignment="1">
      <alignment vertical="center" wrapText="1"/>
    </xf>
    <xf numFmtId="0" fontId="8" fillId="0" borderId="2" xfId="2" applyFont="1" applyFill="1" applyBorder="1" applyAlignment="1">
      <alignment vertical="center" wrapText="1"/>
    </xf>
    <xf numFmtId="0" fontId="8" fillId="0" borderId="13" xfId="2" applyFont="1" applyFill="1" applyBorder="1" applyAlignment="1">
      <alignment vertical="center" wrapText="1"/>
    </xf>
    <xf numFmtId="0" fontId="8" fillId="4" borderId="11" xfId="2" applyFont="1" applyFill="1" applyBorder="1" applyAlignment="1">
      <alignment vertical="center" wrapText="1"/>
    </xf>
    <xf numFmtId="164" fontId="8" fillId="5" borderId="19" xfId="2" applyNumberFormat="1" applyFont="1" applyFill="1" applyBorder="1" applyAlignment="1">
      <alignment horizontal="justify" vertical="center" wrapText="1"/>
    </xf>
    <xf numFmtId="164" fontId="8" fillId="5" borderId="11" xfId="2" applyNumberFormat="1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justify" vertical="center" wrapText="1"/>
    </xf>
    <xf numFmtId="0" fontId="8" fillId="6" borderId="2" xfId="2" applyFont="1" applyFill="1" applyBorder="1" applyAlignment="1">
      <alignment horizontal="center" vertical="center" wrapText="1"/>
    </xf>
    <xf numFmtId="0" fontId="8" fillId="6" borderId="2" xfId="2" applyFont="1" applyFill="1" applyBorder="1" applyAlignment="1" applyProtection="1">
      <alignment vertical="center" wrapText="1"/>
      <protection locked="0"/>
    </xf>
    <xf numFmtId="0" fontId="8" fillId="6" borderId="2" xfId="2" applyFont="1" applyFill="1" applyBorder="1" applyAlignment="1">
      <alignment horizontal="justify" vertical="center" wrapText="1"/>
    </xf>
    <xf numFmtId="164" fontId="8" fillId="6" borderId="2" xfId="3" applyNumberFormat="1" applyFont="1" applyFill="1" applyBorder="1" applyAlignment="1" applyProtection="1">
      <alignment horizontal="right" vertical="center" wrapText="1"/>
      <protection locked="0"/>
    </xf>
    <xf numFmtId="165" fontId="8" fillId="6" borderId="11" xfId="4" applyNumberFormat="1" applyFont="1" applyFill="1" applyBorder="1" applyAlignment="1" applyProtection="1">
      <alignment horizontal="center" vertical="center" wrapText="1"/>
      <protection locked="0"/>
    </xf>
    <xf numFmtId="165" fontId="8" fillId="6" borderId="12" xfId="4" applyNumberFormat="1" applyFont="1" applyFill="1" applyBorder="1" applyAlignment="1" applyProtection="1">
      <alignment horizontal="center" vertical="center" wrapText="1"/>
      <protection locked="0"/>
    </xf>
    <xf numFmtId="164" fontId="8" fillId="6" borderId="13" xfId="3" applyNumberFormat="1" applyFont="1" applyFill="1" applyBorder="1" applyAlignment="1" applyProtection="1">
      <alignment horizontal="right" vertical="center" wrapText="1"/>
      <protection locked="0"/>
    </xf>
    <xf numFmtId="164" fontId="8" fillId="6" borderId="14" xfId="3" applyNumberFormat="1" applyFont="1" applyFill="1" applyBorder="1" applyAlignment="1" applyProtection="1">
      <alignment horizontal="right" vertical="center" wrapText="1"/>
      <protection locked="0"/>
    </xf>
    <xf numFmtId="164" fontId="8" fillId="6" borderId="11" xfId="3" applyNumberFormat="1" applyFont="1" applyFill="1" applyBorder="1" applyAlignment="1" applyProtection="1">
      <alignment horizontal="right" vertical="center" wrapText="1"/>
      <protection locked="0"/>
    </xf>
    <xf numFmtId="164" fontId="7" fillId="6" borderId="2" xfId="3" applyNumberFormat="1" applyFont="1" applyFill="1" applyBorder="1" applyAlignment="1" applyProtection="1">
      <alignment horizontal="right" vertical="center" wrapText="1"/>
      <protection locked="0"/>
    </xf>
    <xf numFmtId="165" fontId="7" fillId="6" borderId="11" xfId="4" applyNumberFormat="1" applyFont="1" applyFill="1" applyBorder="1" applyAlignment="1" applyProtection="1">
      <alignment horizontal="center" vertical="center" wrapText="1"/>
      <protection locked="0"/>
    </xf>
    <xf numFmtId="165" fontId="7" fillId="6" borderId="12" xfId="4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2" applyFont="1" applyFill="1" applyBorder="1" applyAlignment="1" applyProtection="1">
      <alignment horizontal="center" vertical="center"/>
    </xf>
    <xf numFmtId="0" fontId="10" fillId="0" borderId="0" xfId="1" applyFont="1"/>
    <xf numFmtId="0" fontId="8" fillId="3" borderId="2" xfId="2" applyFont="1" applyFill="1" applyBorder="1" applyAlignment="1" applyProtection="1">
      <alignment horizontal="center" vertical="center" wrapText="1"/>
      <protection locked="0"/>
    </xf>
    <xf numFmtId="0" fontId="8" fillId="3" borderId="13" xfId="2" applyFont="1" applyFill="1" applyBorder="1" applyAlignment="1">
      <alignment horizontal="left" vertical="center" wrapText="1"/>
    </xf>
    <xf numFmtId="0" fontId="8" fillId="3" borderId="2" xfId="2" applyFont="1" applyFill="1" applyBorder="1" applyAlignment="1">
      <alignment horizontal="left" vertical="center" wrapText="1"/>
    </xf>
    <xf numFmtId="0" fontId="8" fillId="3" borderId="14" xfId="2" applyFont="1" applyFill="1" applyBorder="1" applyAlignment="1">
      <alignment horizontal="left" vertical="center" wrapText="1"/>
    </xf>
    <xf numFmtId="0" fontId="8" fillId="3" borderId="11" xfId="2" applyFont="1" applyFill="1" applyBorder="1" applyAlignment="1">
      <alignment horizontal="left" vertical="center" wrapText="1"/>
    </xf>
    <xf numFmtId="0" fontId="8" fillId="3" borderId="2" xfId="2" applyFont="1" applyFill="1" applyBorder="1" applyAlignment="1" applyProtection="1">
      <alignment vertical="center" wrapText="1"/>
      <protection locked="0"/>
    </xf>
    <xf numFmtId="0" fontId="8" fillId="3" borderId="13" xfId="2" applyFont="1" applyFill="1" applyBorder="1" applyAlignment="1" applyProtection="1">
      <alignment vertical="center" wrapText="1"/>
      <protection locked="0"/>
    </xf>
    <xf numFmtId="0" fontId="8" fillId="3" borderId="14" xfId="2" applyFont="1" applyFill="1" applyBorder="1" applyAlignment="1" applyProtection="1">
      <alignment vertical="center" wrapText="1"/>
      <protection locked="0"/>
    </xf>
    <xf numFmtId="0" fontId="8" fillId="3" borderId="11" xfId="2" applyFont="1" applyFill="1" applyBorder="1" applyAlignment="1" applyProtection="1">
      <alignment vertical="center" wrapText="1"/>
      <protection locked="0"/>
    </xf>
    <xf numFmtId="0" fontId="9" fillId="3" borderId="13" xfId="2" applyFont="1" applyFill="1" applyBorder="1" applyAlignment="1">
      <alignment horizontal="left" vertical="center" wrapText="1"/>
    </xf>
    <xf numFmtId="0" fontId="9" fillId="3" borderId="2" xfId="2" applyFont="1" applyFill="1" applyBorder="1" applyAlignment="1">
      <alignment horizontal="left" vertical="center" wrapText="1"/>
    </xf>
    <xf numFmtId="0" fontId="9" fillId="3" borderId="14" xfId="2" applyFont="1" applyFill="1" applyBorder="1" applyAlignment="1">
      <alignment horizontal="left" vertical="center" wrapText="1"/>
    </xf>
    <xf numFmtId="0" fontId="9" fillId="4" borderId="11" xfId="2" applyFont="1" applyFill="1" applyBorder="1" applyAlignment="1">
      <alignment horizontal="left" vertical="center" wrapText="1"/>
    </xf>
    <xf numFmtId="0" fontId="9" fillId="3" borderId="2" xfId="2" applyFont="1" applyFill="1" applyBorder="1" applyAlignment="1" applyProtection="1">
      <alignment horizontal="center" vertical="center" wrapText="1"/>
    </xf>
    <xf numFmtId="0" fontId="8" fillId="4" borderId="1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13" xfId="2" applyFont="1" applyFill="1" applyBorder="1" applyAlignment="1">
      <alignment horizontal="left" vertical="center" wrapText="1"/>
    </xf>
    <xf numFmtId="0" fontId="8" fillId="0" borderId="14" xfId="2" applyFont="1" applyFill="1" applyBorder="1" applyAlignment="1">
      <alignment horizontal="left" vertical="center" wrapText="1"/>
    </xf>
    <xf numFmtId="0" fontId="8" fillId="4" borderId="2" xfId="2" applyFont="1" applyFill="1" applyBorder="1" applyAlignment="1">
      <alignment horizontal="left" vertical="center" wrapText="1"/>
    </xf>
    <xf numFmtId="0" fontId="8" fillId="5" borderId="2" xfId="2" applyFont="1" applyFill="1" applyBorder="1" applyAlignment="1">
      <alignment horizontal="left" vertical="center" wrapText="1"/>
    </xf>
    <xf numFmtId="164" fontId="8" fillId="5" borderId="14" xfId="2" applyNumberFormat="1" applyFont="1" applyFill="1" applyBorder="1" applyAlignment="1">
      <alignment horizontal="left" vertical="center" wrapText="1"/>
    </xf>
    <xf numFmtId="0" fontId="8" fillId="0" borderId="11" xfId="2" applyFont="1" applyFill="1" applyBorder="1" applyAlignment="1">
      <alignment horizontal="left" vertical="center" wrapText="1"/>
    </xf>
    <xf numFmtId="0" fontId="8" fillId="4" borderId="13" xfId="2" applyFont="1" applyFill="1" applyBorder="1" applyAlignment="1">
      <alignment horizontal="left" vertical="center" wrapText="1"/>
    </xf>
    <xf numFmtId="0" fontId="8" fillId="5" borderId="11" xfId="2" applyFont="1" applyFill="1" applyBorder="1" applyAlignment="1">
      <alignment horizontal="left" vertical="center" wrapText="1"/>
    </xf>
    <xf numFmtId="0" fontId="9" fillId="3" borderId="2" xfId="2" applyFont="1" applyFill="1" applyBorder="1" applyAlignment="1" applyProtection="1">
      <alignment horizontal="center" vertical="center"/>
    </xf>
    <xf numFmtId="0" fontId="9" fillId="3" borderId="13" xfId="2" applyFont="1" applyFill="1" applyBorder="1" applyAlignment="1" applyProtection="1">
      <alignment vertical="center" wrapText="1"/>
      <protection locked="0"/>
    </xf>
    <xf numFmtId="0" fontId="9" fillId="3" borderId="2" xfId="2" applyFont="1" applyFill="1" applyBorder="1" applyAlignment="1" applyProtection="1">
      <alignment vertical="center" wrapText="1"/>
      <protection locked="0"/>
    </xf>
    <xf numFmtId="0" fontId="9" fillId="3" borderId="14" xfId="2" applyFont="1" applyFill="1" applyBorder="1" applyAlignment="1" applyProtection="1">
      <alignment vertical="center" wrapText="1"/>
      <protection locked="0"/>
    </xf>
    <xf numFmtId="0" fontId="9" fillId="3" borderId="11" xfId="2" applyFont="1" applyFill="1" applyBorder="1" applyAlignment="1" applyProtection="1">
      <alignment vertical="center" wrapText="1"/>
      <protection locked="0"/>
    </xf>
    <xf numFmtId="0" fontId="9" fillId="4" borderId="2" xfId="2" applyFont="1" applyFill="1" applyBorder="1" applyAlignment="1">
      <alignment horizontal="left" vertical="center" wrapText="1"/>
    </xf>
    <xf numFmtId="0" fontId="9" fillId="5" borderId="2" xfId="2" applyFont="1" applyFill="1" applyBorder="1" applyAlignment="1">
      <alignment horizontal="left" vertical="center" wrapText="1"/>
    </xf>
    <xf numFmtId="164" fontId="8" fillId="5" borderId="13" xfId="2" applyNumberFormat="1" applyFont="1" applyFill="1" applyBorder="1" applyAlignment="1">
      <alignment horizontal="left" vertical="center" wrapText="1"/>
    </xf>
    <xf numFmtId="0" fontId="9" fillId="3" borderId="11" xfId="2" applyFont="1" applyFill="1" applyBorder="1" applyAlignment="1">
      <alignment horizontal="left" vertical="center" wrapText="1"/>
    </xf>
    <xf numFmtId="0" fontId="9" fillId="3" borderId="15" xfId="2" applyFont="1" applyFill="1" applyBorder="1" applyAlignment="1" applyProtection="1">
      <alignment vertical="center" wrapText="1"/>
    </xf>
    <xf numFmtId="0" fontId="9" fillId="3" borderId="16" xfId="2" applyFont="1" applyFill="1" applyBorder="1" applyAlignment="1" applyProtection="1">
      <alignment vertical="center" wrapText="1"/>
    </xf>
    <xf numFmtId="0" fontId="8" fillId="4" borderId="14" xfId="2" applyFont="1" applyFill="1" applyBorder="1" applyAlignment="1">
      <alignment horizontal="left" vertical="center" wrapText="1"/>
    </xf>
    <xf numFmtId="0" fontId="8" fillId="5" borderId="13" xfId="2" applyFont="1" applyFill="1" applyBorder="1" applyAlignment="1">
      <alignment horizontal="left" vertical="center" wrapText="1"/>
    </xf>
    <xf numFmtId="164" fontId="8" fillId="5" borderId="11" xfId="2" applyNumberFormat="1" applyFont="1" applyFill="1" applyBorder="1" applyAlignment="1">
      <alignment horizontal="left" vertical="center" wrapText="1"/>
    </xf>
    <xf numFmtId="164" fontId="8" fillId="5" borderId="2" xfId="2" applyNumberFormat="1" applyFont="1" applyFill="1" applyBorder="1" applyAlignment="1">
      <alignment horizontal="left" vertical="center" wrapText="1"/>
    </xf>
    <xf numFmtId="0" fontId="8" fillId="5" borderId="14" xfId="2" applyFont="1" applyFill="1" applyBorder="1" applyAlignment="1">
      <alignment horizontal="left" vertical="center" wrapText="1"/>
    </xf>
    <xf numFmtId="164" fontId="8" fillId="3" borderId="15" xfId="3" applyNumberFormat="1" applyFont="1" applyFill="1" applyBorder="1" applyAlignment="1" applyProtection="1">
      <alignment horizontal="center" vertical="center" wrapText="1"/>
      <protection locked="0"/>
    </xf>
    <xf numFmtId="0" fontId="9" fillId="4" borderId="14" xfId="2" applyFont="1" applyFill="1" applyBorder="1" applyAlignment="1">
      <alignment horizontal="left" vertical="center" wrapText="1"/>
    </xf>
    <xf numFmtId="0" fontId="9" fillId="5" borderId="13" xfId="2" applyFont="1" applyFill="1" applyBorder="1" applyAlignment="1">
      <alignment horizontal="left" vertical="center" wrapText="1"/>
    </xf>
    <xf numFmtId="0" fontId="9" fillId="5" borderId="1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 applyProtection="1">
      <alignment vertical="center" wrapText="1"/>
      <protection locked="0"/>
    </xf>
    <xf numFmtId="0" fontId="8" fillId="6" borderId="2" xfId="2" applyFont="1" applyFill="1" applyBorder="1" applyAlignment="1" applyProtection="1">
      <alignment horizontal="center" vertical="center" wrapText="1"/>
      <protection locked="0"/>
    </xf>
    <xf numFmtId="0" fontId="8" fillId="6" borderId="2" xfId="2" applyFont="1" applyFill="1" applyBorder="1" applyAlignment="1">
      <alignment vertical="center" wrapText="1"/>
    </xf>
    <xf numFmtId="0" fontId="8" fillId="6" borderId="2" xfId="2" applyFont="1" applyFill="1" applyBorder="1" applyAlignment="1">
      <alignment horizontal="left" vertical="center" wrapText="1"/>
    </xf>
    <xf numFmtId="164" fontId="8" fillId="6" borderId="2" xfId="3" applyNumberFormat="1" applyFont="1" applyFill="1" applyBorder="1" applyAlignment="1">
      <alignment horizontal="right" vertical="center"/>
    </xf>
    <xf numFmtId="17" fontId="8" fillId="6" borderId="2" xfId="2" applyNumberFormat="1" applyFont="1" applyFill="1" applyBorder="1" applyAlignment="1" applyProtection="1">
      <alignment horizontal="center" vertical="center"/>
    </xf>
    <xf numFmtId="164" fontId="8" fillId="6" borderId="11" xfId="3" applyNumberFormat="1" applyFont="1" applyFill="1" applyBorder="1" applyAlignment="1">
      <alignment horizontal="right" vertical="center"/>
    </xf>
    <xf numFmtId="0" fontId="8" fillId="3" borderId="2" xfId="2" applyNumberFormat="1" applyFont="1" applyFill="1" applyBorder="1" applyAlignment="1" applyProtection="1">
      <alignment horizontal="center" vertical="center"/>
      <protection locked="0"/>
    </xf>
    <xf numFmtId="165" fontId="8" fillId="3" borderId="11" xfId="3" applyNumberFormat="1" applyFont="1" applyFill="1" applyBorder="1" applyAlignment="1" applyProtection="1">
      <alignment horizontal="center" vertical="center" wrapText="1"/>
      <protection locked="0"/>
    </xf>
    <xf numFmtId="0" fontId="8" fillId="3" borderId="2" xfId="3" applyNumberFormat="1" applyFont="1" applyFill="1" applyBorder="1" applyAlignment="1" applyProtection="1">
      <alignment horizontal="center" vertical="center" wrapText="1"/>
      <protection locked="0"/>
    </xf>
    <xf numFmtId="0" fontId="8" fillId="3" borderId="12" xfId="3" applyNumberFormat="1" applyFont="1" applyFill="1" applyBorder="1" applyAlignment="1" applyProtection="1">
      <alignment horizontal="center" vertical="center" wrapText="1"/>
      <protection locked="0"/>
    </xf>
    <xf numFmtId="164" fontId="8" fillId="3" borderId="14" xfId="2" applyNumberFormat="1" applyFont="1" applyFill="1" applyBorder="1" applyAlignment="1">
      <alignment horizontal="justify" vertical="center" wrapText="1"/>
    </xf>
    <xf numFmtId="164" fontId="8" fillId="3" borderId="2" xfId="2" applyNumberFormat="1" applyFont="1" applyFill="1" applyBorder="1" applyAlignment="1" applyProtection="1">
      <alignment vertical="center" wrapText="1"/>
      <protection locked="0"/>
    </xf>
    <xf numFmtId="0" fontId="8" fillId="6" borderId="2" xfId="2" applyNumberFormat="1" applyFont="1" applyFill="1" applyBorder="1" applyAlignment="1" applyProtection="1">
      <alignment horizontal="center" vertical="center"/>
      <protection locked="0"/>
    </xf>
    <xf numFmtId="165" fontId="8" fillId="6" borderId="11" xfId="3" applyNumberFormat="1" applyFont="1" applyFill="1" applyBorder="1" applyAlignment="1" applyProtection="1">
      <alignment horizontal="center" vertical="center" wrapText="1"/>
      <protection locked="0"/>
    </xf>
    <xf numFmtId="165" fontId="8" fillId="6" borderId="2" xfId="3" applyNumberFormat="1" applyFont="1" applyFill="1" applyBorder="1" applyAlignment="1" applyProtection="1">
      <alignment horizontal="center" vertical="center" wrapText="1"/>
      <protection locked="0"/>
    </xf>
    <xf numFmtId="165" fontId="8" fillId="6" borderId="17" xfId="3" applyNumberFormat="1" applyFont="1" applyFill="1" applyBorder="1" applyAlignment="1" applyProtection="1">
      <alignment horizontal="center" vertical="center" wrapText="1"/>
      <protection locked="0"/>
    </xf>
    <xf numFmtId="165" fontId="7" fillId="6" borderId="2" xfId="4" applyNumberFormat="1" applyFont="1" applyFill="1" applyBorder="1" applyAlignment="1" applyProtection="1">
      <alignment horizontal="center" vertical="center" wrapText="1"/>
      <protection locked="0"/>
    </xf>
    <xf numFmtId="165" fontId="7" fillId="6" borderId="2" xfId="3" applyNumberFormat="1" applyFont="1" applyFill="1" applyBorder="1" applyAlignment="1" applyProtection="1">
      <alignment horizontal="center" vertical="center" wrapText="1"/>
      <protection locked="0"/>
    </xf>
    <xf numFmtId="165" fontId="7" fillId="6" borderId="11" xfId="3" applyNumberFormat="1" applyFont="1" applyFill="1" applyBorder="1" applyAlignment="1" applyProtection="1">
      <alignment horizontal="center" vertical="center" wrapText="1"/>
      <protection locked="0"/>
    </xf>
    <xf numFmtId="164" fontId="11" fillId="3" borderId="2" xfId="3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1" applyFont="1" applyBorder="1" applyAlignment="1">
      <alignment vertical="center"/>
    </xf>
    <xf numFmtId="164" fontId="8" fillId="0" borderId="2" xfId="3" applyNumberFormat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15" fillId="0" borderId="12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5" fillId="2" borderId="3" xfId="2" applyFont="1" applyFill="1" applyBorder="1" applyAlignment="1" applyProtection="1">
      <alignment horizontal="center" vertical="center" wrapText="1"/>
      <protection locked="0"/>
    </xf>
    <xf numFmtId="0" fontId="5" fillId="2" borderId="6" xfId="2" applyFont="1" applyFill="1" applyBorder="1" applyAlignment="1" applyProtection="1">
      <alignment horizontal="center" vertical="center" wrapText="1"/>
      <protection locked="0"/>
    </xf>
    <xf numFmtId="0" fontId="5" fillId="2" borderId="4" xfId="2" applyFont="1" applyFill="1" applyBorder="1" applyAlignment="1" applyProtection="1">
      <alignment horizontal="center" vertical="center" wrapText="1"/>
      <protection locked="0"/>
    </xf>
    <xf numFmtId="0" fontId="5" fillId="2" borderId="5" xfId="2" applyFont="1" applyFill="1" applyBorder="1" applyAlignment="1" applyProtection="1">
      <alignment horizontal="center" vertical="center" wrapText="1"/>
      <protection locked="0"/>
    </xf>
    <xf numFmtId="0" fontId="5" fillId="2" borderId="8" xfId="2" applyFont="1" applyFill="1" applyBorder="1" applyAlignment="1" applyProtection="1">
      <alignment horizontal="center" vertical="center" wrapText="1"/>
      <protection locked="0"/>
    </xf>
    <xf numFmtId="0" fontId="6" fillId="3" borderId="9" xfId="2" applyFont="1" applyFill="1" applyBorder="1" applyAlignment="1" applyProtection="1">
      <alignment horizontal="center" vertical="center" wrapText="1"/>
      <protection locked="0"/>
    </xf>
    <xf numFmtId="0" fontId="7" fillId="3" borderId="10" xfId="2" applyFont="1" applyFill="1" applyBorder="1" applyAlignment="1" applyProtection="1">
      <alignment horizontal="center" vertical="center" wrapText="1"/>
      <protection locked="0"/>
    </xf>
    <xf numFmtId="0" fontId="8" fillId="3" borderId="2" xfId="2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8" fillId="0" borderId="2" xfId="2" applyFont="1" applyFill="1" applyBorder="1" applyAlignment="1">
      <alignment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8" fillId="3" borderId="11" xfId="2" applyFont="1" applyFill="1" applyBorder="1" applyAlignment="1" applyProtection="1">
      <alignment horizontal="left" vertical="center" wrapText="1"/>
      <protection locked="0"/>
    </xf>
    <xf numFmtId="0" fontId="8" fillId="3" borderId="17" xfId="2" applyFont="1" applyFill="1" applyBorder="1" applyAlignment="1" applyProtection="1">
      <alignment horizontal="left" vertical="center" wrapText="1"/>
      <protection locked="0"/>
    </xf>
    <xf numFmtId="0" fontId="8" fillId="3" borderId="15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8" fillId="3" borderId="16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vertical="center" wrapText="1"/>
    </xf>
    <xf numFmtId="0" fontId="8" fillId="0" borderId="18" xfId="2" applyFont="1" applyFill="1" applyBorder="1" applyAlignment="1">
      <alignment vertical="center" wrapText="1"/>
    </xf>
    <xf numFmtId="0" fontId="8" fillId="0" borderId="16" xfId="2" applyFont="1" applyFill="1" applyBorder="1" applyAlignment="1">
      <alignment vertical="center" wrapText="1"/>
    </xf>
    <xf numFmtId="0" fontId="7" fillId="6" borderId="11" xfId="2" applyFont="1" applyFill="1" applyBorder="1" applyAlignment="1">
      <alignment horizontal="center" vertical="center" wrapText="1"/>
    </xf>
    <xf numFmtId="0" fontId="7" fillId="6" borderId="12" xfId="2" applyFont="1" applyFill="1" applyBorder="1" applyAlignment="1">
      <alignment horizontal="center" vertical="center" wrapText="1"/>
    </xf>
    <xf numFmtId="0" fontId="7" fillId="6" borderId="17" xfId="2" applyFont="1" applyFill="1" applyBorder="1" applyAlignment="1">
      <alignment horizontal="center" vertical="center" wrapText="1"/>
    </xf>
    <xf numFmtId="164" fontId="7" fillId="6" borderId="19" xfId="3" applyNumberFormat="1" applyFont="1" applyFill="1" applyBorder="1" applyAlignment="1" applyProtection="1">
      <alignment horizontal="center" vertical="center" wrapText="1"/>
      <protection locked="0"/>
    </xf>
    <xf numFmtId="164" fontId="7" fillId="6" borderId="12" xfId="3" applyNumberFormat="1" applyFont="1" applyFill="1" applyBorder="1" applyAlignment="1" applyProtection="1">
      <alignment horizontal="center" vertical="center" wrapText="1"/>
      <protection locked="0"/>
    </xf>
    <xf numFmtId="164" fontId="7" fillId="6" borderId="20" xfId="3" applyNumberFormat="1" applyFont="1" applyFill="1" applyBorder="1" applyAlignment="1" applyProtection="1">
      <alignment horizontal="center" vertical="center" wrapText="1"/>
      <protection locked="0"/>
    </xf>
    <xf numFmtId="0" fontId="6" fillId="3" borderId="11" xfId="2" applyFont="1" applyFill="1" applyBorder="1" applyAlignment="1" applyProtection="1">
      <alignment horizontal="center" vertical="center" wrapText="1"/>
      <protection locked="0"/>
    </xf>
    <xf numFmtId="0" fontId="6" fillId="3" borderId="12" xfId="2" applyFont="1" applyFill="1" applyBorder="1" applyAlignment="1" applyProtection="1">
      <alignment horizontal="center" vertical="center" wrapText="1"/>
      <protection locked="0"/>
    </xf>
    <xf numFmtId="0" fontId="8" fillId="3" borderId="2" xfId="2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Fill="1" applyBorder="1" applyAlignment="1" applyProtection="1">
      <alignment vertical="center" wrapText="1"/>
      <protection locked="0"/>
    </xf>
    <xf numFmtId="0" fontId="8" fillId="3" borderId="15" xfId="2" applyFont="1" applyFill="1" applyBorder="1" applyAlignment="1" applyProtection="1">
      <alignment horizontal="center" vertical="center" wrapText="1"/>
      <protection locked="0"/>
    </xf>
    <xf numFmtId="0" fontId="8" fillId="3" borderId="18" xfId="2" applyFont="1" applyFill="1" applyBorder="1" applyAlignment="1" applyProtection="1">
      <alignment horizontal="center" vertical="center" wrapText="1"/>
      <protection locked="0"/>
    </xf>
    <xf numFmtId="0" fontId="8" fillId="3" borderId="16" xfId="2" applyFont="1" applyFill="1" applyBorder="1" applyAlignment="1" applyProtection="1">
      <alignment horizontal="center" vertical="center" wrapText="1"/>
      <protection locked="0"/>
    </xf>
    <xf numFmtId="0" fontId="8" fillId="0" borderId="15" xfId="2" applyFont="1" applyFill="1" applyBorder="1" applyAlignment="1" applyProtection="1">
      <alignment horizontal="left" vertical="center" wrapText="1"/>
      <protection locked="0"/>
    </xf>
    <xf numFmtId="0" fontId="8" fillId="0" borderId="18" xfId="2" applyFont="1" applyFill="1" applyBorder="1" applyAlignment="1" applyProtection="1">
      <alignment horizontal="left" vertical="center" wrapText="1"/>
      <protection locked="0"/>
    </xf>
    <xf numFmtId="0" fontId="8" fillId="0" borderId="16" xfId="2" applyFont="1" applyFill="1" applyBorder="1" applyAlignment="1" applyProtection="1">
      <alignment horizontal="left" vertical="center" wrapText="1"/>
      <protection locked="0"/>
    </xf>
    <xf numFmtId="0" fontId="9" fillId="3" borderId="15" xfId="2" applyFont="1" applyFill="1" applyBorder="1" applyAlignment="1" applyProtection="1">
      <alignment horizontal="center" vertical="center" wrapText="1"/>
    </xf>
    <xf numFmtId="0" fontId="9" fillId="3" borderId="18" xfId="2" applyFont="1" applyFill="1" applyBorder="1" applyAlignment="1" applyProtection="1">
      <alignment horizontal="center" vertical="center" wrapText="1"/>
    </xf>
    <xf numFmtId="0" fontId="9" fillId="3" borderId="16" xfId="2" applyFont="1" applyFill="1" applyBorder="1" applyAlignment="1" applyProtection="1">
      <alignment horizontal="center" vertical="center" wrapText="1"/>
    </xf>
    <xf numFmtId="0" fontId="8" fillId="3" borderId="2" xfId="2" applyFont="1" applyFill="1" applyBorder="1" applyAlignment="1" applyProtection="1">
      <alignment vertical="center" wrapText="1"/>
      <protection locked="0"/>
    </xf>
    <xf numFmtId="0" fontId="3" fillId="0" borderId="2" xfId="1" applyFont="1" applyBorder="1" applyAlignment="1">
      <alignment vertical="center" wrapText="1"/>
    </xf>
    <xf numFmtId="164" fontId="7" fillId="6" borderId="11" xfId="2" applyNumberFormat="1" applyFont="1" applyFill="1" applyBorder="1" applyAlignment="1">
      <alignment horizontal="center" vertical="center" wrapText="1"/>
    </xf>
    <xf numFmtId="0" fontId="8" fillId="3" borderId="15" xfId="2" applyNumberFormat="1" applyFont="1" applyFill="1" applyBorder="1" applyAlignment="1" applyProtection="1">
      <alignment horizontal="center" vertical="center"/>
      <protection locked="0"/>
    </xf>
    <xf numFmtId="0" fontId="8" fillId="3" borderId="18" xfId="2" applyNumberFormat="1" applyFont="1" applyFill="1" applyBorder="1" applyAlignment="1" applyProtection="1">
      <alignment horizontal="center" vertical="center"/>
      <protection locked="0"/>
    </xf>
    <xf numFmtId="0" fontId="8" fillId="3" borderId="16" xfId="2" applyNumberFormat="1" applyFont="1" applyFill="1" applyBorder="1" applyAlignment="1" applyProtection="1">
      <alignment horizontal="center" vertical="center"/>
      <protection locked="0"/>
    </xf>
    <xf numFmtId="0" fontId="8" fillId="3" borderId="15" xfId="2" applyFont="1" applyFill="1" applyBorder="1" applyAlignment="1" applyProtection="1">
      <alignment horizontal="left" vertical="center" wrapText="1"/>
      <protection locked="0"/>
    </xf>
    <xf numFmtId="0" fontId="8" fillId="3" borderId="18" xfId="2" applyFont="1" applyFill="1" applyBorder="1" applyAlignment="1" applyProtection="1">
      <alignment horizontal="left" vertical="center" wrapText="1"/>
      <protection locked="0"/>
    </xf>
    <xf numFmtId="0" fontId="8" fillId="3" borderId="16" xfId="2" applyFont="1" applyFill="1" applyBorder="1" applyAlignment="1" applyProtection="1">
      <alignment horizontal="left" vertical="center" wrapText="1"/>
      <protection locked="0"/>
    </xf>
  </cellXfs>
  <cellStyles count="23">
    <cellStyle name="Comma 2" xfId="3"/>
    <cellStyle name="Excel Built-in Normal" xfId="5"/>
    <cellStyle name="Heading" xfId="6"/>
    <cellStyle name="Heading1" xfId="7"/>
    <cellStyle name="Normal" xfId="0" builtinId="0"/>
    <cellStyle name="Normal 2" xfId="1"/>
    <cellStyle name="Normal 2 2" xfId="2"/>
    <cellStyle name="Normal 3" xfId="8"/>
    <cellStyle name="Normal 3 2" xfId="9"/>
    <cellStyle name="Normal 3 2 2" xfId="10"/>
    <cellStyle name="Normal 3 3" xfId="11"/>
    <cellStyle name="Normal 3 3 2" xfId="12"/>
    <cellStyle name="Normal 3 4" xfId="13"/>
    <cellStyle name="Normal 4" xfId="14"/>
    <cellStyle name="Normal 4 2" xfId="15"/>
    <cellStyle name="Normal 4 2 2" xfId="16"/>
    <cellStyle name="Normal 4 3" xfId="17"/>
    <cellStyle name="Normal 4 3 2" xfId="18"/>
    <cellStyle name="Normal 4 4" xfId="19"/>
    <cellStyle name="Result" xfId="20"/>
    <cellStyle name="Result2" xfId="21"/>
    <cellStyle name="Separador de milhares 2" xfId="22"/>
    <cellStyle name="Separador de milhares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4"/>
  <sheetViews>
    <sheetView tabSelected="1" zoomScaleNormal="100" workbookViewId="0">
      <pane ySplit="4" topLeftCell="A5" activePane="bottomLeft" state="frozen"/>
      <selection pane="bottomLeft" activeCell="G7" sqref="G7"/>
    </sheetView>
  </sheetViews>
  <sheetFormatPr defaultColWidth="9.109375" defaultRowHeight="13.8" x14ac:dyDescent="0.25"/>
  <cols>
    <col min="1" max="1" width="5.33203125" style="154" customWidth="1"/>
    <col min="2" max="2" width="13.88671875" style="154" customWidth="1"/>
    <col min="3" max="3" width="24.6640625" style="154" customWidth="1"/>
    <col min="4" max="4" width="13.5546875" style="155" customWidth="1"/>
    <col min="5" max="5" width="11.88671875" style="155" customWidth="1"/>
    <col min="6" max="6" width="9.5546875" style="154" customWidth="1"/>
    <col min="7" max="7" width="9.109375" style="154" customWidth="1"/>
    <col min="8" max="8" width="8.6640625" style="154" customWidth="1"/>
    <col min="9" max="11" width="4.88671875" style="154" bestFit="1" customWidth="1"/>
    <col min="12" max="12" width="5.44140625" style="154" customWidth="1"/>
    <col min="13" max="13" width="8.6640625" style="154" customWidth="1"/>
    <col min="14" max="14" width="7.88671875" style="154" customWidth="1"/>
    <col min="15" max="15" width="8.6640625" style="154" customWidth="1"/>
    <col min="16" max="16" width="10.33203125" style="154" customWidth="1"/>
    <col min="17" max="17" width="8.6640625" style="154" customWidth="1"/>
    <col min="18" max="18" width="10.109375" style="156" customWidth="1"/>
    <col min="19" max="19" width="23.6640625" style="1" customWidth="1"/>
    <col min="20" max="20" width="37.109375" style="2" customWidth="1"/>
    <col min="21" max="16384" width="9.109375" style="2"/>
  </cols>
  <sheetData>
    <row r="1" spans="1:19" ht="26.25" customHeight="1" x14ac:dyDescent="0.2">
      <c r="A1" s="157"/>
      <c r="B1" s="158" t="s">
        <v>208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60"/>
    </row>
    <row r="2" spans="1:19" ht="18.75" thickBot="1" x14ac:dyDescent="0.25">
      <c r="A2" s="161" t="s">
        <v>207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3"/>
    </row>
    <row r="3" spans="1:19" ht="24" customHeight="1" thickTop="1" thickBot="1" x14ac:dyDescent="0.3">
      <c r="A3" s="164" t="s">
        <v>0</v>
      </c>
      <c r="B3" s="164" t="s">
        <v>1</v>
      </c>
      <c r="C3" s="164" t="s">
        <v>2</v>
      </c>
      <c r="D3" s="164" t="s">
        <v>3</v>
      </c>
      <c r="E3" s="164" t="s">
        <v>4</v>
      </c>
      <c r="F3" s="164" t="s">
        <v>5</v>
      </c>
      <c r="G3" s="164" t="s">
        <v>6</v>
      </c>
      <c r="H3" s="164" t="s">
        <v>7</v>
      </c>
      <c r="I3" s="166" t="s">
        <v>8</v>
      </c>
      <c r="J3" s="166"/>
      <c r="K3" s="166"/>
      <c r="L3" s="166"/>
      <c r="M3" s="166" t="s">
        <v>9</v>
      </c>
      <c r="N3" s="166"/>
      <c r="O3" s="166"/>
      <c r="P3" s="166"/>
      <c r="Q3" s="166" t="s">
        <v>10</v>
      </c>
      <c r="R3" s="166"/>
      <c r="S3" s="167" t="s">
        <v>11</v>
      </c>
    </row>
    <row r="4" spans="1:19" ht="21.6" thickTop="1" thickBot="1" x14ac:dyDescent="0.3">
      <c r="A4" s="165"/>
      <c r="B4" s="165"/>
      <c r="C4" s="165"/>
      <c r="D4" s="165"/>
      <c r="E4" s="165"/>
      <c r="F4" s="165"/>
      <c r="G4" s="165"/>
      <c r="H4" s="165"/>
      <c r="I4" s="3" t="s">
        <v>12</v>
      </c>
      <c r="J4" s="3" t="s">
        <v>13</v>
      </c>
      <c r="K4" s="3" t="s">
        <v>14</v>
      </c>
      <c r="L4" s="3" t="s">
        <v>15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12</v>
      </c>
      <c r="R4" s="4" t="s">
        <v>13</v>
      </c>
      <c r="S4" s="168"/>
    </row>
    <row r="5" spans="1:19" ht="15.75" customHeight="1" thickTop="1" x14ac:dyDescent="0.25">
      <c r="A5" s="169" t="s">
        <v>16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5"/>
    </row>
    <row r="6" spans="1:19" ht="20.399999999999999" x14ac:dyDescent="0.25">
      <c r="A6" s="171">
        <v>1</v>
      </c>
      <c r="B6" s="173" t="s">
        <v>17</v>
      </c>
      <c r="C6" s="6" t="s">
        <v>18</v>
      </c>
      <c r="D6" s="7">
        <v>359567</v>
      </c>
      <c r="E6" s="7">
        <f t="shared" ref="E6:E24" si="0">D6/2.29</f>
        <v>157016.15720524016</v>
      </c>
      <c r="F6" s="8" t="s">
        <v>19</v>
      </c>
      <c r="G6" s="9">
        <v>1</v>
      </c>
      <c r="H6" s="10">
        <v>4</v>
      </c>
      <c r="I6" s="11"/>
      <c r="J6" s="12"/>
      <c r="K6" s="13"/>
      <c r="L6" s="14"/>
      <c r="M6" s="15">
        <f>D6</f>
        <v>359567</v>
      </c>
      <c r="N6" s="16"/>
      <c r="O6" s="16"/>
      <c r="P6" s="17"/>
      <c r="Q6" s="11"/>
      <c r="R6" s="18"/>
      <c r="S6" s="19" t="s">
        <v>20</v>
      </c>
    </row>
    <row r="7" spans="1:19" ht="144.75" customHeight="1" x14ac:dyDescent="0.25">
      <c r="A7" s="171"/>
      <c r="B7" s="173"/>
      <c r="C7" s="6" t="s">
        <v>21</v>
      </c>
      <c r="D7" s="7">
        <v>400000</v>
      </c>
      <c r="E7" s="7">
        <f t="shared" si="0"/>
        <v>174672.48908296943</v>
      </c>
      <c r="F7" s="20" t="s">
        <v>22</v>
      </c>
      <c r="G7" s="21">
        <v>1</v>
      </c>
      <c r="H7" s="22">
        <v>3</v>
      </c>
      <c r="I7" s="11"/>
      <c r="J7" s="16"/>
      <c r="K7" s="16"/>
      <c r="L7" s="17"/>
      <c r="M7" s="23"/>
      <c r="N7" s="13"/>
      <c r="O7" s="24"/>
      <c r="P7" s="25">
        <f>D7</f>
        <v>400000</v>
      </c>
      <c r="Q7" s="11"/>
      <c r="R7" s="18"/>
      <c r="S7" s="19"/>
    </row>
    <row r="8" spans="1:19" ht="20.399999999999999" x14ac:dyDescent="0.25">
      <c r="A8" s="171"/>
      <c r="B8" s="174"/>
      <c r="C8" s="6" t="s">
        <v>23</v>
      </c>
      <c r="D8" s="7">
        <v>333450</v>
      </c>
      <c r="E8" s="7">
        <f t="shared" si="0"/>
        <v>145611.35371179041</v>
      </c>
      <c r="F8" s="20" t="s">
        <v>22</v>
      </c>
      <c r="G8" s="21">
        <v>1</v>
      </c>
      <c r="H8" s="22">
        <v>3</v>
      </c>
      <c r="I8" s="26"/>
      <c r="J8" s="6"/>
      <c r="K8" s="6"/>
      <c r="L8" s="27"/>
      <c r="M8" s="23"/>
      <c r="N8" s="13"/>
      <c r="O8" s="13"/>
      <c r="P8" s="25">
        <f>D8</f>
        <v>333450</v>
      </c>
      <c r="Q8" s="26"/>
      <c r="R8" s="18"/>
      <c r="S8" s="28"/>
    </row>
    <row r="9" spans="1:19" ht="20.399999999999999" x14ac:dyDescent="0.25">
      <c r="A9" s="171"/>
      <c r="B9" s="174"/>
      <c r="C9" s="6" t="s">
        <v>24</v>
      </c>
      <c r="D9" s="7">
        <v>134433</v>
      </c>
      <c r="E9" s="7">
        <f t="shared" si="0"/>
        <v>58704.366812227076</v>
      </c>
      <c r="F9" s="20" t="s">
        <v>22</v>
      </c>
      <c r="G9" s="21">
        <v>1</v>
      </c>
      <c r="H9" s="22">
        <v>3</v>
      </c>
      <c r="I9" s="26"/>
      <c r="J9" s="6"/>
      <c r="K9" s="6"/>
      <c r="L9" s="27"/>
      <c r="M9" s="23"/>
      <c r="N9" s="13"/>
      <c r="O9" s="13"/>
      <c r="P9" s="25">
        <f>D9</f>
        <v>134433</v>
      </c>
      <c r="Q9" s="26"/>
      <c r="R9" s="18"/>
      <c r="S9" s="29"/>
    </row>
    <row r="10" spans="1:19" ht="30.6" x14ac:dyDescent="0.25">
      <c r="A10" s="171"/>
      <c r="B10" s="174"/>
      <c r="C10" s="6" t="s">
        <v>25</v>
      </c>
      <c r="D10" s="7">
        <v>166348</v>
      </c>
      <c r="E10" s="7">
        <f t="shared" si="0"/>
        <v>72641.048034934502</v>
      </c>
      <c r="F10" s="20" t="s">
        <v>22</v>
      </c>
      <c r="G10" s="21">
        <v>1</v>
      </c>
      <c r="H10" s="22">
        <v>3</v>
      </c>
      <c r="I10" s="26"/>
      <c r="J10" s="6"/>
      <c r="K10" s="6"/>
      <c r="L10" s="27"/>
      <c r="M10" s="23"/>
      <c r="N10" s="13"/>
      <c r="O10" s="13"/>
      <c r="P10" s="25">
        <f>D10</f>
        <v>166348</v>
      </c>
      <c r="Q10" s="26"/>
      <c r="R10" s="18"/>
      <c r="S10" s="19" t="s">
        <v>26</v>
      </c>
    </row>
    <row r="11" spans="1:19" ht="20.399999999999999" x14ac:dyDescent="0.25">
      <c r="A11" s="172"/>
      <c r="B11" s="174"/>
      <c r="C11" s="6" t="s">
        <v>27</v>
      </c>
      <c r="D11" s="7">
        <v>32568</v>
      </c>
      <c r="E11" s="7">
        <f t="shared" si="0"/>
        <v>14221.834061135371</v>
      </c>
      <c r="F11" s="20" t="s">
        <v>22</v>
      </c>
      <c r="G11" s="21">
        <v>1</v>
      </c>
      <c r="H11" s="22">
        <v>3</v>
      </c>
      <c r="I11" s="26"/>
      <c r="J11" s="6"/>
      <c r="K11" s="6"/>
      <c r="L11" s="27"/>
      <c r="M11" s="23"/>
      <c r="N11" s="13"/>
      <c r="O11" s="13"/>
      <c r="P11" s="25">
        <f>D11</f>
        <v>32568</v>
      </c>
      <c r="Q11" s="26"/>
      <c r="R11" s="18"/>
      <c r="S11" s="29"/>
    </row>
    <row r="12" spans="1:19" ht="30.6" x14ac:dyDescent="0.25">
      <c r="A12" s="171">
        <v>2</v>
      </c>
      <c r="B12" s="173" t="s">
        <v>28</v>
      </c>
      <c r="C12" s="6" t="s">
        <v>29</v>
      </c>
      <c r="D12" s="7">
        <v>539488</v>
      </c>
      <c r="E12" s="7">
        <f t="shared" si="0"/>
        <v>235584.27947598253</v>
      </c>
      <c r="F12" s="8" t="s">
        <v>30</v>
      </c>
      <c r="G12" s="9">
        <v>1</v>
      </c>
      <c r="H12" s="10">
        <v>2</v>
      </c>
      <c r="I12" s="26"/>
      <c r="J12" s="6"/>
      <c r="K12" s="12"/>
      <c r="L12" s="14"/>
      <c r="M12" s="15">
        <f>D12</f>
        <v>539488</v>
      </c>
      <c r="N12" s="16"/>
      <c r="O12" s="30"/>
      <c r="P12" s="17"/>
      <c r="Q12" s="11"/>
      <c r="R12" s="31"/>
      <c r="S12" s="32" t="s">
        <v>31</v>
      </c>
    </row>
    <row r="13" spans="1:19" ht="30.6" x14ac:dyDescent="0.25">
      <c r="A13" s="171"/>
      <c r="B13" s="173"/>
      <c r="C13" s="6" t="s">
        <v>32</v>
      </c>
      <c r="D13" s="7">
        <v>8991475</v>
      </c>
      <c r="E13" s="7">
        <f t="shared" si="0"/>
        <v>3926408.2969432315</v>
      </c>
      <c r="F13" s="20" t="s">
        <v>33</v>
      </c>
      <c r="G13" s="21">
        <v>2</v>
      </c>
      <c r="H13" s="22">
        <v>6</v>
      </c>
      <c r="I13" s="26"/>
      <c r="J13" s="6"/>
      <c r="K13" s="6"/>
      <c r="L13" s="27"/>
      <c r="M13" s="26"/>
      <c r="N13" s="6"/>
      <c r="O13" s="6"/>
      <c r="P13" s="33"/>
      <c r="Q13" s="34"/>
      <c r="R13" s="35"/>
      <c r="S13" s="28"/>
    </row>
    <row r="14" spans="1:19" ht="20.399999999999999" x14ac:dyDescent="0.25">
      <c r="A14" s="171"/>
      <c r="B14" s="173"/>
      <c r="C14" s="6" t="s">
        <v>34</v>
      </c>
      <c r="D14" s="7">
        <v>778000</v>
      </c>
      <c r="E14" s="7">
        <f t="shared" si="0"/>
        <v>339737.99126637552</v>
      </c>
      <c r="F14" s="20" t="s">
        <v>35</v>
      </c>
      <c r="G14" s="21">
        <v>1</v>
      </c>
      <c r="H14" s="22">
        <v>2</v>
      </c>
      <c r="I14" s="36"/>
      <c r="J14" s="37"/>
      <c r="K14" s="37"/>
      <c r="L14" s="38"/>
      <c r="M14" s="36"/>
      <c r="N14" s="37"/>
      <c r="O14" s="37"/>
      <c r="P14" s="38"/>
      <c r="Q14" s="36"/>
      <c r="R14" s="39"/>
      <c r="S14" s="29"/>
    </row>
    <row r="15" spans="1:19" ht="20.399999999999999" x14ac:dyDescent="0.25">
      <c r="A15" s="171"/>
      <c r="B15" s="173"/>
      <c r="C15" s="6" t="s">
        <v>36</v>
      </c>
      <c r="D15" s="7">
        <v>289590</v>
      </c>
      <c r="E15" s="7">
        <f t="shared" si="0"/>
        <v>126458.51528384279</v>
      </c>
      <c r="F15" s="20" t="s">
        <v>35</v>
      </c>
      <c r="G15" s="21">
        <v>1</v>
      </c>
      <c r="H15" s="22">
        <v>2</v>
      </c>
      <c r="I15" s="36"/>
      <c r="J15" s="37"/>
      <c r="K15" s="37"/>
      <c r="L15" s="38"/>
      <c r="M15" s="36"/>
      <c r="N15" s="37"/>
      <c r="O15" s="37"/>
      <c r="P15" s="38"/>
      <c r="Q15" s="36"/>
      <c r="R15" s="39"/>
      <c r="S15" s="29"/>
    </row>
    <row r="16" spans="1:19" ht="30.6" x14ac:dyDescent="0.25">
      <c r="A16" s="171">
        <v>3</v>
      </c>
      <c r="B16" s="173" t="s">
        <v>37</v>
      </c>
      <c r="C16" s="6" t="s">
        <v>38</v>
      </c>
      <c r="D16" s="40">
        <v>141942</v>
      </c>
      <c r="E16" s="7">
        <f t="shared" si="0"/>
        <v>61983.406113537116</v>
      </c>
      <c r="F16" s="20" t="s">
        <v>19</v>
      </c>
      <c r="G16" s="21">
        <v>1</v>
      </c>
      <c r="H16" s="22">
        <v>3</v>
      </c>
      <c r="I16" s="26"/>
      <c r="J16" s="12"/>
      <c r="K16" s="13"/>
      <c r="L16" s="25"/>
      <c r="M16" s="25">
        <f>D16</f>
        <v>141942</v>
      </c>
      <c r="N16" s="6"/>
      <c r="O16" s="16"/>
      <c r="P16" s="41"/>
      <c r="Q16" s="26"/>
      <c r="R16" s="18"/>
      <c r="S16" s="32" t="s">
        <v>39</v>
      </c>
    </row>
    <row r="17" spans="1:19" ht="20.399999999999999" x14ac:dyDescent="0.25">
      <c r="A17" s="171"/>
      <c r="B17" s="173"/>
      <c r="C17" s="6" t="s">
        <v>40</v>
      </c>
      <c r="D17" s="7">
        <v>25881450</v>
      </c>
      <c r="E17" s="7">
        <f t="shared" si="0"/>
        <v>11301943.231441047</v>
      </c>
      <c r="F17" s="8" t="s">
        <v>22</v>
      </c>
      <c r="G17" s="9">
        <v>2</v>
      </c>
      <c r="H17" s="10">
        <v>7</v>
      </c>
      <c r="I17" s="26"/>
      <c r="J17" s="6"/>
      <c r="K17" s="6"/>
      <c r="L17" s="27"/>
      <c r="M17" s="23"/>
      <c r="N17" s="13"/>
      <c r="O17" s="13"/>
      <c r="P17" s="25">
        <f>0.5*D17</f>
        <v>12940725</v>
      </c>
      <c r="Q17" s="34"/>
      <c r="R17" s="35"/>
      <c r="S17" s="42"/>
    </row>
    <row r="18" spans="1:19" ht="30.6" x14ac:dyDescent="0.25">
      <c r="A18" s="171"/>
      <c r="B18" s="173"/>
      <c r="C18" s="6" t="s">
        <v>41</v>
      </c>
      <c r="D18" s="7">
        <v>2365700</v>
      </c>
      <c r="E18" s="7">
        <f t="shared" si="0"/>
        <v>1033056.7685589519</v>
      </c>
      <c r="F18" s="20" t="s">
        <v>22</v>
      </c>
      <c r="G18" s="21">
        <v>2</v>
      </c>
      <c r="H18" s="22">
        <v>7</v>
      </c>
      <c r="I18" s="26"/>
      <c r="J18" s="6"/>
      <c r="K18" s="6"/>
      <c r="L18" s="27"/>
      <c r="M18" s="23"/>
      <c r="N18" s="13"/>
      <c r="O18" s="13"/>
      <c r="P18" s="25">
        <f>0.5*D18</f>
        <v>1182850</v>
      </c>
      <c r="Q18" s="34"/>
      <c r="R18" s="35"/>
      <c r="S18" s="43"/>
    </row>
    <row r="19" spans="1:19" ht="30.6" x14ac:dyDescent="0.25">
      <c r="A19" s="172"/>
      <c r="B19" s="174"/>
      <c r="C19" s="6" t="s">
        <v>42</v>
      </c>
      <c r="D19" s="7">
        <v>2346007</v>
      </c>
      <c r="E19" s="7">
        <f t="shared" si="0"/>
        <v>1024457.2052401747</v>
      </c>
      <c r="F19" s="20" t="s">
        <v>43</v>
      </c>
      <c r="G19" s="21">
        <v>1</v>
      </c>
      <c r="H19" s="22">
        <v>3</v>
      </c>
      <c r="I19" s="26"/>
      <c r="J19" s="6"/>
      <c r="K19" s="6"/>
      <c r="L19" s="27"/>
      <c r="M19" s="26"/>
      <c r="N19" s="6"/>
      <c r="O19" s="6"/>
      <c r="P19" s="27"/>
      <c r="Q19" s="26"/>
      <c r="R19" s="18"/>
      <c r="S19" s="44"/>
    </row>
    <row r="20" spans="1:19" ht="30.6" x14ac:dyDescent="0.25">
      <c r="A20" s="172"/>
      <c r="B20" s="174"/>
      <c r="C20" s="6" t="s">
        <v>44</v>
      </c>
      <c r="D20" s="7">
        <v>1680000</v>
      </c>
      <c r="E20" s="7">
        <f t="shared" si="0"/>
        <v>733624.45414847159</v>
      </c>
      <c r="F20" s="20" t="s">
        <v>43</v>
      </c>
      <c r="G20" s="21">
        <v>1</v>
      </c>
      <c r="H20" s="22">
        <v>3</v>
      </c>
      <c r="I20" s="26"/>
      <c r="J20" s="6"/>
      <c r="K20" s="6"/>
      <c r="L20" s="27"/>
      <c r="M20" s="26"/>
      <c r="N20" s="6"/>
      <c r="O20" s="6"/>
      <c r="P20" s="27"/>
      <c r="Q20" s="26"/>
      <c r="R20" s="18"/>
      <c r="S20" s="29"/>
    </row>
    <row r="21" spans="1:19" ht="33.75" customHeight="1" x14ac:dyDescent="0.25">
      <c r="A21" s="175">
        <v>4</v>
      </c>
      <c r="B21" s="178" t="s">
        <v>45</v>
      </c>
      <c r="C21" s="6" t="s">
        <v>46</v>
      </c>
      <c r="D21" s="7">
        <v>300000</v>
      </c>
      <c r="E21" s="7">
        <f t="shared" si="0"/>
        <v>131004.36681222708</v>
      </c>
      <c r="F21" s="20" t="s">
        <v>47</v>
      </c>
      <c r="G21" s="21">
        <v>1</v>
      </c>
      <c r="H21" s="45">
        <v>3</v>
      </c>
      <c r="I21" s="26"/>
      <c r="J21" s="6"/>
      <c r="K21" s="6"/>
      <c r="L21" s="27"/>
      <c r="M21" s="26"/>
      <c r="N21" s="12"/>
      <c r="O21" s="13"/>
      <c r="P21" s="25"/>
      <c r="Q21" s="15">
        <f>D21</f>
        <v>300000</v>
      </c>
      <c r="R21" s="18"/>
      <c r="S21" s="29"/>
    </row>
    <row r="22" spans="1:19" ht="20.399999999999999" x14ac:dyDescent="0.25">
      <c r="A22" s="176"/>
      <c r="B22" s="179"/>
      <c r="C22" s="6" t="s">
        <v>48</v>
      </c>
      <c r="D22" s="7">
        <v>7734287</v>
      </c>
      <c r="E22" s="7">
        <f t="shared" si="0"/>
        <v>3377417.9039301309</v>
      </c>
      <c r="F22" s="20" t="s">
        <v>49</v>
      </c>
      <c r="G22" s="21">
        <v>2</v>
      </c>
      <c r="H22" s="45">
        <v>4</v>
      </c>
      <c r="I22" s="26"/>
      <c r="J22" s="6"/>
      <c r="K22" s="6"/>
      <c r="L22" s="27"/>
      <c r="M22" s="26"/>
      <c r="N22" s="16"/>
      <c r="O22" s="16"/>
      <c r="P22" s="41"/>
      <c r="Q22" s="26"/>
      <c r="R22" s="46"/>
      <c r="S22" s="29"/>
    </row>
    <row r="23" spans="1:19" x14ac:dyDescent="0.25">
      <c r="A23" s="177"/>
      <c r="B23" s="180"/>
      <c r="C23" s="6" t="s">
        <v>50</v>
      </c>
      <c r="D23" s="7">
        <v>600000</v>
      </c>
      <c r="E23" s="7">
        <f t="shared" si="0"/>
        <v>262008.73362445415</v>
      </c>
      <c r="F23" s="20" t="s">
        <v>51</v>
      </c>
      <c r="G23" s="21">
        <v>1</v>
      </c>
      <c r="H23" s="45">
        <v>2</v>
      </c>
      <c r="I23" s="26"/>
      <c r="J23" s="6"/>
      <c r="K23" s="6"/>
      <c r="L23" s="27"/>
      <c r="M23" s="26"/>
      <c r="N23" s="16"/>
      <c r="O23" s="16"/>
      <c r="P23" s="41"/>
      <c r="Q23" s="26"/>
      <c r="R23" s="18"/>
      <c r="S23" s="29"/>
    </row>
    <row r="24" spans="1:19" ht="40.799999999999997" x14ac:dyDescent="0.25">
      <c r="A24" s="171">
        <v>5</v>
      </c>
      <c r="B24" s="173" t="s">
        <v>52</v>
      </c>
      <c r="C24" s="6" t="s">
        <v>53</v>
      </c>
      <c r="D24" s="7">
        <v>80000</v>
      </c>
      <c r="E24" s="7">
        <f t="shared" si="0"/>
        <v>34934.497816593888</v>
      </c>
      <c r="F24" s="20" t="s">
        <v>22</v>
      </c>
      <c r="G24" s="21">
        <v>1</v>
      </c>
      <c r="H24" s="22">
        <v>3</v>
      </c>
      <c r="I24" s="26"/>
      <c r="J24" s="6"/>
      <c r="K24" s="6"/>
      <c r="L24" s="27"/>
      <c r="M24" s="23"/>
      <c r="N24" s="13"/>
      <c r="O24" s="13"/>
      <c r="P24" s="25">
        <f>D24</f>
        <v>80000</v>
      </c>
      <c r="Q24" s="26"/>
      <c r="R24" s="18"/>
      <c r="S24" s="29"/>
    </row>
    <row r="25" spans="1:19" ht="30.6" x14ac:dyDescent="0.25">
      <c r="A25" s="172"/>
      <c r="B25" s="173"/>
      <c r="C25" s="6" t="s">
        <v>54</v>
      </c>
      <c r="D25" s="7">
        <v>5725000</v>
      </c>
      <c r="E25" s="7">
        <f>(D25/2.29)</f>
        <v>2500000</v>
      </c>
      <c r="F25" s="20" t="s">
        <v>33</v>
      </c>
      <c r="G25" s="21">
        <v>2</v>
      </c>
      <c r="H25" s="22">
        <v>11</v>
      </c>
      <c r="I25" s="36"/>
      <c r="J25" s="37"/>
      <c r="K25" s="37"/>
      <c r="L25" s="38"/>
      <c r="M25" s="36"/>
      <c r="N25" s="37"/>
      <c r="O25" s="47"/>
      <c r="P25" s="48"/>
      <c r="Q25" s="34"/>
      <c r="R25" s="35"/>
      <c r="S25" s="29"/>
    </row>
    <row r="26" spans="1:19" ht="20.399999999999999" x14ac:dyDescent="0.25">
      <c r="A26" s="172"/>
      <c r="B26" s="173"/>
      <c r="C26" s="6" t="s">
        <v>55</v>
      </c>
      <c r="D26" s="7">
        <v>417150</v>
      </c>
      <c r="E26" s="7">
        <f t="shared" ref="E26:E43" si="1">D26/2.29</f>
        <v>182161.57205240175</v>
      </c>
      <c r="F26" s="20" t="s">
        <v>19</v>
      </c>
      <c r="G26" s="49">
        <v>1</v>
      </c>
      <c r="H26" s="50">
        <v>4</v>
      </c>
      <c r="I26" s="36"/>
      <c r="J26" s="47"/>
      <c r="K26" s="51"/>
      <c r="L26" s="52"/>
      <c r="M26" s="53"/>
      <c r="N26" s="24">
        <f>D26</f>
        <v>417150</v>
      </c>
      <c r="O26" s="37"/>
      <c r="P26" s="38"/>
      <c r="Q26" s="36"/>
      <c r="R26" s="39"/>
      <c r="S26" s="32" t="s">
        <v>56</v>
      </c>
    </row>
    <row r="27" spans="1:19" ht="20.399999999999999" x14ac:dyDescent="0.25">
      <c r="A27" s="172"/>
      <c r="B27" s="173"/>
      <c r="C27" s="6" t="s">
        <v>57</v>
      </c>
      <c r="D27" s="7">
        <v>698000</v>
      </c>
      <c r="E27" s="7">
        <f t="shared" si="1"/>
        <v>304803.49344978167</v>
      </c>
      <c r="F27" s="20" t="s">
        <v>22</v>
      </c>
      <c r="G27" s="49"/>
      <c r="H27" s="50"/>
      <c r="I27" s="36"/>
      <c r="J27" s="37"/>
      <c r="K27" s="37"/>
      <c r="L27" s="38"/>
      <c r="M27" s="54"/>
      <c r="N27" s="51"/>
      <c r="O27" s="24">
        <f>D27</f>
        <v>698000</v>
      </c>
      <c r="P27" s="38"/>
      <c r="Q27" s="36"/>
      <c r="R27" s="39"/>
      <c r="S27" s="29"/>
    </row>
    <row r="28" spans="1:19" ht="22.5" customHeight="1" x14ac:dyDescent="0.25">
      <c r="A28" s="183">
        <v>6</v>
      </c>
      <c r="B28" s="186" t="s">
        <v>58</v>
      </c>
      <c r="C28" s="55" t="s">
        <v>59</v>
      </c>
      <c r="D28" s="7">
        <v>650000</v>
      </c>
      <c r="E28" s="7">
        <f t="shared" si="1"/>
        <v>283842.79475982534</v>
      </c>
      <c r="F28" s="20" t="s">
        <v>33</v>
      </c>
      <c r="G28" s="49">
        <v>1</v>
      </c>
      <c r="H28" s="50">
        <v>8</v>
      </c>
      <c r="I28" s="56"/>
      <c r="J28" s="55"/>
      <c r="K28" s="55"/>
      <c r="L28" s="57"/>
      <c r="M28" s="56"/>
      <c r="N28" s="55"/>
      <c r="O28" s="55"/>
      <c r="P28" s="58"/>
      <c r="Q28" s="59"/>
      <c r="R28" s="60"/>
      <c r="S28" s="28" t="s">
        <v>60</v>
      </c>
    </row>
    <row r="29" spans="1:19" ht="40.799999999999997" x14ac:dyDescent="0.25">
      <c r="A29" s="184"/>
      <c r="B29" s="187"/>
      <c r="C29" s="55" t="s">
        <v>61</v>
      </c>
      <c r="D29" s="7">
        <v>600000</v>
      </c>
      <c r="E29" s="7">
        <f t="shared" si="1"/>
        <v>262008.73362445415</v>
      </c>
      <c r="F29" s="61" t="s">
        <v>62</v>
      </c>
      <c r="G29" s="62">
        <v>2</v>
      </c>
      <c r="H29" s="63">
        <v>12</v>
      </c>
      <c r="I29" s="56"/>
      <c r="J29" s="55"/>
      <c r="K29" s="55"/>
      <c r="L29" s="57"/>
      <c r="M29" s="64"/>
      <c r="N29" s="65"/>
      <c r="O29" s="66"/>
      <c r="P29" s="67">
        <f>0.3*D29/2</f>
        <v>90000</v>
      </c>
      <c r="Q29" s="59"/>
      <c r="R29" s="60"/>
      <c r="S29" s="19" t="s">
        <v>63</v>
      </c>
    </row>
    <row r="30" spans="1:19" ht="20.399999999999999" x14ac:dyDescent="0.25">
      <c r="A30" s="184"/>
      <c r="B30" s="187"/>
      <c r="C30" s="55" t="s">
        <v>64</v>
      </c>
      <c r="D30" s="7">
        <v>400000</v>
      </c>
      <c r="E30" s="7">
        <f t="shared" si="1"/>
        <v>174672.48908296943</v>
      </c>
      <c r="F30" s="61" t="s">
        <v>51</v>
      </c>
      <c r="G30" s="62">
        <v>1</v>
      </c>
      <c r="H30" s="63">
        <v>6</v>
      </c>
      <c r="I30" s="56"/>
      <c r="J30" s="55"/>
      <c r="K30" s="55"/>
      <c r="L30" s="57"/>
      <c r="M30" s="56"/>
      <c r="N30" s="55"/>
      <c r="O30" s="55"/>
      <c r="P30" s="57"/>
      <c r="Q30" s="56"/>
      <c r="R30" s="68"/>
      <c r="S30" s="19" t="s">
        <v>65</v>
      </c>
    </row>
    <row r="31" spans="1:19" ht="49.5" customHeight="1" x14ac:dyDescent="0.25">
      <c r="A31" s="184"/>
      <c r="B31" s="187"/>
      <c r="C31" s="55" t="s">
        <v>66</v>
      </c>
      <c r="D31" s="7">
        <v>800000</v>
      </c>
      <c r="E31" s="7">
        <f t="shared" si="1"/>
        <v>349344.97816593887</v>
      </c>
      <c r="F31" s="61" t="s">
        <v>67</v>
      </c>
      <c r="G31" s="62">
        <v>12</v>
      </c>
      <c r="H31" s="63">
        <v>2</v>
      </c>
      <c r="I31" s="56"/>
      <c r="J31" s="55"/>
      <c r="K31" s="55"/>
      <c r="L31" s="57"/>
      <c r="M31" s="56"/>
      <c r="N31" s="55"/>
      <c r="O31" s="69"/>
      <c r="P31" s="57"/>
      <c r="Q31" s="70"/>
      <c r="R31" s="71"/>
      <c r="S31" s="19" t="s">
        <v>68</v>
      </c>
    </row>
    <row r="32" spans="1:19" ht="86.25" customHeight="1" x14ac:dyDescent="0.25">
      <c r="A32" s="184"/>
      <c r="B32" s="187"/>
      <c r="C32" s="6" t="s">
        <v>69</v>
      </c>
      <c r="D32" s="7">
        <v>150000</v>
      </c>
      <c r="E32" s="7">
        <f t="shared" si="1"/>
        <v>65502.183406113538</v>
      </c>
      <c r="F32" s="20" t="s">
        <v>70</v>
      </c>
      <c r="G32" s="21">
        <v>2</v>
      </c>
      <c r="H32" s="22">
        <v>4</v>
      </c>
      <c r="I32" s="26"/>
      <c r="J32" s="6"/>
      <c r="K32" s="6"/>
      <c r="L32" s="27"/>
      <c r="M32" s="26"/>
      <c r="N32" s="6"/>
      <c r="O32" s="6"/>
      <c r="P32" s="33"/>
      <c r="Q32" s="34"/>
      <c r="R32" s="35">
        <f>D32/2</f>
        <v>75000</v>
      </c>
      <c r="S32" s="19" t="s">
        <v>71</v>
      </c>
    </row>
    <row r="33" spans="1:19" ht="45.75" customHeight="1" x14ac:dyDescent="0.25">
      <c r="A33" s="184"/>
      <c r="B33" s="187"/>
      <c r="C33" s="6" t="s">
        <v>72</v>
      </c>
      <c r="D33" s="7">
        <v>180000</v>
      </c>
      <c r="E33" s="7">
        <f t="shared" si="1"/>
        <v>78602.62008733624</v>
      </c>
      <c r="F33" s="20" t="s">
        <v>73</v>
      </c>
      <c r="G33" s="21">
        <v>2</v>
      </c>
      <c r="H33" s="22">
        <v>2</v>
      </c>
      <c r="I33" s="26"/>
      <c r="J33" s="6"/>
      <c r="K33" s="6"/>
      <c r="L33" s="27"/>
      <c r="M33" s="26"/>
      <c r="N33" s="12"/>
      <c r="O33" s="13">
        <f>D33/2</f>
        <v>90000</v>
      </c>
      <c r="P33" s="27"/>
      <c r="Q33" s="26"/>
      <c r="R33" s="46"/>
      <c r="S33" s="19" t="s">
        <v>74</v>
      </c>
    </row>
    <row r="34" spans="1:19" ht="46.5" customHeight="1" x14ac:dyDescent="0.25">
      <c r="A34" s="184"/>
      <c r="B34" s="187"/>
      <c r="C34" s="6" t="s">
        <v>75</v>
      </c>
      <c r="D34" s="7">
        <v>180000</v>
      </c>
      <c r="E34" s="7">
        <f t="shared" si="1"/>
        <v>78602.62008733624</v>
      </c>
      <c r="F34" s="20" t="s">
        <v>76</v>
      </c>
      <c r="G34" s="21">
        <v>2</v>
      </c>
      <c r="H34" s="22">
        <v>2</v>
      </c>
      <c r="I34" s="26"/>
      <c r="J34" s="6"/>
      <c r="K34" s="6"/>
      <c r="L34" s="27"/>
      <c r="M34" s="26"/>
      <c r="N34" s="6"/>
      <c r="O34" s="12"/>
      <c r="P34" s="25">
        <f>D34/2</f>
        <v>90000</v>
      </c>
      <c r="Q34" s="26"/>
      <c r="R34" s="18"/>
      <c r="S34" s="19" t="s">
        <v>74</v>
      </c>
    </row>
    <row r="35" spans="1:19" ht="49.5" customHeight="1" x14ac:dyDescent="0.25">
      <c r="A35" s="185"/>
      <c r="B35" s="188"/>
      <c r="C35" s="6" t="s">
        <v>77</v>
      </c>
      <c r="D35" s="7">
        <v>360000</v>
      </c>
      <c r="E35" s="7">
        <f t="shared" si="1"/>
        <v>157205.24017467248</v>
      </c>
      <c r="F35" s="20" t="s">
        <v>78</v>
      </c>
      <c r="G35" s="21">
        <v>1</v>
      </c>
      <c r="H35" s="22">
        <v>2</v>
      </c>
      <c r="I35" s="26"/>
      <c r="J35" s="6"/>
      <c r="K35" s="6"/>
      <c r="L35" s="27"/>
      <c r="M35" s="26"/>
      <c r="N35" s="6"/>
      <c r="O35" s="30"/>
      <c r="P35" s="27"/>
      <c r="Q35" s="23"/>
      <c r="R35" s="72">
        <f>D35/2</f>
        <v>180000</v>
      </c>
      <c r="S35" s="19" t="s">
        <v>79</v>
      </c>
    </row>
    <row r="36" spans="1:19" ht="25.5" customHeight="1" x14ac:dyDescent="0.25">
      <c r="A36" s="183">
        <v>7</v>
      </c>
      <c r="B36" s="186" t="s">
        <v>80</v>
      </c>
      <c r="C36" s="16" t="s">
        <v>81</v>
      </c>
      <c r="D36" s="7">
        <v>450000</v>
      </c>
      <c r="E36" s="7">
        <f t="shared" si="1"/>
        <v>196506.55021834062</v>
      </c>
      <c r="F36" s="20" t="s">
        <v>22</v>
      </c>
      <c r="G36" s="21">
        <v>1</v>
      </c>
      <c r="H36" s="22">
        <v>3</v>
      </c>
      <c r="I36" s="11"/>
      <c r="J36" s="16"/>
      <c r="K36" s="16"/>
      <c r="L36" s="17"/>
      <c r="M36" s="23"/>
      <c r="N36" s="13"/>
      <c r="O36" s="13"/>
      <c r="P36" s="25">
        <f>D36</f>
        <v>450000</v>
      </c>
      <c r="Q36" s="11"/>
      <c r="R36" s="31"/>
      <c r="S36" s="28"/>
    </row>
    <row r="37" spans="1:19" ht="30.6" x14ac:dyDescent="0.25">
      <c r="A37" s="184"/>
      <c r="B37" s="187"/>
      <c r="C37" s="16" t="s">
        <v>82</v>
      </c>
      <c r="D37" s="7">
        <v>200000</v>
      </c>
      <c r="E37" s="7">
        <f t="shared" si="1"/>
        <v>87336.244541484717</v>
      </c>
      <c r="F37" s="20" t="s">
        <v>47</v>
      </c>
      <c r="G37" s="21">
        <v>1</v>
      </c>
      <c r="H37" s="22">
        <v>2</v>
      </c>
      <c r="I37" s="11"/>
      <c r="J37" s="16"/>
      <c r="K37" s="16"/>
      <c r="L37" s="17"/>
      <c r="M37" s="11"/>
      <c r="N37" s="12"/>
      <c r="O37" s="24"/>
      <c r="P37" s="25">
        <f>D37</f>
        <v>200000</v>
      </c>
      <c r="Q37" s="11"/>
      <c r="R37" s="31"/>
      <c r="S37" s="28"/>
    </row>
    <row r="38" spans="1:19" ht="51" x14ac:dyDescent="0.25">
      <c r="A38" s="184"/>
      <c r="B38" s="187"/>
      <c r="C38" s="6" t="s">
        <v>83</v>
      </c>
      <c r="D38" s="7">
        <v>300000</v>
      </c>
      <c r="E38" s="7">
        <f t="shared" si="1"/>
        <v>131004.36681222708</v>
      </c>
      <c r="F38" s="20" t="s">
        <v>84</v>
      </c>
      <c r="G38" s="21">
        <v>2</v>
      </c>
      <c r="H38" s="22">
        <v>2</v>
      </c>
      <c r="I38" s="26"/>
      <c r="J38" s="6"/>
      <c r="K38" s="6"/>
      <c r="L38" s="27"/>
      <c r="M38" s="26"/>
      <c r="N38" s="6"/>
      <c r="O38" s="12"/>
      <c r="P38" s="14">
        <f>D38/2</f>
        <v>150000</v>
      </c>
      <c r="Q38" s="15">
        <f>D38/2</f>
        <v>150000</v>
      </c>
      <c r="R38" s="18"/>
      <c r="S38" s="28"/>
    </row>
    <row r="39" spans="1:19" ht="24" customHeight="1" x14ac:dyDescent="0.25">
      <c r="A39" s="184"/>
      <c r="B39" s="187"/>
      <c r="C39" s="6" t="s">
        <v>85</v>
      </c>
      <c r="D39" s="7">
        <v>80000</v>
      </c>
      <c r="E39" s="7">
        <f t="shared" si="1"/>
        <v>34934.497816593888</v>
      </c>
      <c r="F39" s="20" t="s">
        <v>43</v>
      </c>
      <c r="G39" s="21">
        <v>1</v>
      </c>
      <c r="H39" s="22">
        <v>2</v>
      </c>
      <c r="I39" s="26"/>
      <c r="J39" s="6"/>
      <c r="K39" s="6"/>
      <c r="L39" s="27"/>
      <c r="M39" s="26"/>
      <c r="N39" s="6"/>
      <c r="O39" s="6"/>
      <c r="P39" s="27"/>
      <c r="Q39" s="26"/>
      <c r="R39" s="18"/>
      <c r="S39" s="28"/>
    </row>
    <row r="40" spans="1:19" ht="30.6" x14ac:dyDescent="0.25">
      <c r="A40" s="184"/>
      <c r="B40" s="187"/>
      <c r="C40" s="6" t="s">
        <v>86</v>
      </c>
      <c r="D40" s="7">
        <v>140000</v>
      </c>
      <c r="E40" s="7">
        <f t="shared" si="1"/>
        <v>61135.371179039299</v>
      </c>
      <c r="F40" s="20" t="s">
        <v>47</v>
      </c>
      <c r="G40" s="21">
        <v>1</v>
      </c>
      <c r="H40" s="22">
        <v>2</v>
      </c>
      <c r="I40" s="26"/>
      <c r="J40" s="6"/>
      <c r="K40" s="6"/>
      <c r="L40" s="27"/>
      <c r="M40" s="26"/>
      <c r="N40" s="12"/>
      <c r="O40" s="13"/>
      <c r="P40" s="25">
        <f>D40</f>
        <v>140000</v>
      </c>
      <c r="Q40" s="26"/>
      <c r="R40" s="18"/>
      <c r="S40" s="28"/>
    </row>
    <row r="41" spans="1:19" ht="46.5" customHeight="1" x14ac:dyDescent="0.25">
      <c r="A41" s="184"/>
      <c r="B41" s="187"/>
      <c r="C41" s="6" t="s">
        <v>87</v>
      </c>
      <c r="D41" s="7">
        <v>200000</v>
      </c>
      <c r="E41" s="7">
        <f t="shared" si="1"/>
        <v>87336.244541484717</v>
      </c>
      <c r="F41" s="20" t="s">
        <v>88</v>
      </c>
      <c r="G41" s="21">
        <v>1</v>
      </c>
      <c r="H41" s="22">
        <v>2</v>
      </c>
      <c r="I41" s="26"/>
      <c r="J41" s="6"/>
      <c r="K41" s="6"/>
      <c r="L41" s="27"/>
      <c r="M41" s="26"/>
      <c r="N41" s="6"/>
      <c r="O41" s="12"/>
      <c r="P41" s="25">
        <f>D41/2</f>
        <v>100000</v>
      </c>
      <c r="Q41" s="15">
        <f>D41/2</f>
        <v>100000</v>
      </c>
      <c r="R41" s="18"/>
      <c r="S41" s="28"/>
    </row>
    <row r="42" spans="1:19" ht="24" customHeight="1" x14ac:dyDescent="0.25">
      <c r="A42" s="184"/>
      <c r="B42" s="187"/>
      <c r="C42" s="6" t="s">
        <v>89</v>
      </c>
      <c r="D42" s="7">
        <v>80000</v>
      </c>
      <c r="E42" s="7">
        <f t="shared" si="1"/>
        <v>34934.497816593888</v>
      </c>
      <c r="F42" s="20" t="s">
        <v>33</v>
      </c>
      <c r="G42" s="21">
        <v>1</v>
      </c>
      <c r="H42" s="22">
        <v>2</v>
      </c>
      <c r="I42" s="26"/>
      <c r="J42" s="6"/>
      <c r="K42" s="6"/>
      <c r="L42" s="27"/>
      <c r="M42" s="26"/>
      <c r="N42" s="6"/>
      <c r="O42" s="6"/>
      <c r="P42" s="33"/>
      <c r="Q42" s="34"/>
      <c r="R42" s="73">
        <f>D42</f>
        <v>80000</v>
      </c>
      <c r="S42" s="28"/>
    </row>
    <row r="43" spans="1:19" ht="20.399999999999999" x14ac:dyDescent="0.25">
      <c r="A43" s="185"/>
      <c r="B43" s="188"/>
      <c r="C43" s="6" t="s">
        <v>90</v>
      </c>
      <c r="D43" s="7">
        <v>2290000</v>
      </c>
      <c r="E43" s="7">
        <f t="shared" si="1"/>
        <v>1000000</v>
      </c>
      <c r="F43" s="20" t="s">
        <v>91</v>
      </c>
      <c r="G43" s="21">
        <v>1</v>
      </c>
      <c r="H43" s="22">
        <v>4</v>
      </c>
      <c r="I43" s="36"/>
      <c r="J43" s="37"/>
      <c r="K43" s="37"/>
      <c r="L43" s="38"/>
      <c r="M43" s="36"/>
      <c r="N43" s="37"/>
      <c r="O43" s="74"/>
      <c r="P43" s="38"/>
      <c r="Q43" s="54"/>
      <c r="R43" s="35"/>
      <c r="S43" s="19" t="s">
        <v>92</v>
      </c>
    </row>
    <row r="44" spans="1:19" x14ac:dyDescent="0.25">
      <c r="A44" s="75"/>
      <c r="B44" s="76"/>
      <c r="C44" s="77"/>
      <c r="D44" s="78">
        <f>SUM(D6:D43)</f>
        <v>67054455</v>
      </c>
      <c r="E44" s="78">
        <f>SUM(E6:E43)</f>
        <v>29281421.397379909</v>
      </c>
      <c r="F44" s="79"/>
      <c r="G44" s="80"/>
      <c r="H44" s="80"/>
      <c r="I44" s="81">
        <f t="shared" ref="I44:R44" si="2">SUM(I6:I43)</f>
        <v>0</v>
      </c>
      <c r="J44" s="78">
        <f t="shared" si="2"/>
        <v>0</v>
      </c>
      <c r="K44" s="78">
        <f t="shared" si="2"/>
        <v>0</v>
      </c>
      <c r="L44" s="82">
        <f t="shared" si="2"/>
        <v>0</v>
      </c>
      <c r="M44" s="81">
        <f t="shared" si="2"/>
        <v>1040997</v>
      </c>
      <c r="N44" s="78">
        <f t="shared" si="2"/>
        <v>417150</v>
      </c>
      <c r="O44" s="78">
        <f t="shared" si="2"/>
        <v>788000</v>
      </c>
      <c r="P44" s="82">
        <f t="shared" si="2"/>
        <v>16490374</v>
      </c>
      <c r="Q44" s="81">
        <f t="shared" si="2"/>
        <v>550000</v>
      </c>
      <c r="R44" s="83">
        <f t="shared" si="2"/>
        <v>335000</v>
      </c>
      <c r="S44" s="28"/>
    </row>
    <row r="45" spans="1:19" s="88" customFormat="1" x14ac:dyDescent="0.25">
      <c r="A45" s="189" t="s">
        <v>93</v>
      </c>
      <c r="B45" s="190"/>
      <c r="C45" s="191"/>
      <c r="D45" s="84">
        <f>SUM(I45:R45)</f>
        <v>19621521</v>
      </c>
      <c r="E45" s="84">
        <f>D45/2.29</f>
        <v>8568349.7816593889</v>
      </c>
      <c r="F45" s="85"/>
      <c r="G45" s="86"/>
      <c r="H45" s="86"/>
      <c r="I45" s="192">
        <f>SUM(I44:L44)</f>
        <v>0</v>
      </c>
      <c r="J45" s="193"/>
      <c r="K45" s="193"/>
      <c r="L45" s="194"/>
      <c r="M45" s="192">
        <f>SUM(M44:P44)</f>
        <v>18736521</v>
      </c>
      <c r="N45" s="193"/>
      <c r="O45" s="193"/>
      <c r="P45" s="194"/>
      <c r="Q45" s="192">
        <f>SUM(Q44:R44)</f>
        <v>885000</v>
      </c>
      <c r="R45" s="193"/>
      <c r="S45" s="87"/>
    </row>
    <row r="46" spans="1:19" ht="15" customHeight="1" x14ac:dyDescent="0.25">
      <c r="A46" s="195" t="s">
        <v>94</v>
      </c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5"/>
    </row>
    <row r="47" spans="1:19" ht="32.25" customHeight="1" x14ac:dyDescent="0.25">
      <c r="A47" s="89" t="s">
        <v>95</v>
      </c>
      <c r="B47" s="181" t="s">
        <v>96</v>
      </c>
      <c r="C47" s="182"/>
      <c r="D47" s="7"/>
      <c r="E47" s="7">
        <f t="shared" ref="E47:E101" si="3">D47/2.29</f>
        <v>0</v>
      </c>
      <c r="F47" s="20"/>
      <c r="G47" s="21"/>
      <c r="H47" s="22"/>
      <c r="I47" s="90"/>
      <c r="J47" s="91"/>
      <c r="K47" s="91"/>
      <c r="L47" s="92"/>
      <c r="M47" s="90"/>
      <c r="N47" s="91"/>
      <c r="O47" s="91"/>
      <c r="P47" s="92"/>
      <c r="Q47" s="90"/>
      <c r="R47" s="93"/>
      <c r="S47" s="28"/>
    </row>
    <row r="48" spans="1:19" ht="31.5" customHeight="1" x14ac:dyDescent="0.25">
      <c r="A48" s="197" t="s">
        <v>97</v>
      </c>
      <c r="B48" s="198" t="s">
        <v>98</v>
      </c>
      <c r="C48" s="91" t="s">
        <v>99</v>
      </c>
      <c r="D48" s="7">
        <v>30235223</v>
      </c>
      <c r="E48" s="7">
        <f t="shared" si="3"/>
        <v>13203154.148471616</v>
      </c>
      <c r="F48" s="20" t="s">
        <v>35</v>
      </c>
      <c r="G48" s="21" t="s">
        <v>100</v>
      </c>
      <c r="H48" s="22">
        <v>4</v>
      </c>
      <c r="I48" s="90"/>
      <c r="J48" s="91"/>
      <c r="K48" s="91"/>
      <c r="L48" s="92"/>
      <c r="M48" s="90"/>
      <c r="N48" s="91"/>
      <c r="O48" s="91"/>
      <c r="P48" s="92"/>
      <c r="Q48" s="90"/>
      <c r="R48" s="93"/>
      <c r="S48" s="28"/>
    </row>
    <row r="49" spans="1:19" ht="20.399999999999999" x14ac:dyDescent="0.25">
      <c r="A49" s="172"/>
      <c r="B49" s="174"/>
      <c r="C49" s="91" t="s">
        <v>101</v>
      </c>
      <c r="D49" s="7">
        <v>2694233</v>
      </c>
      <c r="E49" s="7">
        <f t="shared" si="3"/>
        <v>1176520.96069869</v>
      </c>
      <c r="F49" s="20" t="s">
        <v>35</v>
      </c>
      <c r="G49" s="21">
        <v>1</v>
      </c>
      <c r="H49" s="22">
        <v>2</v>
      </c>
      <c r="I49" s="90"/>
      <c r="J49" s="91"/>
      <c r="K49" s="91"/>
      <c r="L49" s="92"/>
      <c r="M49" s="90"/>
      <c r="N49" s="91"/>
      <c r="O49" s="91"/>
      <c r="P49" s="92"/>
      <c r="Q49" s="90"/>
      <c r="R49" s="93"/>
      <c r="S49" s="28"/>
    </row>
    <row r="50" spans="1:19" ht="20.399999999999999" x14ac:dyDescent="0.25">
      <c r="A50" s="172"/>
      <c r="B50" s="174"/>
      <c r="C50" s="91" t="s">
        <v>102</v>
      </c>
      <c r="D50" s="7">
        <v>1443400</v>
      </c>
      <c r="E50" s="7">
        <f t="shared" si="3"/>
        <v>630305.6768558952</v>
      </c>
      <c r="F50" s="20" t="s">
        <v>35</v>
      </c>
      <c r="G50" s="21">
        <v>1</v>
      </c>
      <c r="H50" s="22">
        <v>2</v>
      </c>
      <c r="I50" s="90"/>
      <c r="J50" s="91"/>
      <c r="K50" s="91"/>
      <c r="L50" s="92"/>
      <c r="M50" s="90"/>
      <c r="N50" s="91"/>
      <c r="O50" s="91"/>
      <c r="P50" s="92"/>
      <c r="Q50" s="90"/>
      <c r="R50" s="93"/>
      <c r="S50" s="28"/>
    </row>
    <row r="51" spans="1:19" ht="20.399999999999999" x14ac:dyDescent="0.25">
      <c r="A51" s="172"/>
      <c r="B51" s="174"/>
      <c r="C51" s="94" t="s">
        <v>103</v>
      </c>
      <c r="D51" s="7">
        <v>150000</v>
      </c>
      <c r="E51" s="7">
        <f t="shared" si="3"/>
        <v>65502.183406113538</v>
      </c>
      <c r="F51" s="20" t="s">
        <v>104</v>
      </c>
      <c r="G51" s="21">
        <v>1</v>
      </c>
      <c r="H51" s="22">
        <v>4</v>
      </c>
      <c r="I51" s="95"/>
      <c r="J51" s="94"/>
      <c r="K51" s="94"/>
      <c r="L51" s="96"/>
      <c r="M51" s="95"/>
      <c r="N51" s="94"/>
      <c r="O51" s="94"/>
      <c r="P51" s="96"/>
      <c r="Q51" s="95"/>
      <c r="R51" s="97"/>
      <c r="S51" s="28"/>
    </row>
    <row r="52" spans="1:19" ht="20.399999999999999" x14ac:dyDescent="0.25">
      <c r="A52" s="197" t="s">
        <v>105</v>
      </c>
      <c r="B52" s="198" t="s">
        <v>106</v>
      </c>
      <c r="C52" s="91" t="s">
        <v>107</v>
      </c>
      <c r="D52" s="7">
        <v>3129810</v>
      </c>
      <c r="E52" s="7">
        <f t="shared" si="3"/>
        <v>1366729.2576419213</v>
      </c>
      <c r="F52" s="20" t="s">
        <v>49</v>
      </c>
      <c r="G52" s="21">
        <v>1</v>
      </c>
      <c r="H52" s="22">
        <v>3</v>
      </c>
      <c r="I52" s="98"/>
      <c r="J52" s="99"/>
      <c r="K52" s="99"/>
      <c r="L52" s="100"/>
      <c r="M52" s="98"/>
      <c r="N52" s="99"/>
      <c r="O52" s="99"/>
      <c r="P52" s="100"/>
      <c r="Q52" s="98"/>
      <c r="R52" s="101"/>
      <c r="S52" s="102"/>
    </row>
    <row r="53" spans="1:19" ht="20.399999999999999" x14ac:dyDescent="0.25">
      <c r="A53" s="172"/>
      <c r="B53" s="174"/>
      <c r="C53" s="91" t="s">
        <v>108</v>
      </c>
      <c r="D53" s="7">
        <v>579162</v>
      </c>
      <c r="E53" s="7">
        <f t="shared" si="3"/>
        <v>252909.17030567685</v>
      </c>
      <c r="F53" s="20" t="s">
        <v>49</v>
      </c>
      <c r="G53" s="21">
        <v>1</v>
      </c>
      <c r="H53" s="22">
        <v>2</v>
      </c>
      <c r="I53" s="90"/>
      <c r="J53" s="91"/>
      <c r="K53" s="91"/>
      <c r="L53" s="92"/>
      <c r="M53" s="90"/>
      <c r="N53" s="91"/>
      <c r="O53" s="91"/>
      <c r="P53" s="92"/>
      <c r="Q53" s="90"/>
      <c r="R53" s="103"/>
      <c r="S53" s="28"/>
    </row>
    <row r="54" spans="1:19" ht="20.399999999999999" x14ac:dyDescent="0.25">
      <c r="A54" s="172"/>
      <c r="B54" s="174"/>
      <c r="C54" s="91" t="s">
        <v>109</v>
      </c>
      <c r="D54" s="7">
        <v>680720</v>
      </c>
      <c r="E54" s="7">
        <f t="shared" si="3"/>
        <v>297257.64192139736</v>
      </c>
      <c r="F54" s="20" t="s">
        <v>49</v>
      </c>
      <c r="G54" s="21">
        <v>1</v>
      </c>
      <c r="H54" s="22">
        <v>3</v>
      </c>
      <c r="I54" s="98"/>
      <c r="J54" s="99"/>
      <c r="K54" s="99"/>
      <c r="L54" s="100"/>
      <c r="M54" s="98"/>
      <c r="N54" s="99"/>
      <c r="O54" s="99"/>
      <c r="P54" s="100"/>
      <c r="Q54" s="98"/>
      <c r="R54" s="101"/>
      <c r="S54" s="102"/>
    </row>
    <row r="55" spans="1:19" ht="20.399999999999999" x14ac:dyDescent="0.25">
      <c r="A55" s="197" t="s">
        <v>110</v>
      </c>
      <c r="B55" s="198" t="s">
        <v>111</v>
      </c>
      <c r="C55" s="104" t="s">
        <v>112</v>
      </c>
      <c r="D55" s="7">
        <v>752798</v>
      </c>
      <c r="E55" s="7">
        <f t="shared" si="3"/>
        <v>328732.75109170307</v>
      </c>
      <c r="F55" s="20" t="s">
        <v>47</v>
      </c>
      <c r="G55" s="21">
        <v>1</v>
      </c>
      <c r="H55" s="22">
        <v>2</v>
      </c>
      <c r="I55" s="105"/>
      <c r="J55" s="104"/>
      <c r="K55" s="104"/>
      <c r="L55" s="106"/>
      <c r="M55" s="105"/>
      <c r="N55" s="107"/>
      <c r="O55" s="108"/>
      <c r="P55" s="109">
        <f>D55</f>
        <v>752798</v>
      </c>
      <c r="Q55" s="105"/>
      <c r="R55" s="110"/>
      <c r="S55" s="28"/>
    </row>
    <row r="56" spans="1:19" x14ac:dyDescent="0.25">
      <c r="A56" s="172"/>
      <c r="B56" s="174"/>
      <c r="C56" s="91" t="s">
        <v>113</v>
      </c>
      <c r="D56" s="7">
        <v>12546630</v>
      </c>
      <c r="E56" s="7">
        <f t="shared" si="3"/>
        <v>5478877.7292576423</v>
      </c>
      <c r="F56" s="20" t="s">
        <v>91</v>
      </c>
      <c r="G56" s="21">
        <v>2</v>
      </c>
      <c r="H56" s="22">
        <v>8</v>
      </c>
      <c r="I56" s="90"/>
      <c r="J56" s="91"/>
      <c r="K56" s="91"/>
      <c r="L56" s="92"/>
      <c r="M56" s="90"/>
      <c r="N56" s="91"/>
      <c r="O56" s="91"/>
      <c r="P56" s="92"/>
      <c r="Q56" s="111"/>
      <c r="R56" s="112"/>
      <c r="S56" s="28"/>
    </row>
    <row r="57" spans="1:19" ht="20.399999999999999" x14ac:dyDescent="0.25">
      <c r="A57" s="172"/>
      <c r="B57" s="174"/>
      <c r="C57" s="91" t="s">
        <v>114</v>
      </c>
      <c r="D57" s="7">
        <v>30830</v>
      </c>
      <c r="E57" s="7">
        <f t="shared" si="3"/>
        <v>13462.882096069869</v>
      </c>
      <c r="F57" s="20" t="s">
        <v>104</v>
      </c>
      <c r="G57" s="21">
        <v>1</v>
      </c>
      <c r="H57" s="22">
        <v>2</v>
      </c>
      <c r="I57" s="90"/>
      <c r="J57" s="91"/>
      <c r="K57" s="91"/>
      <c r="L57" s="92"/>
      <c r="M57" s="90"/>
      <c r="N57" s="91"/>
      <c r="O57" s="91"/>
      <c r="P57" s="92"/>
      <c r="Q57" s="90"/>
      <c r="R57" s="93"/>
      <c r="S57" s="28"/>
    </row>
    <row r="58" spans="1:19" ht="20.399999999999999" x14ac:dyDescent="0.25">
      <c r="A58" s="172"/>
      <c r="B58" s="174"/>
      <c r="C58" s="91" t="s">
        <v>115</v>
      </c>
      <c r="D58" s="7">
        <v>1175600</v>
      </c>
      <c r="E58" s="7">
        <f t="shared" si="3"/>
        <v>513362.44541484717</v>
      </c>
      <c r="F58" s="20" t="s">
        <v>104</v>
      </c>
      <c r="G58" s="21">
        <v>1</v>
      </c>
      <c r="H58" s="22">
        <v>3</v>
      </c>
      <c r="I58" s="90"/>
      <c r="J58" s="91"/>
      <c r="K58" s="91"/>
      <c r="L58" s="92"/>
      <c r="M58" s="90"/>
      <c r="N58" s="91"/>
      <c r="O58" s="91"/>
      <c r="P58" s="92"/>
      <c r="Q58" s="90"/>
      <c r="R58" s="93"/>
      <c r="S58" s="28"/>
    </row>
    <row r="59" spans="1:19" ht="20.399999999999999" x14ac:dyDescent="0.25">
      <c r="A59" s="172"/>
      <c r="B59" s="174"/>
      <c r="C59" s="91" t="s">
        <v>116</v>
      </c>
      <c r="D59" s="7">
        <v>523651</v>
      </c>
      <c r="E59" s="7">
        <f t="shared" si="3"/>
        <v>228668.55895196507</v>
      </c>
      <c r="F59" s="20" t="s">
        <v>104</v>
      </c>
      <c r="G59" s="21">
        <v>1</v>
      </c>
      <c r="H59" s="22">
        <v>2</v>
      </c>
      <c r="I59" s="90"/>
      <c r="J59" s="91"/>
      <c r="K59" s="91"/>
      <c r="L59" s="92"/>
      <c r="M59" s="90"/>
      <c r="N59" s="91"/>
      <c r="O59" s="91"/>
      <c r="P59" s="92"/>
      <c r="Q59" s="90"/>
      <c r="R59" s="93"/>
      <c r="S59" s="113"/>
    </row>
    <row r="60" spans="1:19" ht="21.75" customHeight="1" x14ac:dyDescent="0.25">
      <c r="A60" s="172"/>
      <c r="B60" s="174"/>
      <c r="C60" s="94" t="s">
        <v>117</v>
      </c>
      <c r="D60" s="7">
        <v>60000</v>
      </c>
      <c r="E60" s="7">
        <f t="shared" si="3"/>
        <v>26200.873362445414</v>
      </c>
      <c r="F60" s="20" t="s">
        <v>118</v>
      </c>
      <c r="G60" s="21">
        <v>1</v>
      </c>
      <c r="H60" s="22">
        <v>4</v>
      </c>
      <c r="I60" s="114"/>
      <c r="J60" s="115"/>
      <c r="K60" s="115"/>
      <c r="L60" s="116"/>
      <c r="M60" s="114"/>
      <c r="N60" s="115"/>
      <c r="O60" s="115"/>
      <c r="P60" s="116"/>
      <c r="Q60" s="114"/>
      <c r="R60" s="117"/>
      <c r="S60" s="113"/>
    </row>
    <row r="61" spans="1:19" ht="22.5" customHeight="1" x14ac:dyDescent="0.25">
      <c r="A61" s="199" t="s">
        <v>119</v>
      </c>
      <c r="B61" s="202" t="s">
        <v>120</v>
      </c>
      <c r="C61" s="91" t="s">
        <v>121</v>
      </c>
      <c r="D61" s="7">
        <v>200000</v>
      </c>
      <c r="E61" s="7">
        <f t="shared" si="3"/>
        <v>87336.244541484717</v>
      </c>
      <c r="F61" s="20" t="s">
        <v>47</v>
      </c>
      <c r="G61" s="21">
        <v>1</v>
      </c>
      <c r="H61" s="22">
        <v>2</v>
      </c>
      <c r="I61" s="90"/>
      <c r="J61" s="91"/>
      <c r="K61" s="91"/>
      <c r="L61" s="92"/>
      <c r="M61" s="90"/>
      <c r="N61" s="107"/>
      <c r="O61" s="108"/>
      <c r="P61" s="109">
        <f>D61</f>
        <v>200000</v>
      </c>
      <c r="Q61" s="105"/>
      <c r="R61" s="93"/>
      <c r="S61" s="28"/>
    </row>
    <row r="62" spans="1:19" ht="20.399999999999999" x14ac:dyDescent="0.25">
      <c r="A62" s="200"/>
      <c r="B62" s="203"/>
      <c r="C62" s="91" t="s">
        <v>122</v>
      </c>
      <c r="D62" s="40">
        <v>871903</v>
      </c>
      <c r="E62" s="40">
        <f t="shared" si="3"/>
        <v>380743.66812227073</v>
      </c>
      <c r="F62" s="20" t="s">
        <v>47</v>
      </c>
      <c r="G62" s="21">
        <v>1</v>
      </c>
      <c r="H62" s="22">
        <v>3</v>
      </c>
      <c r="I62" s="98"/>
      <c r="J62" s="99"/>
      <c r="K62" s="99"/>
      <c r="L62" s="100"/>
      <c r="M62" s="98"/>
      <c r="N62" s="118"/>
      <c r="O62" s="119"/>
      <c r="P62" s="109">
        <f>0.7*D62</f>
        <v>610332.1</v>
      </c>
      <c r="Q62" s="120">
        <f>0.3*D62</f>
        <v>261570.9</v>
      </c>
      <c r="R62" s="121"/>
      <c r="S62" s="122"/>
    </row>
    <row r="63" spans="1:19" ht="20.399999999999999" x14ac:dyDescent="0.25">
      <c r="A63" s="201"/>
      <c r="B63" s="204"/>
      <c r="C63" s="91" t="s">
        <v>123</v>
      </c>
      <c r="D63" s="40">
        <v>373673</v>
      </c>
      <c r="E63" s="40">
        <f t="shared" si="3"/>
        <v>163175.98253275108</v>
      </c>
      <c r="F63" s="20" t="s">
        <v>47</v>
      </c>
      <c r="G63" s="21">
        <v>1</v>
      </c>
      <c r="H63" s="22">
        <v>2</v>
      </c>
      <c r="I63" s="98"/>
      <c r="J63" s="99"/>
      <c r="K63" s="99"/>
      <c r="L63" s="100"/>
      <c r="M63" s="98"/>
      <c r="N63" s="118"/>
      <c r="O63" s="119"/>
      <c r="P63" s="109">
        <f>D63</f>
        <v>373673</v>
      </c>
      <c r="Q63" s="98"/>
      <c r="R63" s="121"/>
      <c r="S63" s="123"/>
    </row>
    <row r="64" spans="1:19" ht="30.6" x14ac:dyDescent="0.25">
      <c r="A64" s="197" t="s">
        <v>124</v>
      </c>
      <c r="B64" s="198" t="s">
        <v>125</v>
      </c>
      <c r="C64" s="91" t="s">
        <v>126</v>
      </c>
      <c r="D64" s="7">
        <v>262116</v>
      </c>
      <c r="E64" s="7">
        <f t="shared" si="3"/>
        <v>114461.13537117904</v>
      </c>
      <c r="F64" s="20" t="s">
        <v>33</v>
      </c>
      <c r="G64" s="21">
        <v>1</v>
      </c>
      <c r="H64" s="22">
        <v>2</v>
      </c>
      <c r="I64" s="90"/>
      <c r="J64" s="91"/>
      <c r="K64" s="91"/>
      <c r="L64" s="92"/>
      <c r="M64" s="90"/>
      <c r="N64" s="91"/>
      <c r="O64" s="91"/>
      <c r="P64" s="124"/>
      <c r="Q64" s="125"/>
      <c r="R64" s="126">
        <f>D64</f>
        <v>262116</v>
      </c>
      <c r="S64" s="28"/>
    </row>
    <row r="65" spans="1:19" ht="20.399999999999999" x14ac:dyDescent="0.25">
      <c r="A65" s="172"/>
      <c r="B65" s="174"/>
      <c r="C65" s="91" t="s">
        <v>127</v>
      </c>
      <c r="D65" s="7">
        <v>5117497</v>
      </c>
      <c r="E65" s="7">
        <f t="shared" si="3"/>
        <v>2234714.847161572</v>
      </c>
      <c r="F65" s="20" t="s">
        <v>128</v>
      </c>
      <c r="G65" s="21">
        <v>1</v>
      </c>
      <c r="H65" s="22">
        <v>4</v>
      </c>
      <c r="I65" s="90"/>
      <c r="J65" s="91"/>
      <c r="K65" s="91"/>
      <c r="L65" s="92"/>
      <c r="M65" s="90"/>
      <c r="N65" s="91"/>
      <c r="O65" s="91"/>
      <c r="P65" s="92"/>
      <c r="Q65" s="90"/>
      <c r="R65" s="93"/>
      <c r="S65" s="102"/>
    </row>
    <row r="66" spans="1:19" ht="30.6" x14ac:dyDescent="0.25">
      <c r="A66" s="197" t="s">
        <v>129</v>
      </c>
      <c r="B66" s="198" t="s">
        <v>130</v>
      </c>
      <c r="C66" s="91" t="s">
        <v>131</v>
      </c>
      <c r="D66" s="7">
        <v>241316</v>
      </c>
      <c r="E66" s="7">
        <f t="shared" si="3"/>
        <v>105378.16593886462</v>
      </c>
      <c r="F66" s="20" t="s">
        <v>132</v>
      </c>
      <c r="G66" s="21">
        <v>1</v>
      </c>
      <c r="H66" s="22">
        <v>2</v>
      </c>
      <c r="I66" s="90"/>
      <c r="J66" s="91"/>
      <c r="K66" s="91"/>
      <c r="L66" s="92"/>
      <c r="M66" s="111"/>
      <c r="N66" s="127"/>
      <c r="O66" s="127">
        <f>D66</f>
        <v>241316</v>
      </c>
      <c r="P66" s="92"/>
      <c r="Q66" s="90"/>
      <c r="R66" s="93"/>
      <c r="S66" s="28"/>
    </row>
    <row r="67" spans="1:19" ht="20.399999999999999" x14ac:dyDescent="0.25">
      <c r="A67" s="172"/>
      <c r="B67" s="174"/>
      <c r="C67" s="91" t="s">
        <v>133</v>
      </c>
      <c r="D67" s="7">
        <v>5056128</v>
      </c>
      <c r="E67" s="7">
        <f t="shared" si="3"/>
        <v>2207916.1572052403</v>
      </c>
      <c r="F67" s="20" t="s">
        <v>33</v>
      </c>
      <c r="G67" s="21">
        <v>1</v>
      </c>
      <c r="H67" s="22">
        <v>4</v>
      </c>
      <c r="I67" s="90"/>
      <c r="J67" s="91"/>
      <c r="K67" s="91"/>
      <c r="L67" s="92"/>
      <c r="M67" s="90"/>
      <c r="N67" s="91"/>
      <c r="O67" s="91"/>
      <c r="P67" s="124"/>
      <c r="Q67" s="125"/>
      <c r="R67" s="112"/>
      <c r="S67" s="28"/>
    </row>
    <row r="68" spans="1:19" ht="30.6" x14ac:dyDescent="0.25">
      <c r="A68" s="197" t="s">
        <v>134</v>
      </c>
      <c r="B68" s="198" t="s">
        <v>135</v>
      </c>
      <c r="C68" s="91" t="s">
        <v>136</v>
      </c>
      <c r="D68" s="7">
        <v>252000</v>
      </c>
      <c r="E68" s="7">
        <f t="shared" si="3"/>
        <v>110043.66812227074</v>
      </c>
      <c r="F68" s="20" t="s">
        <v>19</v>
      </c>
      <c r="G68" s="21">
        <v>1</v>
      </c>
      <c r="H68" s="22">
        <v>3</v>
      </c>
      <c r="I68" s="90"/>
      <c r="J68" s="107"/>
      <c r="K68" s="108"/>
      <c r="L68" s="128"/>
      <c r="M68" s="120">
        <f>D68</f>
        <v>252000</v>
      </c>
      <c r="N68" s="91"/>
      <c r="O68" s="91"/>
      <c r="P68" s="92"/>
      <c r="Q68" s="90"/>
      <c r="R68" s="93"/>
      <c r="S68" s="32" t="s">
        <v>137</v>
      </c>
    </row>
    <row r="69" spans="1:19" ht="20.399999999999999" x14ac:dyDescent="0.25">
      <c r="A69" s="172"/>
      <c r="B69" s="174"/>
      <c r="C69" s="91" t="s">
        <v>138</v>
      </c>
      <c r="D69" s="7">
        <v>5280000</v>
      </c>
      <c r="E69" s="7">
        <f t="shared" si="3"/>
        <v>2305676.8558951966</v>
      </c>
      <c r="F69" s="20" t="s">
        <v>22</v>
      </c>
      <c r="G69" s="21">
        <v>1</v>
      </c>
      <c r="H69" s="22">
        <v>4</v>
      </c>
      <c r="I69" s="90"/>
      <c r="J69" s="91"/>
      <c r="K69" s="91"/>
      <c r="L69" s="92"/>
      <c r="M69" s="111"/>
      <c r="N69" s="108"/>
      <c r="O69" s="108"/>
      <c r="P69" s="109">
        <f>0.8*D69</f>
        <v>4224000</v>
      </c>
      <c r="Q69" s="120">
        <f>0.2*D69</f>
        <v>1056000</v>
      </c>
      <c r="R69" s="110"/>
      <c r="S69" s="28"/>
    </row>
    <row r="70" spans="1:19" ht="20.399999999999999" x14ac:dyDescent="0.25">
      <c r="A70" s="172"/>
      <c r="B70" s="174"/>
      <c r="C70" s="91" t="s">
        <v>139</v>
      </c>
      <c r="D70" s="32">
        <v>650000</v>
      </c>
      <c r="E70" s="129">
        <f t="shared" si="3"/>
        <v>283842.79475982534</v>
      </c>
      <c r="F70" s="20" t="s">
        <v>33</v>
      </c>
      <c r="G70" s="21">
        <v>1</v>
      </c>
      <c r="H70" s="22">
        <v>3</v>
      </c>
      <c r="I70" s="98"/>
      <c r="J70" s="99"/>
      <c r="K70" s="99"/>
      <c r="L70" s="100"/>
      <c r="M70" s="98"/>
      <c r="N70" s="99"/>
      <c r="O70" s="99"/>
      <c r="P70" s="130"/>
      <c r="Q70" s="131"/>
      <c r="R70" s="132"/>
      <c r="S70" s="205"/>
    </row>
    <row r="71" spans="1:19" ht="30.6" x14ac:dyDescent="0.25">
      <c r="A71" s="172"/>
      <c r="B71" s="174"/>
      <c r="C71" s="91" t="s">
        <v>140</v>
      </c>
      <c r="D71" s="32">
        <v>5500000</v>
      </c>
      <c r="E71" s="129">
        <f t="shared" si="3"/>
        <v>2401746.7248908295</v>
      </c>
      <c r="F71" s="20" t="s">
        <v>33</v>
      </c>
      <c r="G71" s="21">
        <v>1</v>
      </c>
      <c r="H71" s="22">
        <v>3</v>
      </c>
      <c r="I71" s="98"/>
      <c r="J71" s="99"/>
      <c r="K71" s="99"/>
      <c r="L71" s="100"/>
      <c r="M71" s="98"/>
      <c r="N71" s="99"/>
      <c r="O71" s="99"/>
      <c r="P71" s="130"/>
      <c r="Q71" s="131"/>
      <c r="R71" s="132"/>
      <c r="S71" s="206"/>
    </row>
    <row r="72" spans="1:19" ht="20.399999999999999" x14ac:dyDescent="0.25">
      <c r="A72" s="172"/>
      <c r="B72" s="174"/>
      <c r="C72" s="91" t="s">
        <v>141</v>
      </c>
      <c r="D72" s="32">
        <v>1850000</v>
      </c>
      <c r="E72" s="129">
        <f t="shared" si="3"/>
        <v>807860.26200873358</v>
      </c>
      <c r="F72" s="20" t="s">
        <v>33</v>
      </c>
      <c r="G72" s="21">
        <v>1</v>
      </c>
      <c r="H72" s="22">
        <v>3</v>
      </c>
      <c r="I72" s="98"/>
      <c r="J72" s="99"/>
      <c r="K72" s="99"/>
      <c r="L72" s="100"/>
      <c r="M72" s="98"/>
      <c r="N72" s="99"/>
      <c r="O72" s="99"/>
      <c r="P72" s="130"/>
      <c r="Q72" s="131"/>
      <c r="R72" s="132"/>
      <c r="S72" s="207"/>
    </row>
    <row r="73" spans="1:19" ht="45" customHeight="1" x14ac:dyDescent="0.25">
      <c r="A73" s="89" t="s">
        <v>142</v>
      </c>
      <c r="B73" s="133" t="s">
        <v>143</v>
      </c>
      <c r="C73" s="91" t="s">
        <v>144</v>
      </c>
      <c r="D73" s="7">
        <v>454530</v>
      </c>
      <c r="E73" s="7">
        <f t="shared" si="3"/>
        <v>198484.71615720523</v>
      </c>
      <c r="F73" s="20" t="s">
        <v>128</v>
      </c>
      <c r="G73" s="21">
        <v>1</v>
      </c>
      <c r="H73" s="22">
        <v>2</v>
      </c>
      <c r="I73" s="90"/>
      <c r="J73" s="91"/>
      <c r="K73" s="91"/>
      <c r="L73" s="92"/>
      <c r="M73" s="90"/>
      <c r="N73" s="91"/>
      <c r="O73" s="91"/>
      <c r="P73" s="92"/>
      <c r="Q73" s="90"/>
      <c r="R73" s="93"/>
      <c r="S73" s="28"/>
    </row>
    <row r="74" spans="1:19" ht="30.6" x14ac:dyDescent="0.25">
      <c r="A74" s="89" t="s">
        <v>145</v>
      </c>
      <c r="B74" s="133" t="s">
        <v>146</v>
      </c>
      <c r="C74" s="91" t="s">
        <v>147</v>
      </c>
      <c r="D74" s="7">
        <v>2912000</v>
      </c>
      <c r="E74" s="7">
        <f t="shared" si="3"/>
        <v>1271615.7205240175</v>
      </c>
      <c r="F74" s="20" t="s">
        <v>148</v>
      </c>
      <c r="G74" s="21">
        <v>4</v>
      </c>
      <c r="H74" s="22">
        <v>8</v>
      </c>
      <c r="I74" s="90"/>
      <c r="J74" s="91"/>
      <c r="K74" s="91"/>
      <c r="L74" s="92"/>
      <c r="M74" s="90"/>
      <c r="N74" s="91"/>
      <c r="O74" s="91"/>
      <c r="P74" s="124"/>
      <c r="Q74" s="125"/>
      <c r="R74" s="126">
        <f>D74/4</f>
        <v>728000</v>
      </c>
      <c r="S74" s="19" t="s">
        <v>149</v>
      </c>
    </row>
    <row r="75" spans="1:19" ht="33.75" customHeight="1" x14ac:dyDescent="0.25">
      <c r="A75" s="89" t="s">
        <v>150</v>
      </c>
      <c r="B75" s="181" t="s">
        <v>151</v>
      </c>
      <c r="C75" s="182"/>
      <c r="D75" s="7"/>
      <c r="E75" s="7">
        <f t="shared" si="3"/>
        <v>0</v>
      </c>
      <c r="F75" s="20"/>
      <c r="G75" s="21"/>
      <c r="H75" s="22"/>
      <c r="I75" s="90"/>
      <c r="J75" s="91"/>
      <c r="K75" s="91"/>
      <c r="L75" s="92"/>
      <c r="M75" s="90"/>
      <c r="N75" s="91"/>
      <c r="O75" s="91"/>
      <c r="P75" s="92"/>
      <c r="Q75" s="90"/>
      <c r="R75" s="93"/>
      <c r="S75" s="28"/>
    </row>
    <row r="76" spans="1:19" ht="30.6" x14ac:dyDescent="0.25">
      <c r="A76" s="197" t="s">
        <v>152</v>
      </c>
      <c r="B76" s="198" t="s">
        <v>153</v>
      </c>
      <c r="C76" s="91" t="s">
        <v>154</v>
      </c>
      <c r="D76" s="7">
        <v>400000</v>
      </c>
      <c r="E76" s="7">
        <f t="shared" si="3"/>
        <v>174672.48908296943</v>
      </c>
      <c r="F76" s="20" t="s">
        <v>22</v>
      </c>
      <c r="G76" s="21">
        <v>1</v>
      </c>
      <c r="H76" s="22">
        <v>3</v>
      </c>
      <c r="I76" s="90"/>
      <c r="J76" s="91"/>
      <c r="K76" s="91"/>
      <c r="L76" s="92"/>
      <c r="M76" s="111"/>
      <c r="N76" s="108"/>
      <c r="O76" s="108"/>
      <c r="P76" s="109">
        <f>D76</f>
        <v>400000</v>
      </c>
      <c r="Q76" s="90"/>
      <c r="R76" s="93"/>
      <c r="S76" s="28"/>
    </row>
    <row r="77" spans="1:19" ht="20.399999999999999" x14ac:dyDescent="0.25">
      <c r="A77" s="197"/>
      <c r="B77" s="198"/>
      <c r="C77" s="91" t="s">
        <v>155</v>
      </c>
      <c r="D77" s="7">
        <v>40000</v>
      </c>
      <c r="E77" s="7">
        <f t="shared" si="3"/>
        <v>17467.248908296944</v>
      </c>
      <c r="F77" s="20" t="s">
        <v>33</v>
      </c>
      <c r="G77" s="21">
        <v>1</v>
      </c>
      <c r="H77" s="22">
        <v>2</v>
      </c>
      <c r="I77" s="90"/>
      <c r="J77" s="91"/>
      <c r="K77" s="91"/>
      <c r="L77" s="92"/>
      <c r="M77" s="90"/>
      <c r="N77" s="91"/>
      <c r="O77" s="91"/>
      <c r="P77" s="124"/>
      <c r="Q77" s="125"/>
      <c r="R77" s="126">
        <f>D77</f>
        <v>40000</v>
      </c>
      <c r="S77" s="28"/>
    </row>
    <row r="78" spans="1:19" ht="20.399999999999999" x14ac:dyDescent="0.25">
      <c r="A78" s="172"/>
      <c r="B78" s="174"/>
      <c r="C78" s="91" t="s">
        <v>156</v>
      </c>
      <c r="D78" s="7">
        <v>1000000</v>
      </c>
      <c r="E78" s="7">
        <f t="shared" si="3"/>
        <v>436681.22270742356</v>
      </c>
      <c r="F78" s="20" t="s">
        <v>49</v>
      </c>
      <c r="G78" s="21">
        <v>1</v>
      </c>
      <c r="H78" s="22">
        <v>2</v>
      </c>
      <c r="I78" s="90"/>
      <c r="J78" s="91"/>
      <c r="K78" s="91"/>
      <c r="L78" s="92"/>
      <c r="M78" s="90"/>
      <c r="N78" s="91"/>
      <c r="O78" s="91"/>
      <c r="P78" s="92"/>
      <c r="Q78" s="90"/>
      <c r="R78" s="103"/>
      <c r="S78" s="19" t="s">
        <v>157</v>
      </c>
    </row>
    <row r="79" spans="1:19" ht="40.799999999999997" x14ac:dyDescent="0.25">
      <c r="A79" s="172"/>
      <c r="B79" s="174"/>
      <c r="C79" s="91" t="s">
        <v>158</v>
      </c>
      <c r="D79" s="7">
        <v>500000</v>
      </c>
      <c r="E79" s="7">
        <f t="shared" si="3"/>
        <v>218340.61135371178</v>
      </c>
      <c r="F79" s="20" t="s">
        <v>159</v>
      </c>
      <c r="G79" s="21">
        <v>1</v>
      </c>
      <c r="H79" s="22">
        <v>12</v>
      </c>
      <c r="I79" s="90"/>
      <c r="J79" s="91"/>
      <c r="K79" s="91"/>
      <c r="L79" s="92"/>
      <c r="M79" s="90"/>
      <c r="N79" s="91"/>
      <c r="O79" s="91"/>
      <c r="P79" s="92"/>
      <c r="Q79" s="90"/>
      <c r="R79" s="93"/>
      <c r="S79" s="19" t="s">
        <v>160</v>
      </c>
    </row>
    <row r="80" spans="1:19" ht="30.6" x14ac:dyDescent="0.25">
      <c r="A80" s="197" t="s">
        <v>161</v>
      </c>
      <c r="B80" s="198" t="s">
        <v>162</v>
      </c>
      <c r="C80" s="91" t="s">
        <v>163</v>
      </c>
      <c r="D80" s="7">
        <v>400000</v>
      </c>
      <c r="E80" s="7">
        <f t="shared" si="3"/>
        <v>174672.48908296943</v>
      </c>
      <c r="F80" s="20" t="s">
        <v>22</v>
      </c>
      <c r="G80" s="21">
        <v>1</v>
      </c>
      <c r="H80" s="22">
        <v>4</v>
      </c>
      <c r="I80" s="90"/>
      <c r="J80" s="91"/>
      <c r="K80" s="91"/>
      <c r="L80" s="92"/>
      <c r="M80" s="111"/>
      <c r="N80" s="108"/>
      <c r="O80" s="108"/>
      <c r="P80" s="109">
        <f>D80</f>
        <v>400000</v>
      </c>
      <c r="Q80" s="90"/>
      <c r="R80" s="93"/>
      <c r="S80" s="28"/>
    </row>
    <row r="81" spans="1:19" ht="20.399999999999999" x14ac:dyDescent="0.25">
      <c r="A81" s="197"/>
      <c r="B81" s="198"/>
      <c r="C81" s="91" t="s">
        <v>155</v>
      </c>
      <c r="D81" s="7">
        <v>40000</v>
      </c>
      <c r="E81" s="7">
        <f t="shared" si="3"/>
        <v>17467.248908296944</v>
      </c>
      <c r="F81" s="20" t="s">
        <v>33</v>
      </c>
      <c r="G81" s="21">
        <v>1</v>
      </c>
      <c r="H81" s="22">
        <v>3</v>
      </c>
      <c r="I81" s="90"/>
      <c r="J81" s="91"/>
      <c r="K81" s="91"/>
      <c r="L81" s="92"/>
      <c r="M81" s="90"/>
      <c r="N81" s="91"/>
      <c r="O81" s="91"/>
      <c r="P81" s="124"/>
      <c r="Q81" s="125"/>
      <c r="R81" s="126">
        <f>D81</f>
        <v>40000</v>
      </c>
      <c r="S81" s="28"/>
    </row>
    <row r="82" spans="1:19" ht="20.399999999999999" x14ac:dyDescent="0.25">
      <c r="A82" s="172"/>
      <c r="B82" s="174"/>
      <c r="C82" s="91" t="s">
        <v>156</v>
      </c>
      <c r="D82" s="7">
        <v>1000000</v>
      </c>
      <c r="E82" s="7">
        <f t="shared" si="3"/>
        <v>436681.22270742356</v>
      </c>
      <c r="F82" s="20" t="s">
        <v>49</v>
      </c>
      <c r="G82" s="21">
        <v>1</v>
      </c>
      <c r="H82" s="22">
        <v>2</v>
      </c>
      <c r="I82" s="90"/>
      <c r="J82" s="91"/>
      <c r="K82" s="91"/>
      <c r="L82" s="92"/>
      <c r="M82" s="90"/>
      <c r="N82" s="91"/>
      <c r="O82" s="91"/>
      <c r="P82" s="92"/>
      <c r="Q82" s="90"/>
      <c r="R82" s="103"/>
      <c r="S82" s="19" t="s">
        <v>157</v>
      </c>
    </row>
    <row r="83" spans="1:19" ht="30.6" x14ac:dyDescent="0.25">
      <c r="A83" s="197" t="s">
        <v>164</v>
      </c>
      <c r="B83" s="198" t="s">
        <v>165</v>
      </c>
      <c r="C83" s="91" t="s">
        <v>166</v>
      </c>
      <c r="D83" s="7">
        <v>400000</v>
      </c>
      <c r="E83" s="7">
        <f t="shared" si="3"/>
        <v>174672.48908296943</v>
      </c>
      <c r="F83" s="20" t="s">
        <v>22</v>
      </c>
      <c r="G83" s="21">
        <v>1</v>
      </c>
      <c r="H83" s="22">
        <v>3</v>
      </c>
      <c r="I83" s="90"/>
      <c r="J83" s="91"/>
      <c r="K83" s="91"/>
      <c r="L83" s="92"/>
      <c r="M83" s="111"/>
      <c r="N83" s="108"/>
      <c r="O83" s="108"/>
      <c r="P83" s="109">
        <f>D83</f>
        <v>400000</v>
      </c>
      <c r="Q83" s="90"/>
      <c r="R83" s="93"/>
      <c r="S83" s="28"/>
    </row>
    <row r="84" spans="1:19" ht="30.6" x14ac:dyDescent="0.25">
      <c r="A84" s="197"/>
      <c r="B84" s="198"/>
      <c r="C84" s="91" t="s">
        <v>167</v>
      </c>
      <c r="D84" s="7">
        <v>40000</v>
      </c>
      <c r="E84" s="7">
        <f t="shared" si="3"/>
        <v>17467.248908296944</v>
      </c>
      <c r="F84" s="20" t="s">
        <v>33</v>
      </c>
      <c r="G84" s="21">
        <v>1</v>
      </c>
      <c r="H84" s="22"/>
      <c r="I84" s="90"/>
      <c r="J84" s="91"/>
      <c r="K84" s="91"/>
      <c r="L84" s="92"/>
      <c r="M84" s="90"/>
      <c r="N84" s="91"/>
      <c r="O84" s="91"/>
      <c r="P84" s="124"/>
      <c r="Q84" s="125"/>
      <c r="R84" s="126">
        <f>D84</f>
        <v>40000</v>
      </c>
      <c r="S84" s="28"/>
    </row>
    <row r="85" spans="1:19" ht="30.6" x14ac:dyDescent="0.25">
      <c r="A85" s="172"/>
      <c r="B85" s="174"/>
      <c r="C85" s="91" t="s">
        <v>168</v>
      </c>
      <c r="D85" s="7">
        <v>1000000</v>
      </c>
      <c r="E85" s="7">
        <f t="shared" si="3"/>
        <v>436681.22270742356</v>
      </c>
      <c r="F85" s="20" t="s">
        <v>49</v>
      </c>
      <c r="G85" s="21">
        <v>1</v>
      </c>
      <c r="H85" s="22"/>
      <c r="I85" s="90"/>
      <c r="J85" s="91"/>
      <c r="K85" s="91"/>
      <c r="L85" s="92"/>
      <c r="M85" s="90"/>
      <c r="N85" s="91"/>
      <c r="O85" s="91"/>
      <c r="P85" s="92"/>
      <c r="Q85" s="90"/>
      <c r="R85" s="103"/>
      <c r="S85" s="19" t="s">
        <v>157</v>
      </c>
    </row>
    <row r="86" spans="1:19" ht="20.399999999999999" x14ac:dyDescent="0.25">
      <c r="A86" s="172"/>
      <c r="B86" s="174"/>
      <c r="C86" s="91" t="s">
        <v>169</v>
      </c>
      <c r="D86" s="7">
        <v>500000</v>
      </c>
      <c r="E86" s="7">
        <f t="shared" si="3"/>
        <v>218340.61135371178</v>
      </c>
      <c r="F86" s="20" t="s">
        <v>159</v>
      </c>
      <c r="G86" s="21">
        <v>1</v>
      </c>
      <c r="H86" s="22"/>
      <c r="I86" s="90"/>
      <c r="J86" s="91"/>
      <c r="K86" s="91"/>
      <c r="L86" s="92"/>
      <c r="M86" s="90"/>
      <c r="N86" s="91"/>
      <c r="O86" s="91"/>
      <c r="P86" s="92"/>
      <c r="Q86" s="90"/>
      <c r="R86" s="93"/>
      <c r="S86" s="28"/>
    </row>
    <row r="87" spans="1:19" ht="30.6" x14ac:dyDescent="0.25">
      <c r="A87" s="197" t="s">
        <v>170</v>
      </c>
      <c r="B87" s="198" t="s">
        <v>171</v>
      </c>
      <c r="C87" s="91" t="s">
        <v>172</v>
      </c>
      <c r="D87" s="7">
        <v>400000</v>
      </c>
      <c r="E87" s="7">
        <f t="shared" si="3"/>
        <v>174672.48908296943</v>
      </c>
      <c r="F87" s="20" t="s">
        <v>22</v>
      </c>
      <c r="G87" s="21">
        <v>1</v>
      </c>
      <c r="H87" s="22">
        <v>3</v>
      </c>
      <c r="I87" s="90"/>
      <c r="J87" s="91"/>
      <c r="K87" s="91"/>
      <c r="L87" s="92"/>
      <c r="M87" s="111"/>
      <c r="N87" s="108"/>
      <c r="O87" s="108"/>
      <c r="P87" s="109">
        <f>D87</f>
        <v>400000</v>
      </c>
      <c r="Q87" s="90"/>
      <c r="R87" s="93"/>
      <c r="S87" s="28"/>
    </row>
    <row r="88" spans="1:19" ht="30.6" x14ac:dyDescent="0.25">
      <c r="A88" s="197"/>
      <c r="B88" s="198"/>
      <c r="C88" s="91" t="s">
        <v>173</v>
      </c>
      <c r="D88" s="7">
        <v>40000</v>
      </c>
      <c r="E88" s="7">
        <f t="shared" si="3"/>
        <v>17467.248908296944</v>
      </c>
      <c r="F88" s="20" t="s">
        <v>33</v>
      </c>
      <c r="G88" s="21">
        <v>1</v>
      </c>
      <c r="H88" s="22">
        <v>2</v>
      </c>
      <c r="I88" s="90"/>
      <c r="J88" s="91"/>
      <c r="K88" s="91"/>
      <c r="L88" s="92"/>
      <c r="M88" s="90"/>
      <c r="N88" s="91"/>
      <c r="O88" s="91"/>
      <c r="P88" s="124"/>
      <c r="Q88" s="125"/>
      <c r="R88" s="126">
        <f>D88</f>
        <v>40000</v>
      </c>
      <c r="S88" s="28"/>
    </row>
    <row r="89" spans="1:19" ht="30.6" x14ac:dyDescent="0.25">
      <c r="A89" s="172"/>
      <c r="B89" s="174"/>
      <c r="C89" s="91" t="s">
        <v>174</v>
      </c>
      <c r="D89" s="7">
        <v>1000000</v>
      </c>
      <c r="E89" s="7">
        <f t="shared" si="3"/>
        <v>436681.22270742356</v>
      </c>
      <c r="F89" s="20" t="s">
        <v>49</v>
      </c>
      <c r="G89" s="21">
        <v>1</v>
      </c>
      <c r="H89" s="22">
        <v>2</v>
      </c>
      <c r="I89" s="90"/>
      <c r="J89" s="91"/>
      <c r="K89" s="91"/>
      <c r="L89" s="92"/>
      <c r="M89" s="90"/>
      <c r="N89" s="91"/>
      <c r="O89" s="91"/>
      <c r="P89" s="92"/>
      <c r="Q89" s="90"/>
      <c r="R89" s="103"/>
      <c r="S89" s="19" t="s">
        <v>157</v>
      </c>
    </row>
    <row r="90" spans="1:19" ht="20.399999999999999" x14ac:dyDescent="0.25">
      <c r="A90" s="172"/>
      <c r="B90" s="174"/>
      <c r="C90" s="91" t="s">
        <v>175</v>
      </c>
      <c r="D90" s="7">
        <v>500000</v>
      </c>
      <c r="E90" s="7">
        <f t="shared" si="3"/>
        <v>218340.61135371178</v>
      </c>
      <c r="F90" s="20" t="s">
        <v>159</v>
      </c>
      <c r="G90" s="21">
        <v>1</v>
      </c>
      <c r="H90" s="22">
        <v>12</v>
      </c>
      <c r="I90" s="90"/>
      <c r="J90" s="91"/>
      <c r="K90" s="91"/>
      <c r="L90" s="92"/>
      <c r="M90" s="90"/>
      <c r="N90" s="91"/>
      <c r="O90" s="91"/>
      <c r="P90" s="92"/>
      <c r="Q90" s="90"/>
      <c r="R90" s="93"/>
      <c r="S90" s="28"/>
    </row>
    <row r="91" spans="1:19" ht="50.25" customHeight="1" x14ac:dyDescent="0.25">
      <c r="A91" s="197" t="s">
        <v>176</v>
      </c>
      <c r="B91" s="208" t="s">
        <v>177</v>
      </c>
      <c r="C91" s="91" t="s">
        <v>178</v>
      </c>
      <c r="D91" s="7">
        <v>40000</v>
      </c>
      <c r="E91" s="7">
        <f t="shared" si="3"/>
        <v>17467.248908296944</v>
      </c>
      <c r="F91" s="20" t="s">
        <v>132</v>
      </c>
      <c r="G91" s="21">
        <v>1</v>
      </c>
      <c r="H91" s="22">
        <v>2</v>
      </c>
      <c r="I91" s="90"/>
      <c r="J91" s="91"/>
      <c r="K91" s="91"/>
      <c r="L91" s="124"/>
      <c r="M91" s="125"/>
      <c r="N91" s="127">
        <f>D91</f>
        <v>40000</v>
      </c>
      <c r="O91" s="91"/>
      <c r="P91" s="92"/>
      <c r="Q91" s="90"/>
      <c r="R91" s="93"/>
      <c r="S91" s="19" t="s">
        <v>179</v>
      </c>
    </row>
    <row r="92" spans="1:19" ht="48" customHeight="1" x14ac:dyDescent="0.25">
      <c r="A92" s="197"/>
      <c r="B92" s="208"/>
      <c r="C92" s="91" t="s">
        <v>180</v>
      </c>
      <c r="D92" s="7">
        <v>600000</v>
      </c>
      <c r="E92" s="7">
        <f t="shared" si="3"/>
        <v>262008.73362445415</v>
      </c>
      <c r="F92" s="20" t="s">
        <v>47</v>
      </c>
      <c r="G92" s="21">
        <v>1</v>
      </c>
      <c r="H92" s="22">
        <v>3</v>
      </c>
      <c r="I92" s="90"/>
      <c r="J92" s="91"/>
      <c r="K92" s="91"/>
      <c r="L92" s="92"/>
      <c r="M92" s="90"/>
      <c r="N92" s="107"/>
      <c r="O92" s="108"/>
      <c r="P92" s="109">
        <f>0.7*D92</f>
        <v>420000</v>
      </c>
      <c r="Q92" s="120">
        <f>0.3*D92</f>
        <v>180000</v>
      </c>
      <c r="R92" s="93"/>
      <c r="S92" s="19"/>
    </row>
    <row r="93" spans="1:19" ht="50.25" customHeight="1" x14ac:dyDescent="0.25">
      <c r="A93" s="197"/>
      <c r="B93" s="208"/>
      <c r="C93" s="91" t="s">
        <v>181</v>
      </c>
      <c r="D93" s="7">
        <v>40000</v>
      </c>
      <c r="E93" s="7">
        <f t="shared" si="3"/>
        <v>17467.248908296944</v>
      </c>
      <c r="F93" s="20" t="s">
        <v>91</v>
      </c>
      <c r="G93" s="21">
        <v>1</v>
      </c>
      <c r="H93" s="22">
        <v>2</v>
      </c>
      <c r="I93" s="90"/>
      <c r="J93" s="91"/>
      <c r="K93" s="91"/>
      <c r="L93" s="92"/>
      <c r="M93" s="90"/>
      <c r="N93" s="91"/>
      <c r="O93" s="91"/>
      <c r="P93" s="92"/>
      <c r="Q93" s="111"/>
      <c r="R93" s="112"/>
      <c r="S93" s="28"/>
    </row>
    <row r="94" spans="1:19" ht="40.799999999999997" x14ac:dyDescent="0.25">
      <c r="A94" s="197"/>
      <c r="B94" s="208"/>
      <c r="C94" s="91" t="s">
        <v>182</v>
      </c>
      <c r="D94" s="7">
        <v>40000</v>
      </c>
      <c r="E94" s="7">
        <f t="shared" si="3"/>
        <v>17467.248908296944</v>
      </c>
      <c r="F94" s="20" t="s">
        <v>91</v>
      </c>
      <c r="G94" s="21">
        <v>1</v>
      </c>
      <c r="H94" s="22">
        <v>2</v>
      </c>
      <c r="I94" s="90"/>
      <c r="J94" s="91"/>
      <c r="K94" s="91"/>
      <c r="L94" s="92"/>
      <c r="M94" s="90"/>
      <c r="N94" s="91"/>
      <c r="O94" s="91"/>
      <c r="P94" s="92"/>
      <c r="Q94" s="111"/>
      <c r="R94" s="112"/>
      <c r="S94" s="28"/>
    </row>
    <row r="95" spans="1:19" ht="51" x14ac:dyDescent="0.25">
      <c r="A95" s="197"/>
      <c r="B95" s="208"/>
      <c r="C95" s="91" t="s">
        <v>183</v>
      </c>
      <c r="D95" s="7">
        <v>40000</v>
      </c>
      <c r="E95" s="7">
        <f t="shared" si="3"/>
        <v>17467.248908296944</v>
      </c>
      <c r="F95" s="20" t="s">
        <v>91</v>
      </c>
      <c r="G95" s="21">
        <v>1</v>
      </c>
      <c r="H95" s="22">
        <v>2</v>
      </c>
      <c r="I95" s="90"/>
      <c r="J95" s="91"/>
      <c r="K95" s="91"/>
      <c r="L95" s="92"/>
      <c r="M95" s="90"/>
      <c r="N95" s="91"/>
      <c r="O95" s="91"/>
      <c r="P95" s="92"/>
      <c r="Q95" s="111"/>
      <c r="R95" s="112"/>
      <c r="S95" s="28"/>
    </row>
    <row r="96" spans="1:19" ht="40.799999999999997" x14ac:dyDescent="0.25">
      <c r="A96" s="197"/>
      <c r="B96" s="208"/>
      <c r="C96" s="91" t="s">
        <v>184</v>
      </c>
      <c r="D96" s="7">
        <v>200000</v>
      </c>
      <c r="E96" s="7">
        <f t="shared" si="3"/>
        <v>87336.244541484717</v>
      </c>
      <c r="F96" s="20" t="s">
        <v>43</v>
      </c>
      <c r="G96" s="21">
        <v>1</v>
      </c>
      <c r="H96" s="22">
        <v>3</v>
      </c>
      <c r="I96" s="90"/>
      <c r="J96" s="91"/>
      <c r="K96" s="91"/>
      <c r="L96" s="92"/>
      <c r="M96" s="90"/>
      <c r="N96" s="91"/>
      <c r="O96" s="91"/>
      <c r="P96" s="92"/>
      <c r="Q96" s="90"/>
      <c r="R96" s="93"/>
      <c r="S96" s="19" t="s">
        <v>185</v>
      </c>
    </row>
    <row r="97" spans="1:19" ht="40.799999999999997" x14ac:dyDescent="0.25">
      <c r="A97" s="172"/>
      <c r="B97" s="209"/>
      <c r="C97" s="91" t="s">
        <v>186</v>
      </c>
      <c r="D97" s="7">
        <v>1200000</v>
      </c>
      <c r="E97" s="7">
        <f t="shared" si="3"/>
        <v>524017.4672489083</v>
      </c>
      <c r="F97" s="20" t="s">
        <v>43</v>
      </c>
      <c r="G97" s="21">
        <v>1</v>
      </c>
      <c r="H97" s="22">
        <v>3</v>
      </c>
      <c r="I97" s="90"/>
      <c r="J97" s="91"/>
      <c r="K97" s="91"/>
      <c r="L97" s="92"/>
      <c r="M97" s="90"/>
      <c r="N97" s="91"/>
      <c r="O97" s="91"/>
      <c r="P97" s="92"/>
      <c r="Q97" s="90"/>
      <c r="R97" s="93"/>
      <c r="S97" s="19" t="s">
        <v>187</v>
      </c>
    </row>
    <row r="98" spans="1:19" ht="51" x14ac:dyDescent="0.25">
      <c r="A98" s="172"/>
      <c r="B98" s="209"/>
      <c r="C98" s="91" t="s">
        <v>188</v>
      </c>
      <c r="D98" s="7">
        <v>1000000</v>
      </c>
      <c r="E98" s="7">
        <f t="shared" si="3"/>
        <v>436681.22270742356</v>
      </c>
      <c r="F98" s="20" t="s">
        <v>43</v>
      </c>
      <c r="G98" s="21">
        <v>1</v>
      </c>
      <c r="H98" s="22">
        <v>3</v>
      </c>
      <c r="I98" s="90"/>
      <c r="J98" s="91"/>
      <c r="K98" s="91"/>
      <c r="L98" s="92"/>
      <c r="M98" s="90"/>
      <c r="N98" s="91"/>
      <c r="O98" s="91"/>
      <c r="P98" s="92"/>
      <c r="Q98" s="90"/>
      <c r="R98" s="93"/>
      <c r="S98" s="19" t="s">
        <v>157</v>
      </c>
    </row>
    <row r="99" spans="1:19" ht="30.6" x14ac:dyDescent="0.25">
      <c r="A99" s="172"/>
      <c r="B99" s="209"/>
      <c r="C99" s="91" t="s">
        <v>189</v>
      </c>
      <c r="D99" s="7">
        <v>200000</v>
      </c>
      <c r="E99" s="7">
        <f t="shared" si="3"/>
        <v>87336.244541484717</v>
      </c>
      <c r="F99" s="20" t="s">
        <v>128</v>
      </c>
      <c r="G99" s="21">
        <v>1</v>
      </c>
      <c r="H99" s="22">
        <v>2</v>
      </c>
      <c r="I99" s="90"/>
      <c r="J99" s="91"/>
      <c r="K99" s="91"/>
      <c r="L99" s="92"/>
      <c r="M99" s="90"/>
      <c r="N99" s="91"/>
      <c r="O99" s="91"/>
      <c r="P99" s="92"/>
      <c r="Q99" s="90"/>
      <c r="R99" s="93"/>
      <c r="S99" s="28"/>
    </row>
    <row r="100" spans="1:19" ht="41.25" customHeight="1" x14ac:dyDescent="0.25">
      <c r="A100" s="172"/>
      <c r="B100" s="209"/>
      <c r="C100" s="91" t="s">
        <v>190</v>
      </c>
      <c r="D100" s="7">
        <v>500000</v>
      </c>
      <c r="E100" s="7">
        <f t="shared" si="3"/>
        <v>218340.61135371178</v>
      </c>
      <c r="F100" s="20" t="s">
        <v>51</v>
      </c>
      <c r="G100" s="21">
        <v>1</v>
      </c>
      <c r="H100" s="22">
        <v>4</v>
      </c>
      <c r="I100" s="90"/>
      <c r="J100" s="91"/>
      <c r="K100" s="91"/>
      <c r="L100" s="92"/>
      <c r="M100" s="90"/>
      <c r="N100" s="91"/>
      <c r="O100" s="91"/>
      <c r="P100" s="92"/>
      <c r="Q100" s="90"/>
      <c r="R100" s="93"/>
      <c r="S100" s="28"/>
    </row>
    <row r="101" spans="1:19" ht="40.799999999999997" x14ac:dyDescent="0.25">
      <c r="A101" s="172"/>
      <c r="B101" s="209"/>
      <c r="C101" s="91" t="s">
        <v>191</v>
      </c>
      <c r="D101" s="7">
        <v>750000</v>
      </c>
      <c r="E101" s="7">
        <f t="shared" si="3"/>
        <v>327510.91703056765</v>
      </c>
      <c r="F101" s="20" t="s">
        <v>51</v>
      </c>
      <c r="G101" s="21">
        <v>1</v>
      </c>
      <c r="H101" s="22">
        <v>4</v>
      </c>
      <c r="I101" s="90"/>
      <c r="J101" s="91"/>
      <c r="K101" s="91"/>
      <c r="L101" s="92"/>
      <c r="M101" s="90"/>
      <c r="N101" s="91"/>
      <c r="O101" s="91"/>
      <c r="P101" s="92"/>
      <c r="Q101" s="90"/>
      <c r="R101" s="93"/>
      <c r="S101" s="19" t="s">
        <v>192</v>
      </c>
    </row>
    <row r="102" spans="1:19" x14ac:dyDescent="0.25">
      <c r="A102" s="134"/>
      <c r="B102" s="135"/>
      <c r="C102" s="136"/>
      <c r="D102" s="137">
        <f>SUM(D47:D101)</f>
        <v>94893220</v>
      </c>
      <c r="E102" s="137">
        <f>SUM(E47:E101)</f>
        <v>41438087.336244509</v>
      </c>
      <c r="F102" s="138"/>
      <c r="G102" s="138"/>
      <c r="H102" s="138"/>
      <c r="I102" s="137">
        <f t="shared" ref="I102:R102" si="4">SUM(I47:I101)</f>
        <v>0</v>
      </c>
      <c r="J102" s="137">
        <f t="shared" si="4"/>
        <v>0</v>
      </c>
      <c r="K102" s="137">
        <f t="shared" si="4"/>
        <v>0</v>
      </c>
      <c r="L102" s="137">
        <f t="shared" si="4"/>
        <v>0</v>
      </c>
      <c r="M102" s="137">
        <f t="shared" si="4"/>
        <v>252000</v>
      </c>
      <c r="N102" s="137">
        <f t="shared" si="4"/>
        <v>40000</v>
      </c>
      <c r="O102" s="137">
        <f t="shared" si="4"/>
        <v>241316</v>
      </c>
      <c r="P102" s="137">
        <f t="shared" si="4"/>
        <v>8180803.0999999996</v>
      </c>
      <c r="Q102" s="137">
        <f t="shared" si="4"/>
        <v>1497570.9</v>
      </c>
      <c r="R102" s="139">
        <f t="shared" si="4"/>
        <v>1150116</v>
      </c>
      <c r="S102" s="28"/>
    </row>
    <row r="103" spans="1:19" s="88" customFormat="1" x14ac:dyDescent="0.25">
      <c r="A103" s="189" t="s">
        <v>193</v>
      </c>
      <c r="B103" s="190"/>
      <c r="C103" s="191"/>
      <c r="D103" s="84">
        <f>SUM(I103:R103)</f>
        <v>11361806</v>
      </c>
      <c r="E103" s="84">
        <f>D103/2.29</f>
        <v>4961487.3362445412</v>
      </c>
      <c r="F103" s="85"/>
      <c r="G103" s="86"/>
      <c r="H103" s="86"/>
      <c r="I103" s="192">
        <f>SUM(I102:L102)</f>
        <v>0</v>
      </c>
      <c r="J103" s="193"/>
      <c r="K103" s="193"/>
      <c r="L103" s="194"/>
      <c r="M103" s="192">
        <f>SUM(M102:P102)</f>
        <v>8714119.0999999996</v>
      </c>
      <c r="N103" s="193"/>
      <c r="O103" s="193"/>
      <c r="P103" s="194"/>
      <c r="Q103" s="192">
        <f>SUM(Q102:R102)</f>
        <v>2647686.9</v>
      </c>
      <c r="R103" s="193"/>
      <c r="S103" s="87"/>
    </row>
    <row r="104" spans="1:19" ht="15" customHeight="1" x14ac:dyDescent="0.25">
      <c r="A104" s="195" t="s">
        <v>194</v>
      </c>
      <c r="B104" s="196"/>
      <c r="C104" s="196"/>
      <c r="D104" s="196"/>
      <c r="E104" s="196"/>
      <c r="F104" s="196"/>
      <c r="G104" s="196"/>
      <c r="H104" s="196"/>
      <c r="I104" s="196"/>
      <c r="J104" s="196"/>
      <c r="K104" s="196"/>
      <c r="L104" s="196"/>
      <c r="M104" s="196"/>
      <c r="N104" s="196"/>
      <c r="O104" s="196"/>
      <c r="P104" s="196"/>
      <c r="Q104" s="196"/>
      <c r="R104" s="196"/>
      <c r="S104" s="5"/>
    </row>
    <row r="105" spans="1:19" ht="20.399999999999999" x14ac:dyDescent="0.25">
      <c r="A105" s="140" t="s">
        <v>195</v>
      </c>
      <c r="B105" s="94" t="s">
        <v>196</v>
      </c>
      <c r="C105" s="6" t="s">
        <v>197</v>
      </c>
      <c r="D105" s="7">
        <v>10500000</v>
      </c>
      <c r="E105" s="7">
        <f>D105/2.29</f>
        <v>4585152.8384279478</v>
      </c>
      <c r="F105" s="141"/>
      <c r="G105" s="142"/>
      <c r="H105" s="143"/>
      <c r="I105" s="26"/>
      <c r="J105" s="6"/>
      <c r="K105" s="6"/>
      <c r="L105" s="27"/>
      <c r="M105" s="26"/>
      <c r="N105" s="6"/>
      <c r="O105" s="6"/>
      <c r="P105" s="144">
        <v>1100000</v>
      </c>
      <c r="Q105" s="26"/>
      <c r="R105" s="18"/>
      <c r="S105" s="28"/>
    </row>
    <row r="106" spans="1:19" ht="14.25" customHeight="1" x14ac:dyDescent="0.25">
      <c r="A106" s="211" t="s">
        <v>198</v>
      </c>
      <c r="B106" s="214" t="s">
        <v>199</v>
      </c>
      <c r="C106" s="94" t="s">
        <v>200</v>
      </c>
      <c r="D106" s="7">
        <v>600000</v>
      </c>
      <c r="E106" s="7">
        <f>D106/2.29</f>
        <v>262008.73362445415</v>
      </c>
      <c r="F106" s="141"/>
      <c r="G106" s="142"/>
      <c r="H106" s="143"/>
      <c r="I106" s="95"/>
      <c r="J106" s="94"/>
      <c r="K106" s="94"/>
      <c r="L106" s="96"/>
      <c r="M106" s="95"/>
      <c r="N106" s="94"/>
      <c r="O106" s="145">
        <f>D106</f>
        <v>600000</v>
      </c>
      <c r="P106" s="96"/>
      <c r="Q106" s="95"/>
      <c r="R106" s="97"/>
      <c r="S106" s="113"/>
    </row>
    <row r="107" spans="1:19" x14ac:dyDescent="0.25">
      <c r="A107" s="212"/>
      <c r="B107" s="215"/>
      <c r="C107" s="6" t="s">
        <v>201</v>
      </c>
      <c r="D107" s="7">
        <v>100000</v>
      </c>
      <c r="E107" s="7">
        <f>D107/2.29</f>
        <v>43668.122270742359</v>
      </c>
      <c r="F107" s="141"/>
      <c r="G107" s="142"/>
      <c r="H107" s="143"/>
      <c r="I107" s="95"/>
      <c r="J107" s="94"/>
      <c r="K107" s="94"/>
      <c r="L107" s="96"/>
      <c r="M107" s="95"/>
      <c r="N107" s="94"/>
      <c r="O107" s="94"/>
      <c r="P107" s="96"/>
      <c r="Q107" s="95"/>
      <c r="R107" s="97"/>
      <c r="S107" s="113"/>
    </row>
    <row r="108" spans="1:19" x14ac:dyDescent="0.25">
      <c r="A108" s="213"/>
      <c r="B108" s="216"/>
      <c r="C108" s="6" t="s">
        <v>202</v>
      </c>
      <c r="D108" s="7">
        <v>1200000</v>
      </c>
      <c r="E108" s="7">
        <f>D108/2.29</f>
        <v>524017.4672489083</v>
      </c>
      <c r="F108" s="141"/>
      <c r="G108" s="142"/>
      <c r="H108" s="143"/>
      <c r="I108" s="26"/>
      <c r="J108" s="6"/>
      <c r="K108" s="6"/>
      <c r="L108" s="27"/>
      <c r="M108" s="26"/>
      <c r="N108" s="6"/>
      <c r="O108" s="30">
        <f>0.2*D108</f>
        <v>240000</v>
      </c>
      <c r="P108" s="27"/>
      <c r="Q108" s="26"/>
      <c r="R108" s="18"/>
      <c r="S108" s="113"/>
    </row>
    <row r="109" spans="1:19" ht="20.399999999999999" x14ac:dyDescent="0.25">
      <c r="A109" s="140" t="s">
        <v>203</v>
      </c>
      <c r="B109" s="94" t="s">
        <v>204</v>
      </c>
      <c r="C109" s="94" t="s">
        <v>204</v>
      </c>
      <c r="D109" s="7">
        <v>500000</v>
      </c>
      <c r="E109" s="7">
        <f>D109/2.29</f>
        <v>218340.61135371178</v>
      </c>
      <c r="F109" s="141"/>
      <c r="G109" s="142"/>
      <c r="H109" s="143"/>
      <c r="I109" s="95"/>
      <c r="J109" s="94"/>
      <c r="K109" s="94"/>
      <c r="L109" s="96"/>
      <c r="M109" s="95"/>
      <c r="N109" s="94"/>
      <c r="O109" s="94"/>
      <c r="P109" s="96"/>
      <c r="Q109" s="95"/>
      <c r="R109" s="97"/>
      <c r="S109" s="113"/>
    </row>
    <row r="110" spans="1:19" x14ac:dyDescent="0.25">
      <c r="A110" s="146"/>
      <c r="B110" s="76"/>
      <c r="C110" s="77"/>
      <c r="D110" s="78">
        <f>SUM(D105:D109)</f>
        <v>12900000</v>
      </c>
      <c r="E110" s="78">
        <f>SUM(E105:E109)</f>
        <v>5633187.7729257653</v>
      </c>
      <c r="F110" s="147"/>
      <c r="G110" s="148"/>
      <c r="H110" s="149"/>
      <c r="I110" s="78">
        <f t="shared" ref="I110:R110" si="5">SUM(I105:I109)</f>
        <v>0</v>
      </c>
      <c r="J110" s="78">
        <f t="shared" si="5"/>
        <v>0</v>
      </c>
      <c r="K110" s="78">
        <f t="shared" si="5"/>
        <v>0</v>
      </c>
      <c r="L110" s="78">
        <f t="shared" si="5"/>
        <v>0</v>
      </c>
      <c r="M110" s="78">
        <f t="shared" si="5"/>
        <v>0</v>
      </c>
      <c r="N110" s="78">
        <f t="shared" si="5"/>
        <v>0</v>
      </c>
      <c r="O110" s="78">
        <f t="shared" si="5"/>
        <v>840000</v>
      </c>
      <c r="P110" s="78">
        <f t="shared" si="5"/>
        <v>1100000</v>
      </c>
      <c r="Q110" s="78">
        <f t="shared" si="5"/>
        <v>0</v>
      </c>
      <c r="R110" s="83">
        <f t="shared" si="5"/>
        <v>0</v>
      </c>
      <c r="S110" s="28"/>
    </row>
    <row r="111" spans="1:19" s="88" customFormat="1" x14ac:dyDescent="0.25">
      <c r="A111" s="189" t="s">
        <v>205</v>
      </c>
      <c r="B111" s="190"/>
      <c r="C111" s="191"/>
      <c r="D111" s="84">
        <f>SUM(I111:R111)</f>
        <v>1940000</v>
      </c>
      <c r="E111" s="84">
        <f>D111/2.29</f>
        <v>847161.57205240172</v>
      </c>
      <c r="F111" s="85"/>
      <c r="G111" s="150"/>
      <c r="H111" s="86"/>
      <c r="I111" s="192">
        <f>SUM(I110:L110)</f>
        <v>0</v>
      </c>
      <c r="J111" s="193"/>
      <c r="K111" s="193"/>
      <c r="L111" s="194"/>
      <c r="M111" s="192">
        <f>SUM(M110:P110)</f>
        <v>1940000</v>
      </c>
      <c r="N111" s="193"/>
      <c r="O111" s="193"/>
      <c r="P111" s="194"/>
      <c r="Q111" s="192">
        <f>SUM(Q110:R110)</f>
        <v>0</v>
      </c>
      <c r="R111" s="193"/>
      <c r="S111" s="87"/>
    </row>
    <row r="112" spans="1:19" s="88" customFormat="1" x14ac:dyDescent="0.25">
      <c r="A112" s="189" t="s">
        <v>206</v>
      </c>
      <c r="B112" s="190"/>
      <c r="C112" s="191"/>
      <c r="D112" s="84">
        <f>D110+D102+D44</f>
        <v>174847675</v>
      </c>
      <c r="E112" s="84">
        <f>E110+E102+E44</f>
        <v>76352696.506550178</v>
      </c>
      <c r="F112" s="151"/>
      <c r="G112" s="152"/>
      <c r="H112" s="152"/>
      <c r="I112" s="210">
        <f>I45+I103+I111</f>
        <v>0</v>
      </c>
      <c r="J112" s="190"/>
      <c r="K112" s="190"/>
      <c r="L112" s="191"/>
      <c r="M112" s="210">
        <f>M45+M103+M111</f>
        <v>29390640.100000001</v>
      </c>
      <c r="N112" s="190"/>
      <c r="O112" s="190"/>
      <c r="P112" s="191"/>
      <c r="Q112" s="210">
        <f>Q45+Q103+Q111</f>
        <v>3532686.9</v>
      </c>
      <c r="R112" s="190"/>
      <c r="S112" s="87"/>
    </row>
    <row r="114" spans="4:5" x14ac:dyDescent="0.25">
      <c r="D114" s="153"/>
      <c r="E114" s="7"/>
    </row>
  </sheetData>
  <mergeCells count="76">
    <mergeCell ref="A112:C112"/>
    <mergeCell ref="I112:L112"/>
    <mergeCell ref="M112:P112"/>
    <mergeCell ref="Q112:R112"/>
    <mergeCell ref="A104:R104"/>
    <mergeCell ref="A106:A108"/>
    <mergeCell ref="B106:B108"/>
    <mergeCell ref="A111:C111"/>
    <mergeCell ref="I111:L111"/>
    <mergeCell ref="M111:P111"/>
    <mergeCell ref="Q111:R111"/>
    <mergeCell ref="S70:S72"/>
    <mergeCell ref="B75:C75"/>
    <mergeCell ref="A76:A79"/>
    <mergeCell ref="B76:B79"/>
    <mergeCell ref="Q103:R103"/>
    <mergeCell ref="A80:A82"/>
    <mergeCell ref="B80:B82"/>
    <mergeCell ref="A83:A86"/>
    <mergeCell ref="B83:B86"/>
    <mergeCell ref="A87:A90"/>
    <mergeCell ref="B87:B90"/>
    <mergeCell ref="A91:A101"/>
    <mergeCell ref="B91:B101"/>
    <mergeCell ref="A103:C103"/>
    <mergeCell ref="I103:L103"/>
    <mergeCell ref="M103:P103"/>
    <mergeCell ref="A64:A65"/>
    <mergeCell ref="B64:B65"/>
    <mergeCell ref="A66:A67"/>
    <mergeCell ref="B66:B67"/>
    <mergeCell ref="A68:A72"/>
    <mergeCell ref="B68:B72"/>
    <mergeCell ref="A52:A54"/>
    <mergeCell ref="B52:B54"/>
    <mergeCell ref="A55:A60"/>
    <mergeCell ref="B55:B60"/>
    <mergeCell ref="A61:A63"/>
    <mergeCell ref="B61:B63"/>
    <mergeCell ref="I45:L45"/>
    <mergeCell ref="M45:P45"/>
    <mergeCell ref="Q45:R45"/>
    <mergeCell ref="A46:R46"/>
    <mergeCell ref="A48:A51"/>
    <mergeCell ref="B48:B51"/>
    <mergeCell ref="A16:A20"/>
    <mergeCell ref="B16:B20"/>
    <mergeCell ref="A21:A23"/>
    <mergeCell ref="B21:B23"/>
    <mergeCell ref="B47:C47"/>
    <mergeCell ref="A24:A27"/>
    <mergeCell ref="B24:B27"/>
    <mergeCell ref="A28:A35"/>
    <mergeCell ref="B28:B35"/>
    <mergeCell ref="A36:A43"/>
    <mergeCell ref="B36:B43"/>
    <mergeCell ref="A45:C45"/>
    <mergeCell ref="A5:R5"/>
    <mergeCell ref="A6:A11"/>
    <mergeCell ref="B6:B11"/>
    <mergeCell ref="A12:A15"/>
    <mergeCell ref="B12:B15"/>
    <mergeCell ref="B1:S1"/>
    <mergeCell ref="A2:R2"/>
    <mergeCell ref="A3:A4"/>
    <mergeCell ref="B3:B4"/>
    <mergeCell ref="C3:C4"/>
    <mergeCell ref="D3:D4"/>
    <mergeCell ref="E3:E4"/>
    <mergeCell ref="F3:F4"/>
    <mergeCell ref="G3:G4"/>
    <mergeCell ref="H3:H4"/>
    <mergeCell ref="I3:L3"/>
    <mergeCell ref="M3:P3"/>
    <mergeCell ref="Q3:R3"/>
    <mergeCell ref="S3:S4"/>
  </mergeCells>
  <pageMargins left="0.31496062992125984" right="0.31496062992125984" top="0.39370078740157483" bottom="0.39370078740157483" header="0.31496062992125984" footer="0.31496062992125984"/>
  <pageSetup paperSize="9" scale="72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38014645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SCL/SPH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Rocha, Marcia Gomes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BR-L1378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Whole&lt;/APPROVAL_DESC&gt;&lt;PD_OBJ_TYPE&gt;0&lt;/PD_OBJ_TYPE&gt;&lt;DTAPPROVAL&gt;Jul  9 2014 12:00AM&lt;/DTAPPROVAL&gt;&lt;MAKERECORD&gt;N&lt;/MAKERECORD&gt;&lt;/Data&gt;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IS-INS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21F22098243A74094F611562118EE9E" ma:contentTypeVersion="0" ma:contentTypeDescription="A content type to manage public (operations) IDB documents" ma:contentTypeScope="" ma:versionID="edebb62a2d8bf4860deef6ab26c3ba3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0985C8-745F-460C-858B-334E18860316}"/>
</file>

<file path=customXml/itemProps2.xml><?xml version="1.0" encoding="utf-8"?>
<ds:datastoreItem xmlns:ds="http://schemas.openxmlformats.org/officeDocument/2006/customXml" ds:itemID="{F277C025-C20A-49EE-9B0F-54FE1ADD64B4}"/>
</file>

<file path=customXml/itemProps3.xml><?xml version="1.0" encoding="utf-8"?>
<ds:datastoreItem xmlns:ds="http://schemas.openxmlformats.org/officeDocument/2006/customXml" ds:itemID="{CC3BB279-FDEA-4602-8194-F5C751BB6470}"/>
</file>

<file path=customXml/itemProps4.xml><?xml version="1.0" encoding="utf-8"?>
<ds:datastoreItem xmlns:ds="http://schemas.openxmlformats.org/officeDocument/2006/customXml" ds:itemID="{E01BCFDB-5580-45B4-8BE7-8CE37126CC3C}"/>
</file>

<file path=customXml/itemProps5.xml><?xml version="1.0" encoding="utf-8"?>
<ds:datastoreItem xmlns:ds="http://schemas.openxmlformats.org/officeDocument/2006/customXml" ds:itemID="{0984B30B-14F1-46D2-A713-2CEB6A427C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POA 18 MESES</vt:lpstr>
      <vt:lpstr>'POA 18 MESES'!Print_Area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POA</dc:title>
  <dc:creator>Inter-American Development Bank</dc:creator>
  <cp:lastModifiedBy>Inter-American Development Bank</cp:lastModifiedBy>
  <dcterms:created xsi:type="dcterms:W3CDTF">2013-08-23T01:52:08Z</dcterms:created>
  <dcterms:modified xsi:type="dcterms:W3CDTF">2013-08-23T20:41:44Z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0x01010046CF21643EE8D14686A648AA6DAD089200921F22098243A74094F611562118EE9E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