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30" yWindow="120" windowWidth="18900" windowHeight="11760"/>
  </bookViews>
  <sheets>
    <sheet name="DEM questionnaire" sheetId="2" r:id="rId1"/>
    <sheet name="Summary DEM" sheetId="1" r:id="rId2"/>
  </sheets>
  <definedNames>
    <definedName name="OLE_LINK5" localSheetId="0">'DEM questionnaire'!#REF!</definedName>
    <definedName name="OLE_LINK5" localSheetId="1">'Summary DEM'!#REF!</definedName>
  </definedNames>
  <calcPr calcId="125725"/>
</workbook>
</file>

<file path=xl/calcChain.xml><?xml version="1.0" encoding="utf-8"?>
<calcChain xmlns="http://schemas.openxmlformats.org/spreadsheetml/2006/main">
  <c r="E34" i="2"/>
  <c r="E48"/>
  <c r="E47" s="1"/>
  <c r="E116"/>
  <c r="E115"/>
  <c r="E121"/>
  <c r="E112"/>
  <c r="E110"/>
  <c r="E108"/>
  <c r="E106"/>
  <c r="E104"/>
  <c r="E91"/>
  <c r="E92"/>
  <c r="E94"/>
  <c r="E96"/>
  <c r="E97"/>
  <c r="E98"/>
  <c r="E100"/>
  <c r="E101"/>
  <c r="E79"/>
  <c r="E81"/>
  <c r="E83"/>
  <c r="E84"/>
  <c r="E85"/>
  <c r="E87"/>
  <c r="E88"/>
  <c r="E78"/>
  <c r="E124"/>
  <c r="E123" s="1"/>
  <c r="E74"/>
  <c r="E73" s="1"/>
  <c r="E46"/>
  <c r="E45"/>
  <c r="E42"/>
  <c r="E41"/>
  <c r="E40"/>
  <c r="E44"/>
  <c r="E39"/>
  <c r="E63"/>
  <c r="E28"/>
  <c r="E13" s="1"/>
  <c r="E117"/>
  <c r="E119"/>
  <c r="E53"/>
  <c r="E54"/>
  <c r="E55"/>
  <c r="E58"/>
  <c r="E59"/>
  <c r="E60"/>
  <c r="E62"/>
  <c r="E68"/>
  <c r="E52"/>
  <c r="E25"/>
  <c r="E26"/>
  <c r="E24"/>
  <c r="E16"/>
  <c r="E17"/>
  <c r="E18"/>
  <c r="E21"/>
  <c r="E22"/>
  <c r="E15"/>
  <c r="E43" l="1"/>
  <c r="E38"/>
  <c r="E113"/>
  <c r="E102"/>
  <c r="E89"/>
  <c r="E76"/>
  <c r="E50"/>
  <c r="C8" i="1" s="1"/>
  <c r="E37" i="2" l="1"/>
  <c r="E75"/>
  <c r="E72" s="1"/>
  <c r="C9" i="1" s="1"/>
  <c r="C7" s="1"/>
</calcChain>
</file>

<file path=xl/sharedStrings.xml><?xml version="1.0" encoding="utf-8"?>
<sst xmlns="http://schemas.openxmlformats.org/spreadsheetml/2006/main" count="178" uniqueCount="114">
  <si>
    <t>Criterion</t>
  </si>
  <si>
    <t>Instructions:</t>
  </si>
  <si>
    <r>
      <t xml:space="preserve">In those cells where you are requested to fill in information, please provide the requested information by writing it in the same cell.  Fill the "Yes/No column" with </t>
    </r>
    <r>
      <rPr>
        <b/>
        <sz val="10"/>
        <rFont val="Arial"/>
        <family val="2"/>
      </rPr>
      <t>"Yes"</t>
    </r>
    <r>
      <rPr>
        <sz val="10"/>
        <rFont val="Arial"/>
        <family val="2"/>
      </rPr>
      <t xml:space="preserve"> if you provided the information.</t>
    </r>
  </si>
  <si>
    <t>Information &amp; References</t>
  </si>
  <si>
    <t>Provide document identification for Country Strategy Matrix</t>
  </si>
  <si>
    <t>Indicator and baseline of above objective</t>
  </si>
  <si>
    <t>Country Strategy Matrix</t>
  </si>
  <si>
    <t>Provide document identification for Country Program Matrix</t>
  </si>
  <si>
    <t>Indicator, baseline and target of above objective</t>
  </si>
  <si>
    <t>Section 1. IDB Strategic Development Objectives</t>
  </si>
  <si>
    <t>Social policy for equity and productivity</t>
  </si>
  <si>
    <t>Infrastructure for competitiveness and social welfare</t>
  </si>
  <si>
    <t>Institutions for growth and social welfare</t>
  </si>
  <si>
    <t>Competitive regional and global international integration</t>
  </si>
  <si>
    <t>Protecting the environment, responding to climate change, promoting renewable energy, and enhancing food security</t>
  </si>
  <si>
    <t xml:space="preserve">Section 2. Country Strategy Development Objectives </t>
  </si>
  <si>
    <t>Advisory Services</t>
  </si>
  <si>
    <t>Outreach and Dissemination</t>
  </si>
  <si>
    <t>Research and Development</t>
  </si>
  <si>
    <t>Policy and Capacity Development</t>
  </si>
  <si>
    <t>Country Diversification</t>
  </si>
  <si>
    <t>Target 1: Country Group</t>
  </si>
  <si>
    <t>C&amp;D Countries</t>
  </si>
  <si>
    <t>A&amp;B Countries</t>
  </si>
  <si>
    <t>Target 2: Sub-Region C&amp;D</t>
  </si>
  <si>
    <t>Caribbean</t>
  </si>
  <si>
    <t>Central America</t>
  </si>
  <si>
    <t>South America</t>
  </si>
  <si>
    <t xml:space="preserve"> Provide evidence of the relevance of this KCP product to country development challenges</t>
  </si>
  <si>
    <t>Section 4. Monitoring and Evaluation</t>
  </si>
  <si>
    <t>Relation to IDB´s Institutional Priorities</t>
  </si>
  <si>
    <t>Recipient-executed</t>
  </si>
  <si>
    <t>Bank-executed</t>
  </si>
  <si>
    <t xml:space="preserve">Results Framework Quality </t>
  </si>
  <si>
    <t>Vertical Logic</t>
  </si>
  <si>
    <t>I. Monitoring and Evaluation Plan</t>
  </si>
  <si>
    <t>III. Dissemination Plan</t>
  </si>
  <si>
    <t>Indicators</t>
  </si>
  <si>
    <t>Every indicator has one source of data, or a clear plan for collecting it.</t>
  </si>
  <si>
    <t>Yes/No 
(1/0)</t>
  </si>
  <si>
    <t>Entity Responsable for Execution</t>
  </si>
  <si>
    <t>Diagnosis</t>
  </si>
  <si>
    <t>Link (provide a results chain) KCP outcome to country strategy objective</t>
  </si>
  <si>
    <t>If country strategy matrix or country program matrix are not available</t>
  </si>
  <si>
    <t xml:space="preserve">Section 3. KCP Intervention Logic </t>
  </si>
  <si>
    <t>Each level of the result matrix logically contributes to the next higher level. That is, KCP outputs contribute to achieving outcomes.</t>
  </si>
  <si>
    <t>At least one indicator is identified for each outcome/ output
Indicators are the selected metrics  by which it is verified if the desired change is taking place</t>
  </si>
  <si>
    <t xml:space="preserve">Every indicator has a baseline value or a predetermined starting point for subsequent comparison of performance. 
</t>
  </si>
  <si>
    <t xml:space="preserve">Every indicator has a target value. A target is a predetermined level of success that is expected within a specific timeframe. </t>
  </si>
  <si>
    <t>Estimated total cost of each KCP output is identified.</t>
  </si>
  <si>
    <t xml:space="preserve">The sum of the total estimated costs for all outputs is equivalent to the total KCP amount (including counterpart) </t>
  </si>
  <si>
    <t xml:space="preserve">Costs </t>
  </si>
  <si>
    <r>
      <t xml:space="preserve">Outcomes are clearly stated
</t>
    </r>
    <r>
      <rPr>
        <sz val="10"/>
        <rFont val="Arial"/>
        <family val="2"/>
      </rPr>
      <t xml:space="preserve">Outcomes: direct effects of the intervention to be observed in the short and medium term. Outcomes should describe what is expected to be different as a consequence of the delivery of KCP outputs and not the activities or the outputs themselves. 
</t>
    </r>
  </si>
  <si>
    <r>
      <t xml:space="preserve">Outputs/Products are clearly stated
</t>
    </r>
    <r>
      <rPr>
        <sz val="10"/>
        <rFont val="Arial"/>
        <family val="2"/>
      </rPr>
      <t xml:space="preserve"> Outputs: KCP “deliverables,” or what the KCP is contractually accountable for.   
</t>
    </r>
  </si>
  <si>
    <t>Timelines</t>
  </si>
  <si>
    <t>Date when client expects to receive all deliverables is specified</t>
  </si>
  <si>
    <t>Quality</t>
  </si>
  <si>
    <t>Pertinence</t>
  </si>
  <si>
    <t>Project Management</t>
  </si>
  <si>
    <t>Risks are properly identified and mitigated</t>
  </si>
  <si>
    <t>Policy and Capacity Deverlopment</t>
  </si>
  <si>
    <t>Relation to Country Strategy and Program</t>
  </si>
  <si>
    <t>II. Quality Measurements  at Completion</t>
  </si>
  <si>
    <t>Relevance</t>
  </si>
  <si>
    <t>Reach</t>
  </si>
  <si>
    <t>Influence</t>
  </si>
  <si>
    <t>Usefulness</t>
  </si>
  <si>
    <t>Innovation</t>
  </si>
  <si>
    <t>Demonstration Effects</t>
  </si>
  <si>
    <r>
      <t xml:space="preserve">Fill the white cells of the "Yes/No column" with </t>
    </r>
    <r>
      <rPr>
        <b/>
        <sz val="10"/>
        <rFont val="Arial"/>
        <family val="2"/>
      </rPr>
      <t xml:space="preserve">"Yes" </t>
    </r>
    <r>
      <rPr>
        <sz val="10"/>
        <rFont val="Arial"/>
        <family val="2"/>
      </rPr>
      <t>if the KCP fulfills the criterion. If the KCP doesn't fulfill the criterion, leave the cell blank.</t>
    </r>
  </si>
  <si>
    <t>Indicators are SMART (Specific, Measurable, Achievable, Realistic and Timely)</t>
  </si>
  <si>
    <t>DEM Summary for KCPs</t>
  </si>
  <si>
    <t>Evaluability</t>
  </si>
  <si>
    <t xml:space="preserve">There are provisions to obtain the client's opinion on timeliness of KCP </t>
  </si>
  <si>
    <t xml:space="preserve">There are provisions to obtain the client's opinion on the pertinence of KCP </t>
  </si>
  <si>
    <t>There are provisions for quality peer review of the KCP (at least two anonymous reviewers)</t>
  </si>
  <si>
    <t xml:space="preserve">There are provisions for participants to rate the quality of KCP in the case of workshops </t>
  </si>
  <si>
    <t>There are provisions to measure how much participants learned in the case of workshops</t>
  </si>
  <si>
    <t>There are provisions to report achievement of outputs against a delivery plan</t>
  </si>
  <si>
    <t>KCP indicates how results achieved relate to country strategy</t>
  </si>
  <si>
    <t xml:space="preserve">KCP indicates how results achieved relate to country program </t>
  </si>
  <si>
    <t>KCP relevance to policy dialogue or design is specified</t>
  </si>
  <si>
    <t>There are provisions to report deliverables achieved  against delivery plan</t>
  </si>
  <si>
    <t>There are provisions to measure KCP's reach</t>
  </si>
  <si>
    <t>There are provisions to measure KCP's influence</t>
  </si>
  <si>
    <t>There are provisions to measure KCP's  usefulness to key stakeholders</t>
  </si>
  <si>
    <t>There are provisions to measure KCP's innovation</t>
  </si>
  <si>
    <t>There are provisions to measure KCP's demonstration effects</t>
  </si>
  <si>
    <t xml:space="preserve">There are provisions to measure KCP's relevance to policy dialogue or design </t>
  </si>
  <si>
    <t>The knowledge gap that the KCP intends to close is clearly specified</t>
  </si>
  <si>
    <t>The relevance of the knowledge gap is assessed</t>
  </si>
  <si>
    <t>Previous attempts by the Bank or others to close the knowledge gap are specified</t>
  </si>
  <si>
    <t>KCP-DEM is a Yes/No checklist of analytical and informational requirements</t>
  </si>
  <si>
    <t xml:space="preserve">KCP Intervention Logic </t>
  </si>
  <si>
    <t>Monitoring and Evaluation</t>
  </si>
  <si>
    <t>SCORE</t>
  </si>
  <si>
    <t>KCP Type</t>
  </si>
  <si>
    <t>Relevant lessons learned from previous similar interventions in this country or other country (For example, PCRs or other evaluation document) are taken into consideration</t>
  </si>
  <si>
    <t>KCP is included in the corresponding CPD</t>
  </si>
  <si>
    <t>Development Effectiveness Matrix  (DEM) for KCPs</t>
  </si>
  <si>
    <t>The DEM is a Yes/No checklist of analytical and informational requirements for KCPs</t>
  </si>
  <si>
    <t>Country Strategy Objective to which KCP outcome is expected to contribute</t>
  </si>
  <si>
    <t>Country Program Matrix (When Available)</t>
  </si>
  <si>
    <t>Costs are annualized.</t>
  </si>
  <si>
    <t>KCP has a dissemination plan, with a timeline for key activities, person/institution responsible for implementation and budget</t>
  </si>
  <si>
    <t>KCP has a monitoring and evaluation plan, with a timeline for key activities, person/institution responsible for implementation and budget</t>
  </si>
  <si>
    <t>Yes</t>
  </si>
  <si>
    <t>No</t>
  </si>
  <si>
    <t>GN‐2474</t>
  </si>
  <si>
    <t>No indicators for these Bank support areas were identified in GN-2474</t>
  </si>
  <si>
    <t>Los productos de este KCP (SIIF, reglas para hospitales y metodología para estimacion del pasivo pensional del sector educación) contribuiría a:  (i) apoyar el proceso de descentralización; (ii) perfeccionar la capacidad de gestión de las entidades territoriales; (iii) consolidar los sistemas de control horizontal y vertical en todos los niveles de gobierno; (iv) mejorar la eficiencia y la eficacia del gasto público y promover y fortalecer la rendición de cuentas.</t>
  </si>
  <si>
    <t>Eje estrategico 3 - Gobernabilidad y Fortalecimiento del Estado</t>
  </si>
  <si>
    <t>Ver Proposal 10.1</t>
  </si>
  <si>
    <t>El KCP contempla recursos para adelantar capacitación y diseminación de resultados entre los funcionarios de la DAF</t>
  </si>
</sst>
</file>

<file path=xl/styles.xml><?xml version="1.0" encoding="utf-8"?>
<styleSheet xmlns="http://schemas.openxmlformats.org/spreadsheetml/2006/main">
  <fonts count="21">
    <font>
      <sz val="10"/>
      <name val="Arial"/>
    </font>
    <font>
      <b/>
      <sz val="12"/>
      <color indexed="9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9"/>
      <name val="Calibri"/>
      <family val="2"/>
    </font>
    <font>
      <b/>
      <sz val="10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Calibri"/>
      <family val="2"/>
    </font>
    <font>
      <sz val="10"/>
      <name val="Arial"/>
      <family val="2"/>
    </font>
    <font>
      <b/>
      <sz val="10"/>
      <name val="Calibri"/>
      <family val="2"/>
    </font>
    <font>
      <i/>
      <sz val="10"/>
      <name val="Arial"/>
      <family val="2"/>
    </font>
    <font>
      <b/>
      <sz val="10"/>
      <color indexed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i/>
      <sz val="10"/>
      <color theme="0"/>
      <name val="Arial"/>
      <family val="2"/>
    </font>
    <font>
      <sz val="8"/>
      <color rgb="FF000000"/>
      <name val="Calibri"/>
      <family val="2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6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5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4" borderId="0" applyNumberFormat="0" applyBorder="0" applyProtection="0">
      <alignment horizontal="center"/>
    </xf>
    <xf numFmtId="0" fontId="1" fillId="6" borderId="0" applyNumberFormat="0" applyBorder="0" applyProtection="0">
      <alignment horizontal="center" vertical="center"/>
    </xf>
    <xf numFmtId="0" fontId="4" fillId="5" borderId="0" applyNumberFormat="0" applyBorder="0" applyAlignment="0" applyProtection="0"/>
    <xf numFmtId="0" fontId="6" fillId="8" borderId="1" applyNumberFormat="0" applyAlignment="0" applyProtection="0"/>
    <xf numFmtId="0" fontId="5" fillId="7" borderId="2" applyNumberFormat="0" applyAlignment="0" applyProtection="0"/>
  </cellStyleXfs>
  <cellXfs count="130">
    <xf numFmtId="0" fontId="0" fillId="0" borderId="0" xfId="0"/>
    <xf numFmtId="0" fontId="7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12" fillId="0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17" fillId="1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17" fillId="10" borderId="0" xfId="0" applyFont="1" applyFill="1" applyBorder="1" applyAlignment="1">
      <alignment horizontal="center" vertical="center" wrapText="1"/>
    </xf>
    <xf numFmtId="0" fontId="17" fillId="11" borderId="3" xfId="0" applyFont="1" applyFill="1" applyBorder="1" applyAlignment="1">
      <alignment vertical="center" wrapText="1"/>
    </xf>
    <xf numFmtId="0" fontId="7" fillId="11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12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17" fillId="13" borderId="4" xfId="0" applyFont="1" applyFill="1" applyBorder="1" applyAlignment="1">
      <alignment vertical="center" wrapText="1"/>
    </xf>
    <xf numFmtId="0" fontId="7" fillId="13" borderId="5" xfId="0" applyFont="1" applyFill="1" applyBorder="1" applyAlignment="1">
      <alignment horizontal="center" vertical="center"/>
    </xf>
    <xf numFmtId="0" fontId="17" fillId="11" borderId="6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16" fillId="12" borderId="6" xfId="0" applyFont="1" applyFill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horizontal="center" vertical="center"/>
    </xf>
    <xf numFmtId="0" fontId="18" fillId="11" borderId="3" xfId="0" applyFont="1" applyFill="1" applyBorder="1" applyAlignment="1">
      <alignment vertical="center" wrapText="1"/>
    </xf>
    <xf numFmtId="0" fontId="17" fillId="13" borderId="5" xfId="0" applyFont="1" applyFill="1" applyBorder="1" applyAlignment="1">
      <alignment vertical="center" wrapText="1"/>
    </xf>
    <xf numFmtId="0" fontId="17" fillId="11" borderId="6" xfId="1" applyFont="1" applyFill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7" fillId="12" borderId="3" xfId="0" applyFont="1" applyFill="1" applyBorder="1" applyAlignment="1">
      <alignment vertical="center" wrapText="1"/>
    </xf>
    <xf numFmtId="0" fontId="3" fillId="12" borderId="3" xfId="0" applyFont="1" applyFill="1" applyBorder="1" applyAlignment="1">
      <alignment vertical="center" wrapText="1"/>
    </xf>
    <xf numFmtId="0" fontId="7" fillId="12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7" fillId="12" borderId="6" xfId="0" applyFont="1" applyFill="1" applyBorder="1" applyAlignment="1">
      <alignment vertical="center" wrapText="1"/>
    </xf>
    <xf numFmtId="0" fontId="3" fillId="9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12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9" fontId="7" fillId="0" borderId="3" xfId="0" applyNumberFormat="1" applyFont="1" applyFill="1" applyBorder="1" applyAlignment="1">
      <alignment horizontal="center" vertical="center" wrapText="1"/>
    </xf>
    <xf numFmtId="9" fontId="17" fillId="11" borderId="3" xfId="0" applyNumberFormat="1" applyFont="1" applyFill="1" applyBorder="1" applyAlignment="1">
      <alignment horizontal="center" vertical="center" wrapText="1"/>
    </xf>
    <xf numFmtId="0" fontId="7" fillId="14" borderId="3" xfId="0" applyFont="1" applyFill="1" applyBorder="1" applyAlignment="1">
      <alignment vertical="center" wrapText="1"/>
    </xf>
    <xf numFmtId="9" fontId="7" fillId="14" borderId="3" xfId="0" applyNumberFormat="1" applyFont="1" applyFill="1" applyBorder="1" applyAlignment="1">
      <alignment horizontal="center" vertical="center" wrapText="1"/>
    </xf>
    <xf numFmtId="0" fontId="7" fillId="14" borderId="6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top" wrapText="1"/>
    </xf>
    <xf numFmtId="0" fontId="3" fillId="0" borderId="9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0" xfId="0" applyFont="1" applyBorder="1" applyAlignment="1">
      <alignment vertical="center" wrapText="1"/>
    </xf>
    <xf numFmtId="0" fontId="7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horizontal="center" vertical="center"/>
    </xf>
    <xf numFmtId="0" fontId="7" fillId="13" borderId="14" xfId="0" applyFont="1" applyFill="1" applyBorder="1" applyAlignment="1">
      <alignment horizontal="center" vertical="center"/>
    </xf>
    <xf numFmtId="0" fontId="7" fillId="11" borderId="15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12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17" fillId="13" borderId="19" xfId="0" applyFont="1" applyFill="1" applyBorder="1" applyAlignment="1">
      <alignment horizontal="center" vertical="center"/>
    </xf>
    <xf numFmtId="0" fontId="7" fillId="11" borderId="20" xfId="0" applyFont="1" applyFill="1" applyBorder="1" applyAlignment="1">
      <alignment horizontal="center" vertical="center"/>
    </xf>
    <xf numFmtId="0" fontId="7" fillId="12" borderId="20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7" fillId="13" borderId="14" xfId="0" applyFont="1" applyFill="1" applyBorder="1" applyAlignment="1">
      <alignment horizontal="center" vertical="center" wrapText="1"/>
    </xf>
    <xf numFmtId="0" fontId="17" fillId="11" borderId="15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18" fillId="11" borderId="15" xfId="0" applyFont="1" applyFill="1" applyBorder="1" applyAlignment="1">
      <alignment vertical="center" wrapText="1"/>
    </xf>
    <xf numFmtId="0" fontId="17" fillId="11" borderId="15" xfId="0" applyFont="1" applyFill="1" applyBorder="1" applyAlignment="1">
      <alignment vertical="center" wrapText="1"/>
    </xf>
    <xf numFmtId="0" fontId="17" fillId="11" borderId="20" xfId="0" applyFont="1" applyFill="1" applyBorder="1" applyAlignment="1">
      <alignment horizontal="center" vertical="center" wrapText="1"/>
    </xf>
    <xf numFmtId="0" fontId="7" fillId="12" borderId="15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12" borderId="15" xfId="0" applyFont="1" applyFill="1" applyBorder="1" applyAlignment="1">
      <alignment vertical="center" wrapText="1"/>
    </xf>
    <xf numFmtId="0" fontId="7" fillId="12" borderId="15" xfId="0" applyFont="1" applyFill="1" applyBorder="1" applyAlignment="1">
      <alignment horizontal="left" vertical="center" wrapText="1"/>
    </xf>
    <xf numFmtId="0" fontId="7" fillId="12" borderId="20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17" fillId="13" borderId="14" xfId="0" applyFont="1" applyFill="1" applyBorder="1" applyAlignment="1">
      <alignment vertical="center" wrapText="1"/>
    </xf>
    <xf numFmtId="9" fontId="7" fillId="0" borderId="15" xfId="0" applyNumberFormat="1" applyFont="1" applyFill="1" applyBorder="1" applyAlignment="1">
      <alignment horizontal="center" vertical="center" wrapText="1"/>
    </xf>
    <xf numFmtId="9" fontId="17" fillId="11" borderId="15" xfId="0" applyNumberFormat="1" applyFont="1" applyFill="1" applyBorder="1" applyAlignment="1">
      <alignment horizontal="center" vertical="center" wrapText="1"/>
    </xf>
    <xf numFmtId="9" fontId="7" fillId="12" borderId="15" xfId="0" applyNumberFormat="1" applyFont="1" applyFill="1" applyBorder="1" applyAlignment="1">
      <alignment horizontal="center" vertical="center" wrapText="1"/>
    </xf>
    <xf numFmtId="9" fontId="7" fillId="14" borderId="15" xfId="0" applyNumberFormat="1" applyFont="1" applyFill="1" applyBorder="1" applyAlignment="1">
      <alignment horizontal="center" vertical="center" wrapText="1"/>
    </xf>
    <xf numFmtId="0" fontId="7" fillId="14" borderId="15" xfId="0" applyFont="1" applyFill="1" applyBorder="1" applyAlignment="1">
      <alignment vertical="center" wrapText="1"/>
    </xf>
    <xf numFmtId="1" fontId="17" fillId="13" borderId="19" xfId="0" applyNumberFormat="1" applyFont="1" applyFill="1" applyBorder="1" applyAlignment="1">
      <alignment horizontal="center" vertical="center" wrapText="1"/>
    </xf>
    <xf numFmtId="1" fontId="17" fillId="11" borderId="20" xfId="0" applyNumberFormat="1" applyFont="1" applyFill="1" applyBorder="1" applyAlignment="1">
      <alignment horizontal="center" vertical="center" wrapText="1"/>
    </xf>
    <xf numFmtId="1" fontId="3" fillId="0" borderId="20" xfId="0" applyNumberFormat="1" applyFont="1" applyFill="1" applyBorder="1" applyAlignment="1">
      <alignment horizontal="center" vertical="center"/>
    </xf>
    <xf numFmtId="1" fontId="7" fillId="12" borderId="20" xfId="0" applyNumberFormat="1" applyFont="1" applyFill="1" applyBorder="1" applyAlignment="1">
      <alignment horizontal="center" vertical="center" wrapText="1"/>
    </xf>
    <xf numFmtId="9" fontId="7" fillId="14" borderId="20" xfId="0" applyNumberFormat="1" applyFont="1" applyFill="1" applyBorder="1" applyAlignment="1">
      <alignment horizontal="center" vertical="center" wrapText="1"/>
    </xf>
    <xf numFmtId="1" fontId="3" fillId="0" borderId="21" xfId="0" applyNumberFormat="1" applyFont="1" applyFill="1" applyBorder="1" applyAlignment="1">
      <alignment horizontal="center" vertical="center"/>
    </xf>
    <xf numFmtId="0" fontId="7" fillId="14" borderId="20" xfId="0" applyFont="1" applyFill="1" applyBorder="1" applyAlignment="1">
      <alignment horizontal="center" vertical="center" wrapText="1"/>
    </xf>
    <xf numFmtId="0" fontId="17" fillId="15" borderId="6" xfId="0" applyFont="1" applyFill="1" applyBorder="1" applyAlignment="1">
      <alignment vertical="center" wrapText="1"/>
    </xf>
    <xf numFmtId="0" fontId="17" fillId="15" borderId="22" xfId="0" applyFont="1" applyFill="1" applyBorder="1" applyAlignment="1">
      <alignment horizontal="center" vertical="center" wrapText="1"/>
    </xf>
    <xf numFmtId="0" fontId="19" fillId="16" borderId="6" xfId="0" applyFont="1" applyFill="1" applyBorder="1" applyAlignment="1">
      <alignment vertical="center"/>
    </xf>
    <xf numFmtId="0" fontId="19" fillId="16" borderId="22" xfId="0" applyFont="1" applyFill="1" applyBorder="1" applyAlignment="1">
      <alignment horizontal="center" vertical="center"/>
    </xf>
    <xf numFmtId="0" fontId="17" fillId="15" borderId="7" xfId="0" applyFont="1" applyFill="1" applyBorder="1" applyAlignment="1">
      <alignment vertical="center" wrapText="1"/>
    </xf>
    <xf numFmtId="0" fontId="17" fillId="15" borderId="2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0" fontId="7" fillId="17" borderId="3" xfId="0" applyFont="1" applyFill="1" applyBorder="1" applyAlignment="1">
      <alignment vertical="center" wrapText="1"/>
    </xf>
    <xf numFmtId="0" fontId="7" fillId="17" borderId="15" xfId="0" applyFont="1" applyFill="1" applyBorder="1" applyAlignment="1">
      <alignment horizontal="center" vertical="center" wrapText="1"/>
    </xf>
    <xf numFmtId="0" fontId="7" fillId="12" borderId="26" xfId="0" applyFont="1" applyFill="1" applyBorder="1" applyAlignment="1">
      <alignment horizontal="center" vertical="center" wrapText="1"/>
    </xf>
    <xf numFmtId="0" fontId="7" fillId="17" borderId="18" xfId="0" applyFont="1" applyFill="1" applyBorder="1" applyAlignment="1">
      <alignment horizontal="center" vertical="center" wrapText="1"/>
    </xf>
    <xf numFmtId="9" fontId="7" fillId="17" borderId="15" xfId="0" applyNumberFormat="1" applyFont="1" applyFill="1" applyBorder="1" applyAlignment="1">
      <alignment horizontal="center" vertical="center" wrapText="1"/>
    </xf>
    <xf numFmtId="0" fontId="7" fillId="17" borderId="18" xfId="0" applyFont="1" applyFill="1" applyBorder="1" applyAlignment="1">
      <alignment horizontal="center" vertical="center"/>
    </xf>
    <xf numFmtId="0" fontId="20" fillId="0" borderId="0" xfId="0" applyFont="1" applyAlignment="1">
      <alignment horizontal="left" vertical="top" wrapText="1"/>
    </xf>
    <xf numFmtId="9" fontId="17" fillId="11" borderId="3" xfId="0" applyNumberFormat="1" applyFont="1" applyFill="1" applyBorder="1" applyAlignment="1">
      <alignment horizontal="left" vertical="top" wrapText="1"/>
    </xf>
    <xf numFmtId="9" fontId="7" fillId="12" borderId="3" xfId="0" applyNumberFormat="1" applyFont="1" applyFill="1" applyBorder="1" applyAlignment="1">
      <alignment horizontal="left" vertical="top" wrapText="1"/>
    </xf>
    <xf numFmtId="9" fontId="7" fillId="14" borderId="3" xfId="0" applyNumberFormat="1" applyFont="1" applyFill="1" applyBorder="1" applyAlignment="1">
      <alignment horizontal="left" vertical="top" wrapText="1"/>
    </xf>
    <xf numFmtId="14" fontId="7" fillId="0" borderId="3" xfId="0" applyNumberFormat="1" applyFont="1" applyFill="1" applyBorder="1" applyAlignment="1">
      <alignment horizontal="left" vertical="top" wrapText="1"/>
    </xf>
    <xf numFmtId="0" fontId="3" fillId="0" borderId="8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3" fillId="17" borderId="20" xfId="0" applyFont="1" applyFill="1" applyBorder="1" applyAlignment="1">
      <alignment horizontal="center" vertical="center"/>
    </xf>
    <xf numFmtId="0" fontId="0" fillId="17" borderId="20" xfId="0" applyFill="1" applyBorder="1" applyAlignment="1">
      <alignment horizontal="center" vertical="center"/>
    </xf>
    <xf numFmtId="0" fontId="0" fillId="17" borderId="21" xfId="0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</cellXfs>
  <cellStyles count="9">
    <cellStyle name="20% - Accent1" xfId="2" builtinId="30" customBuiltin="1"/>
    <cellStyle name="40% - Accent1" xfId="3" builtinId="31" customBuiltin="1"/>
    <cellStyle name="60% - Accent1" xfId="4" builtinId="32" customBuiltin="1"/>
    <cellStyle name="Accent1" xfId="5" builtinId="29" customBuiltin="1"/>
    <cellStyle name="Accent4" xfId="6" builtinId="41" customBuiltin="1"/>
    <cellStyle name="Check Cell" xfId="7" builtinId="23" customBuiltin="1"/>
    <cellStyle name="Normal" xfId="0" builtinId="0"/>
    <cellStyle name="Output" xfId="8" builtinId="21" customBuiltin="1"/>
    <cellStyle name="RowLevel_2" xfId="1" builtinId="1" iLevel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2:E124"/>
  <sheetViews>
    <sheetView tabSelected="1" view="pageLayout" zoomScale="80" zoomScaleNormal="100" zoomScalePageLayoutView="80" workbookViewId="0">
      <selection activeCell="B2" sqref="B2:E2"/>
    </sheetView>
  </sheetViews>
  <sheetFormatPr defaultRowHeight="12.75"/>
  <cols>
    <col min="1" max="1" width="4" style="2" customWidth="1"/>
    <col min="2" max="2" width="82.85546875" style="4" customWidth="1"/>
    <col min="3" max="3" width="45.28515625" style="2" customWidth="1"/>
    <col min="4" max="4" width="25.28515625" style="10" customWidth="1"/>
    <col min="5" max="5" width="14.28515625" style="2" customWidth="1"/>
    <col min="6" max="16384" width="9.140625" style="2"/>
  </cols>
  <sheetData>
    <row r="2" spans="1:5">
      <c r="B2" s="117" t="s">
        <v>99</v>
      </c>
      <c r="C2" s="117"/>
      <c r="D2" s="117"/>
      <c r="E2" s="117"/>
    </row>
    <row r="3" spans="1:5">
      <c r="B3" s="1" t="s">
        <v>100</v>
      </c>
      <c r="C3" s="1"/>
      <c r="D3" s="1"/>
      <c r="E3" s="1"/>
    </row>
    <row r="4" spans="1:5">
      <c r="B4" s="103"/>
      <c r="C4" s="103"/>
      <c r="D4" s="103"/>
      <c r="E4" s="103"/>
    </row>
    <row r="5" spans="1:5">
      <c r="B5" s="103"/>
      <c r="C5" s="103"/>
      <c r="D5" s="103"/>
      <c r="E5" s="103"/>
    </row>
    <row r="6" spans="1:5">
      <c r="A6" s="127" t="s">
        <v>1</v>
      </c>
      <c r="B6" s="128"/>
      <c r="C6" s="128"/>
      <c r="D6" s="128"/>
    </row>
    <row r="7" spans="1:5" ht="25.5" customHeight="1">
      <c r="A7" s="12">
        <v>1</v>
      </c>
      <c r="B7" s="126" t="s">
        <v>69</v>
      </c>
      <c r="C7" s="126"/>
      <c r="D7" s="126"/>
    </row>
    <row r="8" spans="1:5" ht="27" customHeight="1">
      <c r="A8" s="12">
        <v>2</v>
      </c>
      <c r="B8" s="126" t="s">
        <v>2</v>
      </c>
      <c r="C8" s="126"/>
      <c r="D8" s="126"/>
    </row>
    <row r="9" spans="1:5" ht="27" customHeight="1">
      <c r="C9" s="4"/>
      <c r="D9" s="11"/>
    </row>
    <row r="11" spans="1:5" ht="15.75" customHeight="1">
      <c r="B11" s="13" t="s">
        <v>0</v>
      </c>
      <c r="C11" s="8" t="s">
        <v>3</v>
      </c>
      <c r="D11" s="13" t="s">
        <v>39</v>
      </c>
      <c r="E11" s="8" t="s">
        <v>95</v>
      </c>
    </row>
    <row r="12" spans="1:5" s="9" customFormat="1" ht="15.75" customHeight="1" thickBot="1">
      <c r="B12" s="6"/>
      <c r="C12" s="5"/>
      <c r="D12" s="5"/>
    </row>
    <row r="13" spans="1:5" s="9" customFormat="1" ht="15.75" customHeight="1">
      <c r="B13" s="20" t="s">
        <v>9</v>
      </c>
      <c r="C13" s="21"/>
      <c r="D13" s="60"/>
      <c r="E13" s="67">
        <f>IF(E28=1, 10, 0)</f>
        <v>10</v>
      </c>
    </row>
    <row r="14" spans="1:5" s="9" customFormat="1" ht="15.75" customHeight="1">
      <c r="B14" s="22" t="s">
        <v>96</v>
      </c>
      <c r="C14" s="15"/>
      <c r="D14" s="61"/>
      <c r="E14" s="68"/>
    </row>
    <row r="15" spans="1:5" s="9" customFormat="1" ht="15.75" customHeight="1">
      <c r="B15" s="23" t="s">
        <v>16</v>
      </c>
      <c r="C15" s="17"/>
      <c r="D15" s="62" t="s">
        <v>107</v>
      </c>
      <c r="E15" s="70">
        <f>IF(D15="yes", 1, 0)</f>
        <v>0</v>
      </c>
    </row>
    <row r="16" spans="1:5" s="9" customFormat="1" ht="15.75" customHeight="1">
      <c r="B16" s="23" t="s">
        <v>19</v>
      </c>
      <c r="C16" s="17"/>
      <c r="D16" s="62" t="s">
        <v>106</v>
      </c>
      <c r="E16" s="70">
        <f t="shared" ref="E16:E26" si="0">IF(D16="yes", 1, 0)</f>
        <v>1</v>
      </c>
    </row>
    <row r="17" spans="2:5" s="9" customFormat="1" ht="15.75" customHeight="1">
      <c r="B17" s="23" t="s">
        <v>17</v>
      </c>
      <c r="C17" s="17"/>
      <c r="D17" s="62" t="s">
        <v>107</v>
      </c>
      <c r="E17" s="70">
        <f t="shared" si="0"/>
        <v>0</v>
      </c>
    </row>
    <row r="18" spans="2:5" s="9" customFormat="1" ht="15.75" customHeight="1">
      <c r="B18" s="23" t="s">
        <v>18</v>
      </c>
      <c r="C18" s="17"/>
      <c r="D18" s="62" t="s">
        <v>107</v>
      </c>
      <c r="E18" s="70">
        <f t="shared" si="0"/>
        <v>0</v>
      </c>
    </row>
    <row r="19" spans="2:5" s="9" customFormat="1" ht="15.75" customHeight="1">
      <c r="B19" s="22" t="s">
        <v>20</v>
      </c>
      <c r="C19" s="15"/>
      <c r="D19" s="61"/>
      <c r="E19" s="68"/>
    </row>
    <row r="20" spans="2:5" s="9" customFormat="1" ht="15.75" customHeight="1">
      <c r="B20" s="24" t="s">
        <v>21</v>
      </c>
      <c r="C20" s="18"/>
      <c r="D20" s="63"/>
      <c r="E20" s="69"/>
    </row>
    <row r="21" spans="2:5" s="9" customFormat="1" ht="15.75" customHeight="1">
      <c r="B21" s="25" t="s">
        <v>22</v>
      </c>
      <c r="C21" s="17"/>
      <c r="D21" s="62" t="s">
        <v>107</v>
      </c>
      <c r="E21" s="70">
        <f t="shared" si="0"/>
        <v>0</v>
      </c>
    </row>
    <row r="22" spans="2:5" s="9" customFormat="1" ht="15.75" customHeight="1">
      <c r="B22" s="25" t="s">
        <v>23</v>
      </c>
      <c r="C22" s="17"/>
      <c r="D22" s="62" t="s">
        <v>106</v>
      </c>
      <c r="E22" s="70">
        <f t="shared" si="0"/>
        <v>1</v>
      </c>
    </row>
    <row r="23" spans="2:5" s="9" customFormat="1" ht="15.75" customHeight="1">
      <c r="B23" s="24" t="s">
        <v>24</v>
      </c>
      <c r="C23" s="18"/>
      <c r="D23" s="63"/>
      <c r="E23" s="69"/>
    </row>
    <row r="24" spans="2:5" s="9" customFormat="1" ht="15.75" customHeight="1">
      <c r="B24" s="25" t="s">
        <v>25</v>
      </c>
      <c r="C24" s="17"/>
      <c r="D24" s="62" t="s">
        <v>107</v>
      </c>
      <c r="E24" s="70">
        <f t="shared" si="0"/>
        <v>0</v>
      </c>
    </row>
    <row r="25" spans="2:5" s="9" customFormat="1" ht="15.75" customHeight="1">
      <c r="B25" s="25" t="s">
        <v>26</v>
      </c>
      <c r="C25" s="17"/>
      <c r="D25" s="62" t="s">
        <v>107</v>
      </c>
      <c r="E25" s="70">
        <f t="shared" si="0"/>
        <v>0</v>
      </c>
    </row>
    <row r="26" spans="2:5" s="9" customFormat="1" ht="15.75" customHeight="1">
      <c r="B26" s="56" t="s">
        <v>27</v>
      </c>
      <c r="C26" s="57"/>
      <c r="D26" s="64" t="s">
        <v>106</v>
      </c>
      <c r="E26" s="70">
        <f t="shared" si="0"/>
        <v>1</v>
      </c>
    </row>
    <row r="27" spans="2:5" s="9" customFormat="1" ht="15.75" customHeight="1">
      <c r="B27" s="22" t="s">
        <v>30</v>
      </c>
      <c r="C27" s="15"/>
      <c r="D27" s="61"/>
      <c r="E27" s="68"/>
    </row>
    <row r="28" spans="2:5" s="9" customFormat="1" ht="15.75" customHeight="1">
      <c r="B28" s="58" t="s">
        <v>10</v>
      </c>
      <c r="C28" s="59"/>
      <c r="D28" s="65" t="s">
        <v>107</v>
      </c>
      <c r="E28" s="120">
        <f>IF(OR(D28="yes",  D29="yes", D30="yes", D31="yes", D32="yes"), 1, 0)</f>
        <v>1</v>
      </c>
    </row>
    <row r="29" spans="2:5" s="9" customFormat="1" ht="15.75" customHeight="1">
      <c r="B29" s="23" t="s">
        <v>11</v>
      </c>
      <c r="C29" s="17"/>
      <c r="D29" s="62" t="s">
        <v>107</v>
      </c>
      <c r="E29" s="121"/>
    </row>
    <row r="30" spans="2:5" s="9" customFormat="1" ht="15.75" customHeight="1">
      <c r="B30" s="23" t="s">
        <v>12</v>
      </c>
      <c r="C30" s="17"/>
      <c r="D30" s="62" t="s">
        <v>106</v>
      </c>
      <c r="E30" s="121"/>
    </row>
    <row r="31" spans="2:5" s="9" customFormat="1" ht="15.75" customHeight="1">
      <c r="B31" s="23" t="s">
        <v>13</v>
      </c>
      <c r="C31" s="17"/>
      <c r="D31" s="62" t="s">
        <v>107</v>
      </c>
      <c r="E31" s="121"/>
    </row>
    <row r="32" spans="2:5" s="9" customFormat="1" ht="25.5">
      <c r="B32" s="23" t="s">
        <v>14</v>
      </c>
      <c r="C32" s="17"/>
      <c r="D32" s="62" t="s">
        <v>107</v>
      </c>
      <c r="E32" s="121"/>
    </row>
    <row r="33" spans="1:5" s="9" customFormat="1">
      <c r="B33" s="22" t="s">
        <v>40</v>
      </c>
      <c r="C33" s="15"/>
      <c r="D33" s="61"/>
      <c r="E33" s="68"/>
    </row>
    <row r="34" spans="1:5" s="9" customFormat="1">
      <c r="B34" s="23" t="s">
        <v>31</v>
      </c>
      <c r="C34" s="17"/>
      <c r="D34" s="62" t="s">
        <v>107</v>
      </c>
      <c r="E34" s="118">
        <f>IF(OR(D34="yes", D35="yes"), 1, 0)</f>
        <v>1</v>
      </c>
    </row>
    <row r="35" spans="1:5" s="9" customFormat="1" ht="13.5" thickBot="1">
      <c r="B35" s="26" t="s">
        <v>32</v>
      </c>
      <c r="C35" s="27"/>
      <c r="D35" s="66" t="s">
        <v>106</v>
      </c>
      <c r="E35" s="119"/>
    </row>
    <row r="36" spans="1:5" s="9" customFormat="1" ht="13.5" thickBot="1">
      <c r="B36" s="7"/>
      <c r="C36" s="5"/>
      <c r="D36" s="5"/>
      <c r="E36" s="55"/>
    </row>
    <row r="37" spans="1:5" ht="15.75" customHeight="1">
      <c r="B37" s="20" t="s">
        <v>15</v>
      </c>
      <c r="C37" s="29"/>
      <c r="D37" s="72"/>
      <c r="E37" s="67">
        <f>IF(OR(E38&gt;0,E43&gt;0),SUM(E38,E43),E47)</f>
        <v>4.9000000000000004</v>
      </c>
    </row>
    <row r="38" spans="1:5" ht="15.75" customHeight="1">
      <c r="B38" s="22" t="s">
        <v>6</v>
      </c>
      <c r="C38" s="28"/>
      <c r="D38" s="73"/>
      <c r="E38" s="77">
        <f>SUM(E39:E42)</f>
        <v>4.9000000000000004</v>
      </c>
    </row>
    <row r="39" spans="1:5" ht="15.75" customHeight="1">
      <c r="A39" s="9"/>
      <c r="B39" s="23" t="s">
        <v>4</v>
      </c>
      <c r="C39" s="104" t="s">
        <v>108</v>
      </c>
      <c r="D39" s="74" t="s">
        <v>106</v>
      </c>
      <c r="E39" s="70">
        <f>IF(D39="yes", 0, 0)</f>
        <v>0</v>
      </c>
    </row>
    <row r="40" spans="1:5" ht="25.5">
      <c r="A40" s="9"/>
      <c r="B40" s="25" t="s">
        <v>101</v>
      </c>
      <c r="C40" s="104" t="s">
        <v>111</v>
      </c>
      <c r="D40" s="74" t="s">
        <v>106</v>
      </c>
      <c r="E40" s="70">
        <f>IF(D40="yes", 2.1, 0)</f>
        <v>2.1</v>
      </c>
    </row>
    <row r="41" spans="1:5" ht="25.5">
      <c r="A41" s="9"/>
      <c r="B41" s="25" t="s">
        <v>5</v>
      </c>
      <c r="C41" s="105" t="s">
        <v>109</v>
      </c>
      <c r="D41" s="106" t="s">
        <v>107</v>
      </c>
      <c r="E41" s="70">
        <f>IF(D41="yes", 2.1, 0)</f>
        <v>0</v>
      </c>
    </row>
    <row r="42" spans="1:5" ht="165" customHeight="1">
      <c r="A42" s="9"/>
      <c r="B42" s="25" t="s">
        <v>42</v>
      </c>
      <c r="C42" s="105" t="s">
        <v>110</v>
      </c>
      <c r="D42" s="106" t="s">
        <v>106</v>
      </c>
      <c r="E42" s="70">
        <f>IF(D42="yes", 2.8, 0)</f>
        <v>2.8</v>
      </c>
    </row>
    <row r="43" spans="1:5" ht="15.75" customHeight="1">
      <c r="B43" s="30" t="s">
        <v>102</v>
      </c>
      <c r="C43" s="28"/>
      <c r="D43" s="73"/>
      <c r="E43" s="77">
        <f>SUM(E44:E46)</f>
        <v>0</v>
      </c>
    </row>
    <row r="44" spans="1:5" ht="15.75" customHeight="1">
      <c r="B44" s="23" t="s">
        <v>7</v>
      </c>
      <c r="C44" s="105"/>
      <c r="D44" s="106" t="s">
        <v>107</v>
      </c>
      <c r="E44" s="70">
        <f>IF(D44="yes", 0, 0)</f>
        <v>0</v>
      </c>
    </row>
    <row r="45" spans="1:5" ht="15.75" customHeight="1">
      <c r="B45" s="23" t="s">
        <v>98</v>
      </c>
      <c r="C45" s="105"/>
      <c r="D45" s="106" t="s">
        <v>107</v>
      </c>
      <c r="E45" s="70">
        <f>IF(D45="yes", 1.5, 0)</f>
        <v>0</v>
      </c>
    </row>
    <row r="46" spans="1:5" ht="15.75" customHeight="1">
      <c r="B46" s="25" t="s">
        <v>8</v>
      </c>
      <c r="C46" s="105"/>
      <c r="D46" s="106" t="s">
        <v>107</v>
      </c>
      <c r="E46" s="70">
        <f>IF(D46="yes", 1.5, 0)</f>
        <v>0</v>
      </c>
    </row>
    <row r="47" spans="1:5" ht="15.75" customHeight="1">
      <c r="B47" s="22" t="s">
        <v>43</v>
      </c>
      <c r="C47" s="28"/>
      <c r="D47" s="75"/>
      <c r="E47" s="77">
        <f>E48</f>
        <v>0</v>
      </c>
    </row>
    <row r="48" spans="1:5" ht="15.75" customHeight="1" thickBot="1">
      <c r="B48" s="31" t="s">
        <v>28</v>
      </c>
      <c r="C48" s="83"/>
      <c r="D48" s="83" t="s">
        <v>107</v>
      </c>
      <c r="E48" s="83">
        <f>IF(C48="yes", 1, 0)</f>
        <v>0</v>
      </c>
    </row>
    <row r="49" spans="2:5" ht="15.75" customHeight="1" thickBot="1">
      <c r="E49" s="71"/>
    </row>
    <row r="50" spans="2:5" ht="15.75" customHeight="1">
      <c r="B50" s="20" t="s">
        <v>44</v>
      </c>
      <c r="C50" s="29"/>
      <c r="D50" s="72"/>
      <c r="E50" s="67">
        <f>E52+E53+E54+E55+E58+E59+E60+E62+E63+E68</f>
        <v>10</v>
      </c>
    </row>
    <row r="51" spans="2:5" ht="15.75" customHeight="1">
      <c r="B51" s="22" t="s">
        <v>41</v>
      </c>
      <c r="C51" s="28"/>
      <c r="D51" s="73"/>
      <c r="E51" s="77"/>
    </row>
    <row r="52" spans="2:5" ht="15.75" customHeight="1">
      <c r="B52" s="25" t="s">
        <v>89</v>
      </c>
      <c r="C52" s="19"/>
      <c r="D52" s="74" t="s">
        <v>106</v>
      </c>
      <c r="E52" s="70">
        <f t="shared" ref="E52:E68" si="1">IF(D52="yes", 1, 0)</f>
        <v>1</v>
      </c>
    </row>
    <row r="53" spans="2:5" ht="15.75" customHeight="1">
      <c r="B53" s="25" t="s">
        <v>90</v>
      </c>
      <c r="C53" s="19"/>
      <c r="D53" s="74" t="s">
        <v>106</v>
      </c>
      <c r="E53" s="70">
        <f t="shared" si="1"/>
        <v>1</v>
      </c>
    </row>
    <row r="54" spans="2:5" ht="15.75" customHeight="1">
      <c r="B54" s="23" t="s">
        <v>91</v>
      </c>
      <c r="C54" s="19"/>
      <c r="D54" s="74" t="s">
        <v>106</v>
      </c>
      <c r="E54" s="70">
        <f t="shared" si="1"/>
        <v>1</v>
      </c>
    </row>
    <row r="55" spans="2:5" ht="25.5">
      <c r="B55" s="25" t="s">
        <v>97</v>
      </c>
      <c r="C55" s="19"/>
      <c r="D55" s="74" t="s">
        <v>106</v>
      </c>
      <c r="E55" s="70">
        <f t="shared" si="1"/>
        <v>1</v>
      </c>
    </row>
    <row r="56" spans="2:5" ht="15.75" customHeight="1">
      <c r="B56" s="22" t="s">
        <v>33</v>
      </c>
      <c r="C56" s="28"/>
      <c r="D56" s="73"/>
      <c r="E56" s="77"/>
    </row>
    <row r="57" spans="2:5" s="9" customFormat="1" ht="14.25" customHeight="1">
      <c r="B57" s="36" t="s">
        <v>34</v>
      </c>
      <c r="C57" s="33"/>
      <c r="D57" s="78"/>
      <c r="E57" s="82"/>
    </row>
    <row r="58" spans="2:5" s="9" customFormat="1" ht="31.5" customHeight="1">
      <c r="B58" s="38" t="s">
        <v>53</v>
      </c>
      <c r="C58" s="16"/>
      <c r="D58" s="79" t="s">
        <v>106</v>
      </c>
      <c r="E58" s="70">
        <f t="shared" si="1"/>
        <v>1</v>
      </c>
    </row>
    <row r="59" spans="2:5" s="9" customFormat="1" ht="54" customHeight="1">
      <c r="B59" s="38" t="s">
        <v>52</v>
      </c>
      <c r="C59" s="16"/>
      <c r="D59" s="79" t="s">
        <v>106</v>
      </c>
      <c r="E59" s="70">
        <f t="shared" si="1"/>
        <v>1</v>
      </c>
    </row>
    <row r="60" spans="2:5" s="9" customFormat="1" ht="30" customHeight="1">
      <c r="B60" s="37" t="s">
        <v>45</v>
      </c>
      <c r="C60" s="16"/>
      <c r="D60" s="79" t="s">
        <v>106</v>
      </c>
      <c r="E60" s="70">
        <f t="shared" si="1"/>
        <v>1</v>
      </c>
    </row>
    <row r="61" spans="2:5" s="9" customFormat="1" ht="18.75" customHeight="1">
      <c r="B61" s="36" t="s">
        <v>37</v>
      </c>
      <c r="C61" s="32"/>
      <c r="D61" s="80"/>
      <c r="E61" s="82"/>
    </row>
    <row r="62" spans="2:5" s="9" customFormat="1" ht="38.25">
      <c r="B62" s="25" t="s">
        <v>46</v>
      </c>
      <c r="C62" s="16"/>
      <c r="D62" s="79" t="s">
        <v>106</v>
      </c>
      <c r="E62" s="70">
        <f t="shared" si="1"/>
        <v>1</v>
      </c>
    </row>
    <row r="63" spans="2:5" s="9" customFormat="1">
      <c r="B63" s="25" t="s">
        <v>70</v>
      </c>
      <c r="C63" s="16"/>
      <c r="D63" s="79" t="s">
        <v>106</v>
      </c>
      <c r="E63" s="120">
        <f>IF(D63="yes", 1, 0)</f>
        <v>1</v>
      </c>
    </row>
    <row r="64" spans="2:5" s="9" customFormat="1" ht="36" customHeight="1">
      <c r="B64" s="25" t="s">
        <v>47</v>
      </c>
      <c r="C64" s="16"/>
      <c r="D64" s="79" t="s">
        <v>106</v>
      </c>
      <c r="E64" s="121"/>
    </row>
    <row r="65" spans="2:5" s="9" customFormat="1" ht="25.5">
      <c r="B65" s="25" t="s">
        <v>48</v>
      </c>
      <c r="C65" s="16"/>
      <c r="D65" s="79" t="s">
        <v>106</v>
      </c>
      <c r="E65" s="121"/>
    </row>
    <row r="66" spans="2:5" s="9" customFormat="1" ht="13.5" thickBot="1">
      <c r="B66" s="25" t="s">
        <v>38</v>
      </c>
      <c r="C66" s="16"/>
      <c r="D66" s="79" t="s">
        <v>106</v>
      </c>
      <c r="E66" s="122"/>
    </row>
    <row r="67" spans="2:5" s="9" customFormat="1">
      <c r="B67" s="39" t="s">
        <v>51</v>
      </c>
      <c r="C67" s="34"/>
      <c r="D67" s="81"/>
      <c r="E67" s="107"/>
    </row>
    <row r="68" spans="2:5" s="9" customFormat="1">
      <c r="B68" s="40" t="s">
        <v>49</v>
      </c>
      <c r="C68" s="35"/>
      <c r="D68" s="106" t="s">
        <v>106</v>
      </c>
      <c r="E68" s="123">
        <f t="shared" si="1"/>
        <v>1</v>
      </c>
    </row>
    <row r="69" spans="2:5" s="9" customFormat="1" ht="25.5">
      <c r="B69" s="40" t="s">
        <v>50</v>
      </c>
      <c r="C69" s="35"/>
      <c r="D69" s="106" t="s">
        <v>106</v>
      </c>
      <c r="E69" s="124"/>
    </row>
    <row r="70" spans="2:5" s="9" customFormat="1" ht="13.5" thickBot="1">
      <c r="B70" s="41" t="s">
        <v>103</v>
      </c>
      <c r="C70" s="42"/>
      <c r="D70" s="108" t="s">
        <v>107</v>
      </c>
      <c r="E70" s="125"/>
    </row>
    <row r="71" spans="2:5" ht="15.75" customHeight="1" thickBot="1">
      <c r="E71" s="71"/>
    </row>
    <row r="72" spans="2:5" ht="15.75" customHeight="1">
      <c r="B72" s="20" t="s">
        <v>29</v>
      </c>
      <c r="C72" s="29"/>
      <c r="D72" s="84"/>
      <c r="E72" s="90">
        <f>E73+E75+E123</f>
        <v>7.5</v>
      </c>
    </row>
    <row r="73" spans="2:5" ht="15.75" customHeight="1">
      <c r="B73" s="22" t="s">
        <v>35</v>
      </c>
      <c r="C73" s="14"/>
      <c r="D73" s="76"/>
      <c r="E73" s="91">
        <f>E74</f>
        <v>3</v>
      </c>
    </row>
    <row r="74" spans="2:5" ht="39" customHeight="1">
      <c r="B74" s="23" t="s">
        <v>105</v>
      </c>
      <c r="C74" s="111" t="s">
        <v>112</v>
      </c>
      <c r="D74" s="109" t="s">
        <v>106</v>
      </c>
      <c r="E74" s="92">
        <f>IF(D74="yes", 3, 0)</f>
        <v>3</v>
      </c>
    </row>
    <row r="75" spans="2:5" ht="15.75" customHeight="1">
      <c r="B75" s="22" t="s">
        <v>62</v>
      </c>
      <c r="C75" s="112"/>
      <c r="D75" s="86"/>
      <c r="E75" s="91">
        <f>SUM(E76,E89,E102,E113)</f>
        <v>1.5</v>
      </c>
    </row>
    <row r="76" spans="2:5" s="9" customFormat="1" ht="15.75" customHeight="1">
      <c r="B76" s="36" t="s">
        <v>16</v>
      </c>
      <c r="C76" s="113"/>
      <c r="D76" s="87"/>
      <c r="E76" s="93">
        <f>E78+E79+E81+E83+E84+E85+E87+E88</f>
        <v>0</v>
      </c>
    </row>
    <row r="77" spans="2:5" s="9" customFormat="1" ht="15.75" customHeight="1">
      <c r="B77" s="47" t="s">
        <v>54</v>
      </c>
      <c r="C77" s="114"/>
      <c r="D77" s="88"/>
      <c r="E77" s="94"/>
    </row>
    <row r="78" spans="2:5" s="9" customFormat="1" ht="15.75" customHeight="1">
      <c r="B78" s="23" t="s">
        <v>55</v>
      </c>
      <c r="C78" s="115"/>
      <c r="D78" s="85"/>
      <c r="E78" s="92">
        <f>IF(D78="yes", 0.5, 0)</f>
        <v>0</v>
      </c>
    </row>
    <row r="79" spans="2:5" s="9" customFormat="1" ht="15.75" customHeight="1">
      <c r="B79" s="23" t="s">
        <v>73</v>
      </c>
      <c r="C79" s="43"/>
      <c r="D79" s="85"/>
      <c r="E79" s="92">
        <f t="shared" ref="E79:E101" si="2">IF(D79="yes", 0.5, 0)</f>
        <v>0</v>
      </c>
    </row>
    <row r="80" spans="2:5" s="9" customFormat="1" ht="15.75" customHeight="1">
      <c r="B80" s="47" t="s">
        <v>57</v>
      </c>
      <c r="C80" s="45"/>
      <c r="D80" s="89"/>
      <c r="E80" s="96"/>
    </row>
    <row r="81" spans="2:5" s="9" customFormat="1" ht="15.75" customHeight="1">
      <c r="B81" s="23" t="s">
        <v>74</v>
      </c>
      <c r="C81" s="43"/>
      <c r="D81" s="85"/>
      <c r="E81" s="92">
        <f t="shared" si="2"/>
        <v>0</v>
      </c>
    </row>
    <row r="82" spans="2:5" s="9" customFormat="1" ht="15.75" customHeight="1">
      <c r="B82" s="47" t="s">
        <v>56</v>
      </c>
      <c r="C82" s="45"/>
      <c r="D82" s="89"/>
      <c r="E82" s="96"/>
    </row>
    <row r="83" spans="2:5" s="9" customFormat="1" ht="15.75" customHeight="1">
      <c r="B83" s="25" t="s">
        <v>75</v>
      </c>
      <c r="C83" s="43"/>
      <c r="D83" s="85"/>
      <c r="E83" s="92">
        <f t="shared" si="2"/>
        <v>0</v>
      </c>
    </row>
    <row r="84" spans="2:5" s="9" customFormat="1" ht="15.75" customHeight="1">
      <c r="B84" s="25" t="s">
        <v>76</v>
      </c>
      <c r="C84" s="43"/>
      <c r="D84" s="85"/>
      <c r="E84" s="92">
        <f t="shared" si="2"/>
        <v>0</v>
      </c>
    </row>
    <row r="85" spans="2:5" s="9" customFormat="1" ht="15.75" customHeight="1">
      <c r="B85" s="54" t="s">
        <v>77</v>
      </c>
      <c r="C85" s="43"/>
      <c r="D85" s="85"/>
      <c r="E85" s="92">
        <f t="shared" si="2"/>
        <v>0</v>
      </c>
    </row>
    <row r="86" spans="2:5" s="9" customFormat="1" ht="15.75" customHeight="1">
      <c r="B86" s="47" t="s">
        <v>58</v>
      </c>
      <c r="C86" s="45"/>
      <c r="D86" s="89"/>
      <c r="E86" s="96"/>
    </row>
    <row r="87" spans="2:5" s="9" customFormat="1" ht="15.75" customHeight="1">
      <c r="B87" s="23" t="s">
        <v>78</v>
      </c>
      <c r="C87" s="43"/>
      <c r="D87" s="85"/>
      <c r="E87" s="92">
        <f t="shared" si="2"/>
        <v>0</v>
      </c>
    </row>
    <row r="88" spans="2:5" s="9" customFormat="1" ht="15.75" customHeight="1">
      <c r="B88" s="23" t="s">
        <v>59</v>
      </c>
      <c r="C88" s="43"/>
      <c r="D88" s="85"/>
      <c r="E88" s="92">
        <f t="shared" si="2"/>
        <v>0</v>
      </c>
    </row>
    <row r="89" spans="2:5" s="9" customFormat="1" ht="15.75" customHeight="1">
      <c r="B89" s="36" t="s">
        <v>60</v>
      </c>
      <c r="C89" s="32"/>
      <c r="D89" s="80"/>
      <c r="E89" s="82">
        <f>E91+E92+E94+E96+E97+E98+E100+E101</f>
        <v>1.5</v>
      </c>
    </row>
    <row r="90" spans="2:5" s="9" customFormat="1" ht="15.75" customHeight="1">
      <c r="B90" s="47" t="s">
        <v>61</v>
      </c>
      <c r="C90" s="45"/>
      <c r="D90" s="89"/>
      <c r="E90" s="96"/>
    </row>
    <row r="91" spans="2:5" s="9" customFormat="1" ht="15.75" customHeight="1">
      <c r="B91" s="23" t="s">
        <v>79</v>
      </c>
      <c r="C91" s="43"/>
      <c r="D91" s="85" t="s">
        <v>106</v>
      </c>
      <c r="E91" s="92">
        <f t="shared" si="2"/>
        <v>0.5</v>
      </c>
    </row>
    <row r="92" spans="2:5" s="9" customFormat="1" ht="15.75" customHeight="1">
      <c r="B92" s="23" t="s">
        <v>80</v>
      </c>
      <c r="C92" s="43"/>
      <c r="D92" s="109" t="s">
        <v>107</v>
      </c>
      <c r="E92" s="92">
        <f t="shared" si="2"/>
        <v>0</v>
      </c>
    </row>
    <row r="93" spans="2:5" s="9" customFormat="1" ht="15.75" customHeight="1">
      <c r="B93" s="47" t="s">
        <v>63</v>
      </c>
      <c r="C93" s="45"/>
      <c r="D93" s="89"/>
      <c r="E93" s="96"/>
    </row>
    <row r="94" spans="2:5" s="9" customFormat="1" ht="15.75" customHeight="1">
      <c r="B94" s="23" t="s">
        <v>81</v>
      </c>
      <c r="C94" s="43"/>
      <c r="D94" s="85" t="s">
        <v>106</v>
      </c>
      <c r="E94" s="92">
        <f t="shared" si="2"/>
        <v>0.5</v>
      </c>
    </row>
    <row r="95" spans="2:5" s="9" customFormat="1" ht="15.75" customHeight="1">
      <c r="B95" s="47" t="s">
        <v>56</v>
      </c>
      <c r="C95" s="45"/>
      <c r="D95" s="89"/>
      <c r="E95" s="96"/>
    </row>
    <row r="96" spans="2:5" s="9" customFormat="1" ht="15.75" customHeight="1">
      <c r="B96" s="25" t="s">
        <v>75</v>
      </c>
      <c r="C96" s="16"/>
      <c r="D96" s="106" t="s">
        <v>107</v>
      </c>
      <c r="E96" s="92">
        <f t="shared" si="2"/>
        <v>0</v>
      </c>
    </row>
    <row r="97" spans="2:5" s="9" customFormat="1" ht="15.75" customHeight="1">
      <c r="B97" s="25" t="s">
        <v>76</v>
      </c>
      <c r="C97" s="43"/>
      <c r="D97" s="85" t="s">
        <v>107</v>
      </c>
      <c r="E97" s="92">
        <f t="shared" si="2"/>
        <v>0</v>
      </c>
    </row>
    <row r="98" spans="2:5" s="9" customFormat="1" ht="15.75" customHeight="1">
      <c r="B98" s="54" t="s">
        <v>77</v>
      </c>
      <c r="C98" s="43"/>
      <c r="D98" s="85" t="s">
        <v>106</v>
      </c>
      <c r="E98" s="92">
        <f t="shared" si="2"/>
        <v>0.5</v>
      </c>
    </row>
    <row r="99" spans="2:5" s="9" customFormat="1" ht="15.75" customHeight="1">
      <c r="B99" s="47" t="s">
        <v>58</v>
      </c>
      <c r="C99" s="45"/>
      <c r="D99" s="89"/>
      <c r="E99" s="96"/>
    </row>
    <row r="100" spans="2:5" s="9" customFormat="1" ht="15.75" customHeight="1">
      <c r="B100" s="23" t="s">
        <v>82</v>
      </c>
      <c r="C100" s="43"/>
      <c r="D100" s="109" t="s">
        <v>107</v>
      </c>
      <c r="E100" s="92">
        <f t="shared" si="2"/>
        <v>0</v>
      </c>
    </row>
    <row r="101" spans="2:5" s="9" customFormat="1" ht="15.75" customHeight="1">
      <c r="B101" s="23" t="s">
        <v>59</v>
      </c>
      <c r="C101" s="43"/>
      <c r="D101" s="109" t="s">
        <v>107</v>
      </c>
      <c r="E101" s="92">
        <f t="shared" si="2"/>
        <v>0</v>
      </c>
    </row>
    <row r="102" spans="2:5" s="9" customFormat="1" ht="15.75" customHeight="1">
      <c r="B102" s="36" t="s">
        <v>17</v>
      </c>
      <c r="C102" s="32"/>
      <c r="D102" s="32"/>
      <c r="E102" s="82">
        <f>E104+E106+E108+E110+E112</f>
        <v>0</v>
      </c>
    </row>
    <row r="103" spans="2:5" s="9" customFormat="1" ht="15.75" customHeight="1">
      <c r="B103" s="47" t="s">
        <v>64</v>
      </c>
      <c r="C103" s="46"/>
      <c r="D103" s="46"/>
      <c r="E103" s="96"/>
    </row>
    <row r="104" spans="2:5" s="9" customFormat="1" ht="15.75" customHeight="1">
      <c r="B104" s="23" t="s">
        <v>83</v>
      </c>
      <c r="C104" s="43"/>
      <c r="D104" s="43"/>
      <c r="E104" s="92">
        <f>IF(D104="yes", 0.5, 0)</f>
        <v>0</v>
      </c>
    </row>
    <row r="105" spans="2:5" s="9" customFormat="1" ht="15.75" customHeight="1">
      <c r="B105" s="47" t="s">
        <v>65</v>
      </c>
      <c r="C105" s="45"/>
      <c r="D105" s="89"/>
      <c r="E105" s="96"/>
    </row>
    <row r="106" spans="2:5" s="9" customFormat="1" ht="15.75" customHeight="1">
      <c r="B106" s="23" t="s">
        <v>84</v>
      </c>
      <c r="C106" s="43"/>
      <c r="D106" s="85"/>
      <c r="E106" s="92">
        <f>IF(D106="yes", 0.5, 0)</f>
        <v>0</v>
      </c>
    </row>
    <row r="107" spans="2:5" s="9" customFormat="1" ht="15.75" customHeight="1">
      <c r="B107" s="47" t="s">
        <v>66</v>
      </c>
      <c r="C107" s="45"/>
      <c r="D107" s="89"/>
      <c r="E107" s="96"/>
    </row>
    <row r="108" spans="2:5" s="9" customFormat="1" ht="15.75" customHeight="1">
      <c r="B108" s="25" t="s">
        <v>85</v>
      </c>
      <c r="C108" s="43"/>
      <c r="D108" s="85"/>
      <c r="E108" s="92">
        <f>IF(D108="yes", 0.5, 0)</f>
        <v>0</v>
      </c>
    </row>
    <row r="109" spans="2:5" s="9" customFormat="1" ht="15.75" customHeight="1">
      <c r="B109" s="47" t="s">
        <v>67</v>
      </c>
      <c r="C109" s="45"/>
      <c r="D109" s="89"/>
      <c r="E109" s="96"/>
    </row>
    <row r="110" spans="2:5" s="9" customFormat="1" ht="15.75" customHeight="1">
      <c r="B110" s="23" t="s">
        <v>86</v>
      </c>
      <c r="C110" s="43"/>
      <c r="D110" s="85"/>
      <c r="E110" s="92">
        <f>IF(D110="yes", 0.5, 0)</f>
        <v>0</v>
      </c>
    </row>
    <row r="111" spans="2:5" s="9" customFormat="1" ht="15.75" customHeight="1">
      <c r="B111" s="47" t="s">
        <v>68</v>
      </c>
      <c r="C111" s="45"/>
      <c r="D111" s="89"/>
      <c r="E111" s="96"/>
    </row>
    <row r="112" spans="2:5" s="9" customFormat="1" ht="15.75" customHeight="1">
      <c r="B112" s="23" t="s">
        <v>87</v>
      </c>
      <c r="C112" s="43"/>
      <c r="D112" s="85"/>
      <c r="E112" s="92">
        <f>IF(D112="yes", 2, 0)</f>
        <v>0</v>
      </c>
    </row>
    <row r="113" spans="2:5" s="9" customFormat="1" ht="15.75" customHeight="1">
      <c r="B113" s="36" t="s">
        <v>18</v>
      </c>
      <c r="C113" s="32"/>
      <c r="D113" s="80"/>
      <c r="E113" s="82">
        <f>E115+E116+E117+E119+E121+E122</f>
        <v>0</v>
      </c>
    </row>
    <row r="114" spans="2:5" s="9" customFormat="1" ht="15.75" customHeight="1">
      <c r="B114" s="47" t="s">
        <v>56</v>
      </c>
      <c r="C114" s="45"/>
      <c r="D114" s="89"/>
      <c r="E114" s="96"/>
    </row>
    <row r="115" spans="2:5" s="9" customFormat="1" ht="15.75" customHeight="1">
      <c r="B115" s="25" t="s">
        <v>75</v>
      </c>
      <c r="C115" s="43"/>
      <c r="D115" s="85"/>
      <c r="E115" s="92">
        <f>IF(D115="yes", 0.5, 0)</f>
        <v>0</v>
      </c>
    </row>
    <row r="116" spans="2:5" s="9" customFormat="1" ht="15.75" customHeight="1">
      <c r="B116" s="25" t="s">
        <v>76</v>
      </c>
      <c r="C116" s="43"/>
      <c r="D116" s="85"/>
      <c r="E116" s="92">
        <f>IF(D116="yes", 0.5, 0)</f>
        <v>0</v>
      </c>
    </row>
    <row r="117" spans="2:5" s="9" customFormat="1" ht="15.75" customHeight="1">
      <c r="B117" s="54" t="s">
        <v>77</v>
      </c>
      <c r="C117" s="43"/>
      <c r="D117" s="85"/>
      <c r="E117" s="92">
        <f>IF(D117="yes", 1, 0)</f>
        <v>0</v>
      </c>
    </row>
    <row r="118" spans="2:5" s="9" customFormat="1" ht="15.75" customHeight="1">
      <c r="B118" s="47" t="s">
        <v>63</v>
      </c>
      <c r="C118" s="45"/>
      <c r="D118" s="89"/>
      <c r="E118" s="96"/>
    </row>
    <row r="119" spans="2:5" s="9" customFormat="1" ht="15.75" customHeight="1">
      <c r="B119" s="23" t="s">
        <v>88</v>
      </c>
      <c r="C119" s="43"/>
      <c r="D119" s="85"/>
      <c r="E119" s="92">
        <f>IF(D119="yes", 1, 0)</f>
        <v>0</v>
      </c>
    </row>
    <row r="120" spans="2:5" s="9" customFormat="1" ht="15.75" customHeight="1">
      <c r="B120" s="47" t="s">
        <v>58</v>
      </c>
      <c r="C120" s="45"/>
      <c r="D120" s="89"/>
      <c r="E120" s="96"/>
    </row>
    <row r="121" spans="2:5" s="9" customFormat="1" ht="15.75" customHeight="1">
      <c r="B121" s="23" t="s">
        <v>82</v>
      </c>
      <c r="C121" s="43"/>
      <c r="D121" s="85"/>
      <c r="E121" s="92">
        <f>IF(D121="yes", 0.5, 0)</f>
        <v>0</v>
      </c>
    </row>
    <row r="122" spans="2:5" s="9" customFormat="1" ht="15.75" customHeight="1">
      <c r="B122" s="23" t="s">
        <v>59</v>
      </c>
      <c r="C122" s="43"/>
      <c r="D122" s="85"/>
      <c r="E122" s="92"/>
    </row>
    <row r="123" spans="2:5">
      <c r="B123" s="22" t="s">
        <v>36</v>
      </c>
      <c r="C123" s="44"/>
      <c r="D123" s="86"/>
      <c r="E123" s="91">
        <f>E124</f>
        <v>3</v>
      </c>
    </row>
    <row r="124" spans="2:5" ht="45.75" customHeight="1" thickBot="1">
      <c r="B124" s="31" t="s">
        <v>104</v>
      </c>
      <c r="C124" s="116" t="s">
        <v>113</v>
      </c>
      <c r="D124" s="110" t="s">
        <v>106</v>
      </c>
      <c r="E124" s="95">
        <f>IF(D124="yes", 3, 0)</f>
        <v>3</v>
      </c>
    </row>
  </sheetData>
  <sheetProtection formatCells="0" formatColumns="0" formatRows="0" insertColumns="0" insertRows="0" deleteColumns="0" deleteRows="0"/>
  <mergeCells count="9">
    <mergeCell ref="B3:E3"/>
    <mergeCell ref="B2:E2"/>
    <mergeCell ref="E34:E35"/>
    <mergeCell ref="E63:E66"/>
    <mergeCell ref="E68:E70"/>
    <mergeCell ref="B7:D7"/>
    <mergeCell ref="B8:D8"/>
    <mergeCell ref="A6:D6"/>
    <mergeCell ref="E28:E32"/>
  </mergeCells>
  <phoneticPr fontId="8" type="noConversion"/>
  <pageMargins left="0.75" right="0.75" top="1" bottom="1" header="0.5" footer="0.5"/>
  <pageSetup scale="72" fitToHeight="0" orientation="landscape" r:id="rId1"/>
  <headerFooter alignWithMargins="0">
    <oddHeader>&amp;R&amp;"Arial,Bold"CO-T1260&amp;"Arial,Regular"
Página &amp;P de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B2:C22"/>
  <sheetViews>
    <sheetView view="pageLayout" zoomScaleNormal="100" workbookViewId="0">
      <selection activeCell="B4" sqref="B4:C4"/>
    </sheetView>
  </sheetViews>
  <sheetFormatPr defaultRowHeight="12.75"/>
  <cols>
    <col min="1" max="1" width="4" style="49" customWidth="1"/>
    <col min="2" max="2" width="75.85546875" style="49" customWidth="1"/>
    <col min="3" max="3" width="17.85546875" style="49" customWidth="1"/>
    <col min="4" max="16384" width="9.140625" style="49"/>
  </cols>
  <sheetData>
    <row r="2" spans="2:3">
      <c r="B2" s="5" t="s">
        <v>71</v>
      </c>
    </row>
    <row r="4" spans="2:3">
      <c r="B4" s="129" t="s">
        <v>92</v>
      </c>
      <c r="C4" s="129"/>
    </row>
    <row r="5" spans="2:3">
      <c r="B5" s="5"/>
      <c r="C5" s="5"/>
    </row>
    <row r="6" spans="2:3">
      <c r="C6" s="5"/>
    </row>
    <row r="7" spans="2:3" s="51" customFormat="1" ht="15" customHeight="1">
      <c r="B7" s="99" t="s">
        <v>72</v>
      </c>
      <c r="C7" s="100" t="str">
        <f>IF(AND(C8&gt;=7,C9&gt;=10),"High Evaluability",IF(OR(C8&gt;=7,C9&gt;=10),"Evaluability","No Evaluability"))</f>
        <v>Evaluability</v>
      </c>
    </row>
    <row r="8" spans="2:3" s="51" customFormat="1" ht="15" customHeight="1">
      <c r="B8" s="97" t="s">
        <v>93</v>
      </c>
      <c r="C8" s="98">
        <f>'DEM questionnaire'!E50</f>
        <v>10</v>
      </c>
    </row>
    <row r="9" spans="2:3" s="52" customFormat="1" ht="13.5" thickBot="1">
      <c r="B9" s="101" t="s">
        <v>94</v>
      </c>
      <c r="C9" s="102">
        <f>'DEM questionnaire'!E72</f>
        <v>7.5</v>
      </c>
    </row>
    <row r="10" spans="2:3" s="51" customFormat="1" ht="12.75" customHeight="1">
      <c r="B10" s="50"/>
    </row>
    <row r="11" spans="2:3" s="51" customFormat="1">
      <c r="B11" s="50"/>
    </row>
    <row r="12" spans="2:3" s="51" customFormat="1" ht="111.75" customHeight="1">
      <c r="B12" s="53"/>
    </row>
    <row r="13" spans="2:3" ht="81.75" customHeight="1">
      <c r="B13" s="53"/>
    </row>
    <row r="14" spans="2:3" s="51" customFormat="1">
      <c r="B14" s="50"/>
    </row>
    <row r="15" spans="2:3" s="51" customFormat="1">
      <c r="B15" s="3"/>
    </row>
    <row r="16" spans="2:3" s="51" customFormat="1">
      <c r="B16" s="3"/>
    </row>
    <row r="17" spans="2:2" s="51" customFormat="1">
      <c r="B17" s="3"/>
    </row>
    <row r="18" spans="2:2" s="51" customFormat="1">
      <c r="B18" s="3"/>
    </row>
    <row r="19" spans="2:2" s="51" customFormat="1">
      <c r="B19" s="48"/>
    </row>
    <row r="20" spans="2:2" ht="125.25" customHeight="1">
      <c r="B20" s="53"/>
    </row>
    <row r="21" spans="2:2" ht="125.25" customHeight="1">
      <c r="B21" s="53"/>
    </row>
    <row r="22" spans="2:2" ht="125.25" customHeight="1">
      <c r="B22" s="53"/>
    </row>
  </sheetData>
  <mergeCells count="1">
    <mergeCell ref="B4:C4"/>
  </mergeCells>
  <phoneticPr fontId="8" type="noConversion"/>
  <pageMargins left="0.75" right="0.75" top="1" bottom="1" header="0.5" footer="0.5"/>
  <pageSetup scale="84" orientation="portrait" r:id="rId1"/>
  <headerFooter alignWithMargins="0">
    <oddHeader>&amp;R&amp;"Arial,Bold"Annex I - CO-T1260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D2CA7B5FB71A264D869715292D8DF0BE" ma:contentTypeVersion="4" ma:contentTypeDescription="The base project type from which other project content types inherit their information." ma:contentTypeScope="" ma:versionID="9845818517549d35dc04666edeb11fe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28d8e073edeecece253e3fcd726c0a2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72895214-276b-4a49-b330-4591213fdcf7}" ma:internalName="TaxCatchAll" ma:showField="CatchAllData" ma:web="422b0ecb-bb1b-4d97-9307-5fe40f78651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72895214-276b-4a49-b330-4591213fdcf7}" ma:internalName="TaxCatchAllLabel" ma:readOnly="true" ma:showField="CatchAllDataLabel" ma:web="422b0ecb-bb1b-4d97-9307-5fe40f78651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36323311</IDBDocs_x0020_Number>
    <TaxCatchAll xmlns="cdc7663a-08f0-4737-9e8c-148ce897a09c">
      <Value>68</Value>
      <Value>60</Value>
      <Value>2</Value>
    </TaxCatchAll>
    <Phase xmlns="cdc7663a-08f0-4737-9e8c-148ce897a09c" xsi:nil="true"/>
    <SISCOR_x0020_Number xmlns="cdc7663a-08f0-4737-9e8c-148ce897a09c" xsi:nil="true"/>
    <Division_x0020_or_x0020_Unit xmlns="cdc7663a-08f0-4737-9e8c-148ce897a09c">IFD/FMM</Division_x0020_or_x0020_Unit>
    <Approval_x0020_Number xmlns="cdc7663a-08f0-4737-9e8c-148ce897a09c">ATN/FG-12964-CO</Approval_x0020_Number>
    <Document_x0020_Author xmlns="cdc7663a-08f0-4737-9e8c-148ce897a09c">JAIMEB</Document_x0020_Author>
    <Fiscal_x0020_Year_x0020_IDB xmlns="cdc7663a-08f0-4737-9e8c-148ce897a09c">2011</Fiscal_x0020_Year_x0020_IDB>
    <Other_x0020_Author xmlns="cdc7663a-08f0-4737-9e8c-148ce897a09c" xsi:nil="true"/>
    <Project_x0020_Number xmlns="cdc7663a-08f0-4737-9e8c-148ce897a09c">CO-T1260</Project_x0020_Number>
    <Package_x0020_Code xmlns="cdc7663a-08f0-4737-9e8c-148ce897a09c" xsi:nil="true"/>
    <Key_x0020_Document xmlns="cdc7663a-08f0-4737-9e8c-148ce897a09c">false</Key_x0020_Document>
    <Migration_x0020_Info xmlns="cdc7663a-08f0-4737-9e8c-148ce897a09c">&lt;div class="ExternalClass18D8C4FBEB414DA988618D4C7A593B95"&gt;MS EXCELTC-DOCUMENTApproved TC document0N&lt;/div&gt;</Migration_x0020_Info>
    <Operation_x0020_Type xmlns="cdc7663a-08f0-4737-9e8c-148ce897a09c" xsi:nil="true"/>
    <Record_x0020_Number xmlns="cdc7663a-08f0-4737-9e8c-148ce897a09c" xsi:nil="true"/>
    <Document_x0020_Language_x0020_IDB xmlns="cdc7663a-08f0-4737-9e8c-148ce897a09c">Spanish</Document_x0020_Language_x0020_IDB>
    <Identifier xmlns="cdc7663a-08f0-4737-9e8c-148ce897a09c"> TECFILE</Identifier>
    <Access_x0020_to_x0020_Information_x00a0_Policy xmlns="cdc7663a-08f0-4737-9e8c-148ce897a09c">Confidential</Access_x0020_to_x0020_Information_x00a0_Policy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c6ed996a-a0bb-454b-b040-769342dafab5</TermId>
        </TermInfo>
      </Terms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Colombia</TermName>
          <TermId xmlns="http://schemas.microsoft.com/office/infopath/2007/PartnerControls">c7d386d6-75f3-4fc0-bde8-e021ccd68f5c</TermId>
        </TermInfo>
      </Terms>
    </ic46d7e087fd4a108fb86518ca413cc6>
    <From_x003a_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To_x003a_ xmlns="cdc7663a-08f0-4737-9e8c-148ce897a09c" xsi:nil="true"/>
    <nddeef1749674d76abdbe4b239a70bc6 xmlns="cdc7663a-08f0-4737-9e8c-148ce897a09c">
      <Terms xmlns="http://schemas.microsoft.com/office/infopath/2007/PartnerControls"/>
    </nddeef1749674d76abdbe4b239a70bc6>
    <_dlc_DocId xmlns="cdc7663a-08f0-4737-9e8c-148ce897a09c">EZSHARE-1079845749-1893</_dlc_DocId>
    <_dlc_DocIdUrl xmlns="cdc7663a-08f0-4737-9e8c-148ce897a09c">
      <Url>https://idbg.sharepoint.com/teams/ez-ExitedInactiveOperations/_layouts/15/DocIdRedir.aspx?ID=EZSHARE-1079845749-1893</Url>
      <Description>EZSHARE-1079845749-1893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SharedContentType xmlns="Microsoft.SharePoint.Taxonomy.ContentTypeSync" SourceId="ae61f9b1-e23d-4f49-b3d7-56b991556c4b" ContentTypeId="0x010100ACF722E9F6B0B149B0CD8BE2560A6672" PreviousValue="true"/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Props1.xml><?xml version="1.0" encoding="utf-8"?>
<ds:datastoreItem xmlns:ds="http://schemas.openxmlformats.org/officeDocument/2006/customXml" ds:itemID="{FCB6D7FA-812E-44CF-B954-B4765B0B0964}"/>
</file>

<file path=customXml/itemProps2.xml><?xml version="1.0" encoding="utf-8"?>
<ds:datastoreItem xmlns:ds="http://schemas.openxmlformats.org/officeDocument/2006/customXml" ds:itemID="{368411DB-E6F1-479D-8758-6D20D593CE28}"/>
</file>

<file path=customXml/itemProps3.xml><?xml version="1.0" encoding="utf-8"?>
<ds:datastoreItem xmlns:ds="http://schemas.openxmlformats.org/officeDocument/2006/customXml" ds:itemID="{3C8EB0A3-B426-400A-BA56-C0546BB5C1A8}"/>
</file>

<file path=customXml/itemProps4.xml><?xml version="1.0" encoding="utf-8"?>
<ds:datastoreItem xmlns:ds="http://schemas.openxmlformats.org/officeDocument/2006/customXml" ds:itemID="{121F34A2-EC57-4C65-8FC3-FB921BA43613}"/>
</file>

<file path=customXml/itemProps5.xml><?xml version="1.0" encoding="utf-8"?>
<ds:datastoreItem xmlns:ds="http://schemas.openxmlformats.org/officeDocument/2006/customXml" ds:itemID="{2DC3100C-ECC5-4B4F-A777-FE5279A6E009}"/>
</file>

<file path=customXml/itemProps6.xml><?xml version="1.0" encoding="utf-8"?>
<ds:datastoreItem xmlns:ds="http://schemas.openxmlformats.org/officeDocument/2006/customXml" ds:itemID="{B869E999-6E96-46C2-8E9D-3CBD93CACEF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DEM questionnaire</vt:lpstr>
      <vt:lpstr>Summary DEM</vt:lpstr>
    </vt:vector>
  </TitlesOfParts>
  <Company>Inter-American Development Bank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DEM Cuestionario</dc:title>
  <dc:creator>Carola Alvarez</dc:creator>
  <cp:keywords/>
  <cp:lastModifiedBy>IADB</cp:lastModifiedBy>
  <cp:lastPrinted>2010-04-08T15:01:48Z</cp:lastPrinted>
  <dcterms:created xsi:type="dcterms:W3CDTF">2009-01-21T14:19:32Z</dcterms:created>
  <dcterms:modified xsi:type="dcterms:W3CDTF">2011-08-16T17:22:55Z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ContentTypeId">
    <vt:lpwstr>0x010100ACF722E9F6B0B149B0CD8BE2560A667200D2CA7B5FB71A264D869715292D8DF0BE</vt:lpwstr>
  </property>
  <property fmtid="{D5CDD505-2E9C-101B-9397-08002B2CF9AE}" pid="4" name="TaxKeyword">
    <vt:lpwstr/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2;#Loan Proposal|6ee86b6f-6e46-485b-8bfb-87a1f44622ac</vt:lpwstr>
  </property>
  <property fmtid="{D5CDD505-2E9C-101B-9397-08002B2CF9AE}" pid="9" name="Country">
    <vt:lpwstr>2;#Colombia|c7d386d6-75f3-4fc0-bde8-e021ccd68f5c</vt:lpwstr>
  </property>
  <property fmtid="{D5CDD505-2E9C-101B-9397-08002B2CF9AE}" pid="10" name="Fund IDB">
    <vt:lpwstr/>
  </property>
  <property fmtid="{D5CDD505-2E9C-101B-9397-08002B2CF9AE}" pid="11" name="Series_x0020_Operations_x0020_IDB">
    <vt:lpwstr>2;#Loan Proposal|6ee86b6f-6e46-485b-8bfb-87a1f44622ac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60;#Project Preparation, Planning and Design|29ca0c72-1fc4-435f-a09c-28585cb5eac9</vt:lpwstr>
  </property>
  <property fmtid="{D5CDD505-2E9C-101B-9397-08002B2CF9AE}" pid="16" name="Sub-Sector">
    <vt:lpwstr/>
  </property>
  <property fmtid="{D5CDD505-2E9C-101B-9397-08002B2CF9AE}" pid="17" name="Abstract">
    <vt:lpwstr/>
  </property>
  <property fmtid="{D5CDD505-2E9C-101B-9397-08002B2CF9AE}" pid="18" name="Disclosure Activity">
    <vt:lpwstr>Approved TC document</vt:lpwstr>
  </property>
  <property fmtid="{D5CDD505-2E9C-101B-9397-08002B2CF9AE}" pid="19" name="Region">
    <vt:lpwstr/>
  </property>
  <property fmtid="{D5CDD505-2E9C-101B-9397-08002B2CF9AE}" pid="20" name="Webtopic">
    <vt:lpwstr>Fiscal Issues and Public Finance</vt:lpwstr>
  </property>
  <property fmtid="{D5CDD505-2E9C-101B-9397-08002B2CF9AE}" pid="21" name="Publishing House">
    <vt:lpwstr/>
  </property>
  <property fmtid="{D5CDD505-2E9C-101B-9397-08002B2CF9AE}" pid="22" name="Disclosed">
    <vt:bool>false</vt:bool>
  </property>
  <property fmtid="{D5CDD505-2E9C-101B-9397-08002B2CF9AE}" pid="23" name="KP Topics">
    <vt:lpwstr/>
  </property>
  <property fmtid="{D5CDD505-2E9C-101B-9397-08002B2CF9AE}" pid="24" name="Editor1">
    <vt:lpwstr/>
  </property>
  <property fmtid="{D5CDD505-2E9C-101B-9397-08002B2CF9AE}" pid="25" name="URL">
    <vt:lpwstr/>
  </property>
  <property fmtid="{D5CDD505-2E9C-101B-9397-08002B2CF9AE}" pid="26" name="Publication Type">
    <vt:lpwstr/>
  </property>
  <property fmtid="{D5CDD505-2E9C-101B-9397-08002B2CF9AE}" pid="27" name="_dlc_DocIdItemGuid">
    <vt:lpwstr>05b336c1-9e25-4294-906f-ae45d4fdc91a</vt:lpwstr>
  </property>
</Properties>
</file>