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worksheets/sheet3.xml" ContentType="application/vnd.openxmlformats-officedocument.spreadsheetml.worksheet+xml"/>
  <Override PartName="/xl/worksheets/sheet1.xml" ContentType="application/vnd.openxmlformats-officedocument.spreadsheetml.worksheet+xml"/>
  <Override PartName="/xl/worksheets/sheet2.xml" ContentType="application/vnd.openxmlformats-officedocument.spreadsheetml.worksheet+xml"/>
  <Override PartName="/docProps/app.xml" ContentType="application/vnd.openxmlformats-officedocument.extended-properties+xml"/>
  <Override PartName="/docProps/core.xml" ContentType="application/vnd.openxmlformats-package.core-properties+xml"/>
  <Override PartName="/xl/calcChain.xml" ContentType="application/vnd.openxmlformats-officedocument.spreadsheetml.calcChain+xml"/>
  <Override PartName="/xl/comments2.xml" ContentType="application/vnd.openxmlformats-officedocument.spreadsheetml.comments+xml"/>
  <Override PartName="/xl/externalLinks/externalLink1.xml" ContentType="application/vnd.openxmlformats-officedocument.spreadsheetml.externalLink+xml"/>
  <Override PartName="/xl/comments1.xml" ContentType="application/vnd.openxmlformats-officedocument.spreadsheetml.comments+xml"/>
  <Override PartName="/customXml/itemProps5.xml" ContentType="application/vnd.openxmlformats-officedocument.customXmlProperties+xml"/>
  <Override PartName="/customXml/itemProps4.xml" ContentType="application/vnd.openxmlformats-officedocument.customXml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6.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810"/>
  <workbookPr filterPrivacy="1" checkCompatibility="1" defaultThemeVersion="166925"/>
  <xr:revisionPtr revIDLastSave="0" documentId="8_{94A2EB5F-FAD2-594A-B86C-7CB1FF764194}" xr6:coauthVersionLast="45" xr6:coauthVersionMax="45" xr10:uidLastSave="{00000000-0000-0000-0000-000000000000}"/>
  <bookViews>
    <workbookView xWindow="0" yWindow="460" windowWidth="23040" windowHeight="8800" firstSheet="2" activeTab="8" xr2:uid="{00000000-000D-0000-FFFF-FFFF00000000}"/>
  </bookViews>
  <sheets>
    <sheet name="MR-Impactos" sheetId="27" r:id="rId1"/>
    <sheet name="MR-Resultados" sheetId="28" r:id="rId2"/>
    <sheet name="MR-Productos" sheetId="29" r:id="rId3"/>
    <sheet name="PEP POA" sheetId="25" r:id="rId4"/>
    <sheet name="PA" sheetId="31" r:id="rId5"/>
    <sheet name="Pronostico de desembolso" sheetId="30" r:id="rId6"/>
    <sheet name="EIA" sheetId="32" r:id="rId7"/>
    <sheet name="seguimiento clausulas" sheetId="35" r:id="rId8"/>
    <sheet name="Matriz seguimiento" sheetId="38" r:id="rId9"/>
  </sheets>
  <externalReferences>
    <externalReference r:id="rId10"/>
  </externalReferences>
  <definedNames>
    <definedName name="_xlnm._FilterDatabase" localSheetId="8" hidden="1">'Matriz seguimiento'!$A$7:$DF$7</definedName>
  </definedNames>
  <calcPr calcId="191029"/>
  <fileRecoveryPr autoRecover="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M36" i="28" l="1"/>
  <c r="M33" i="28"/>
  <c r="M22" i="28"/>
  <c r="M19" i="28"/>
  <c r="M16" i="28"/>
  <c r="M13" i="28"/>
  <c r="N22" i="27"/>
  <c r="N19" i="27"/>
  <c r="N16" i="27"/>
  <c r="N13" i="27"/>
  <c r="CS99" i="25" l="1"/>
  <c r="CU99" i="25"/>
  <c r="CW99" i="25"/>
  <c r="CY99" i="25"/>
  <c r="DA99" i="25"/>
  <c r="DC99" i="25"/>
  <c r="DC96" i="25"/>
  <c r="DA96" i="25"/>
  <c r="CY96" i="25"/>
  <c r="CW96" i="25"/>
  <c r="CU96" i="25"/>
  <c r="CS96" i="25"/>
  <c r="DE96" i="25" s="1"/>
  <c r="CQ96" i="25"/>
  <c r="CO96" i="25"/>
  <c r="CK92" i="25"/>
  <c r="CM92" i="25"/>
  <c r="AE189" i="25"/>
  <c r="AD189" i="25"/>
  <c r="AE188" i="25"/>
  <c r="AD188" i="25"/>
  <c r="AE187" i="25"/>
  <c r="AD187" i="25"/>
  <c r="AE186" i="25"/>
  <c r="AD186" i="25"/>
  <c r="AE185" i="25"/>
  <c r="AD185" i="25"/>
  <c r="AE184" i="25"/>
  <c r="AD184" i="25"/>
  <c r="AE183" i="25"/>
  <c r="AD183" i="25"/>
  <c r="AE182" i="25"/>
  <c r="AD182" i="25"/>
  <c r="AE180" i="25"/>
  <c r="AD180" i="25"/>
  <c r="AE179" i="25"/>
  <c r="AD179" i="25"/>
  <c r="AE178" i="25"/>
  <c r="AD178" i="25"/>
  <c r="AE177" i="25"/>
  <c r="AD177" i="25"/>
  <c r="AE173" i="25"/>
  <c r="AD173" i="25"/>
  <c r="AE171" i="25"/>
  <c r="AD171" i="25"/>
  <c r="AE170" i="25"/>
  <c r="AD170" i="25"/>
  <c r="AE168" i="25"/>
  <c r="AD168" i="25"/>
  <c r="AE167" i="25"/>
  <c r="AD167" i="25"/>
  <c r="AE164" i="25"/>
  <c r="AD164" i="25"/>
  <c r="AE162" i="25"/>
  <c r="AD162" i="25"/>
  <c r="AE161" i="25"/>
  <c r="AD161" i="25"/>
  <c r="AE160" i="25"/>
  <c r="AD160" i="25"/>
  <c r="AE159" i="25"/>
  <c r="AD159" i="25"/>
  <c r="AE157" i="25"/>
  <c r="AD157" i="25"/>
  <c r="AE156" i="25"/>
  <c r="AD156" i="25"/>
  <c r="AE155" i="25"/>
  <c r="AD155" i="25"/>
  <c r="AE154" i="25"/>
  <c r="AD154" i="25"/>
  <c r="AE151" i="25"/>
  <c r="AD151" i="25"/>
  <c r="AE150" i="25"/>
  <c r="AD150" i="25"/>
  <c r="AE149" i="25"/>
  <c r="AD149" i="25"/>
  <c r="AE147" i="25"/>
  <c r="AD147" i="25"/>
  <c r="AE146" i="25"/>
  <c r="AD146" i="25"/>
  <c r="AE145" i="25"/>
  <c r="AD145" i="25"/>
  <c r="AE143" i="25"/>
  <c r="AD143" i="25"/>
  <c r="AE142" i="25"/>
  <c r="AD142" i="25"/>
  <c r="AE141" i="25"/>
  <c r="AD141" i="25"/>
  <c r="AE140" i="25"/>
  <c r="AD140" i="25"/>
  <c r="AE139" i="25"/>
  <c r="AD139" i="25"/>
  <c r="AE138" i="25"/>
  <c r="AD138" i="25"/>
  <c r="AE135" i="25"/>
  <c r="AD135" i="25"/>
  <c r="AE134" i="25"/>
  <c r="AD134" i="25"/>
  <c r="AE133" i="25"/>
  <c r="AD133" i="25"/>
  <c r="AE132" i="25"/>
  <c r="AD132" i="25"/>
  <c r="AE131" i="25"/>
  <c r="AD131" i="25"/>
  <c r="AE129" i="25"/>
  <c r="AD129" i="25"/>
  <c r="AE128" i="25"/>
  <c r="AD128" i="25"/>
  <c r="AE126" i="25"/>
  <c r="AD126" i="25"/>
  <c r="AD124" i="25"/>
  <c r="AE121" i="25"/>
  <c r="AD121" i="25"/>
  <c r="AE120" i="25"/>
  <c r="AD120" i="25"/>
  <c r="AE118" i="25"/>
  <c r="AD118" i="25"/>
  <c r="AE116" i="25"/>
  <c r="AD116" i="25"/>
  <c r="AE115" i="25"/>
  <c r="AD115" i="25"/>
  <c r="AE113" i="25"/>
  <c r="AD113" i="25"/>
  <c r="AE112" i="25"/>
  <c r="AD112" i="25"/>
  <c r="AD111" i="25"/>
  <c r="AE110" i="25"/>
  <c r="AD110" i="25"/>
  <c r="AE109" i="25"/>
  <c r="AD109" i="25"/>
  <c r="AE107" i="25"/>
  <c r="AD107" i="25"/>
  <c r="AE106" i="25"/>
  <c r="AD106" i="25"/>
  <c r="AE105" i="25"/>
  <c r="AD105" i="25"/>
  <c r="AE103" i="25"/>
  <c r="AD103" i="25"/>
  <c r="AE102" i="25"/>
  <c r="AD102" i="25"/>
  <c r="AE101" i="25"/>
  <c r="AD101" i="25"/>
  <c r="AE99" i="25"/>
  <c r="AD99" i="25"/>
  <c r="AE98" i="25"/>
  <c r="AD98" i="25"/>
  <c r="AE97" i="25"/>
  <c r="AD97" i="25"/>
  <c r="AE96" i="25"/>
  <c r="AD96" i="25"/>
  <c r="AE95" i="25"/>
  <c r="AD95" i="25"/>
  <c r="AE94" i="25"/>
  <c r="AD94" i="25"/>
  <c r="AE93" i="25"/>
  <c r="AD93" i="25"/>
  <c r="AE90" i="25"/>
  <c r="AD90" i="25"/>
  <c r="AE88" i="25"/>
  <c r="AD88" i="25"/>
  <c r="AE87" i="25"/>
  <c r="AD87" i="25"/>
  <c r="AE84" i="25"/>
  <c r="AD84" i="25"/>
  <c r="AE83" i="25"/>
  <c r="AD83" i="25"/>
  <c r="AE82" i="25"/>
  <c r="AD82" i="25"/>
  <c r="AE80" i="25"/>
  <c r="AD80" i="25"/>
  <c r="AE79" i="25"/>
  <c r="AD79" i="25"/>
  <c r="AE78" i="25"/>
  <c r="AD78" i="25"/>
  <c r="AE76" i="25"/>
  <c r="AD76" i="25"/>
  <c r="AE75" i="25"/>
  <c r="AD75" i="25"/>
  <c r="AE74" i="25"/>
  <c r="AD74" i="25"/>
  <c r="AE72" i="25"/>
  <c r="AD72" i="25"/>
  <c r="AE71" i="25"/>
  <c r="AD71" i="25"/>
  <c r="AE70" i="25"/>
  <c r="AD70" i="25"/>
  <c r="AE69" i="25"/>
  <c r="AD69" i="25"/>
  <c r="AE68" i="25"/>
  <c r="AD68" i="25"/>
  <c r="AD67" i="25"/>
  <c r="AE66" i="25"/>
  <c r="AD66" i="25"/>
  <c r="AE64" i="25"/>
  <c r="AD64" i="25"/>
  <c r="AE63" i="25"/>
  <c r="AD63" i="25"/>
  <c r="AE61" i="25"/>
  <c r="AD61" i="25"/>
  <c r="AE60" i="25"/>
  <c r="AD60" i="25"/>
  <c r="AE59" i="25"/>
  <c r="AD59" i="25"/>
  <c r="AE58" i="25"/>
  <c r="AD58" i="25"/>
  <c r="AE57" i="25"/>
  <c r="AD57" i="25"/>
  <c r="AE54" i="25"/>
  <c r="AD54" i="25"/>
  <c r="AE53" i="25"/>
  <c r="AD53" i="25"/>
  <c r="AE52" i="25"/>
  <c r="AD52" i="25"/>
  <c r="AE51" i="25"/>
  <c r="AD51" i="25"/>
  <c r="AD50" i="25"/>
  <c r="AE48" i="25"/>
  <c r="AD48" i="25"/>
  <c r="AE47" i="25"/>
  <c r="AD47" i="25"/>
  <c r="AE45" i="25"/>
  <c r="AD45" i="25"/>
  <c r="AE44" i="25"/>
  <c r="AD44" i="25"/>
  <c r="AE43" i="25"/>
  <c r="AD43" i="25"/>
  <c r="AE42" i="25"/>
  <c r="AD42" i="25"/>
  <c r="AE40" i="25"/>
  <c r="AD40" i="25"/>
  <c r="AE38" i="25"/>
  <c r="AD38" i="25"/>
  <c r="AE37" i="25"/>
  <c r="AD37" i="25"/>
  <c r="AE36" i="25"/>
  <c r="AD36" i="25"/>
  <c r="AE35" i="25"/>
  <c r="AD35" i="25"/>
  <c r="AE32" i="25"/>
  <c r="AD32" i="25"/>
  <c r="AE31" i="25"/>
  <c r="AD31" i="25"/>
  <c r="AE30" i="25"/>
  <c r="AD30" i="25"/>
  <c r="AE29" i="25"/>
  <c r="AD29" i="25"/>
  <c r="AE28" i="25"/>
  <c r="AD28" i="25"/>
  <c r="AE27" i="25"/>
  <c r="AD27" i="25"/>
  <c r="AE24" i="25"/>
  <c r="AD24" i="25"/>
  <c r="AE23" i="25"/>
  <c r="AD23" i="25"/>
  <c r="AE22" i="25"/>
  <c r="AD22" i="25"/>
  <c r="AE21" i="25"/>
  <c r="AD21" i="25"/>
  <c r="CE189" i="25"/>
  <c r="CD189" i="25"/>
  <c r="CE188" i="25"/>
  <c r="CD188" i="25"/>
  <c r="CE187" i="25"/>
  <c r="CD187" i="25"/>
  <c r="CE186" i="25"/>
  <c r="CD186" i="25"/>
  <c r="CE185" i="25"/>
  <c r="CE184" i="25"/>
  <c r="CD184" i="25"/>
  <c r="CE183" i="25"/>
  <c r="CD183" i="25"/>
  <c r="CE182" i="25"/>
  <c r="CD182" i="25"/>
  <c r="CE180" i="25"/>
  <c r="CE179" i="25"/>
  <c r="CD179" i="25"/>
  <c r="CE178" i="25"/>
  <c r="CD178" i="25"/>
  <c r="CE177" i="25"/>
  <c r="CD177" i="25"/>
  <c r="CD173" i="25"/>
  <c r="CE171" i="25"/>
  <c r="CD171" i="25"/>
  <c r="CE170" i="25"/>
  <c r="CD170" i="25"/>
  <c r="CE168" i="25"/>
  <c r="CD168" i="25"/>
  <c r="CE167" i="25"/>
  <c r="CD167" i="25"/>
  <c r="CE164" i="25"/>
  <c r="CD164" i="25"/>
  <c r="CE162" i="25"/>
  <c r="CD162" i="25"/>
  <c r="CE161" i="25"/>
  <c r="CD161" i="25"/>
  <c r="CE160" i="25"/>
  <c r="CD160" i="25"/>
  <c r="CE159" i="25"/>
  <c r="CD159" i="25"/>
  <c r="CE157" i="25"/>
  <c r="CD157" i="25"/>
  <c r="CE156" i="25"/>
  <c r="CD156" i="25"/>
  <c r="CE155" i="25"/>
  <c r="CD155" i="25"/>
  <c r="CE154" i="25"/>
  <c r="CD154" i="25"/>
  <c r="CE151" i="25"/>
  <c r="CD151" i="25"/>
  <c r="CE150" i="25"/>
  <c r="CD150" i="25"/>
  <c r="CE149" i="25"/>
  <c r="CD149" i="25"/>
  <c r="CE147" i="25"/>
  <c r="CD147" i="25"/>
  <c r="CE146" i="25"/>
  <c r="CD146" i="25"/>
  <c r="CE145" i="25"/>
  <c r="CD145" i="25"/>
  <c r="CE143" i="25"/>
  <c r="CD143" i="25"/>
  <c r="CE142" i="25"/>
  <c r="CD142" i="25"/>
  <c r="CE141" i="25"/>
  <c r="CD141" i="25"/>
  <c r="CE140" i="25"/>
  <c r="CD140" i="25"/>
  <c r="CD139" i="25"/>
  <c r="CE138" i="25"/>
  <c r="CD138" i="25"/>
  <c r="CE135" i="25"/>
  <c r="CD135" i="25"/>
  <c r="CE134" i="25"/>
  <c r="CD134" i="25"/>
  <c r="CE133" i="25"/>
  <c r="CD133" i="25"/>
  <c r="CE132" i="25"/>
  <c r="CD132" i="25"/>
  <c r="CE131" i="25"/>
  <c r="CD131" i="25"/>
  <c r="CE129" i="25"/>
  <c r="CD129" i="25"/>
  <c r="CD128" i="25"/>
  <c r="CE126" i="25"/>
  <c r="CD126" i="25"/>
  <c r="CD124" i="25"/>
  <c r="CE121" i="25"/>
  <c r="CD121" i="25"/>
  <c r="CE120" i="25"/>
  <c r="CD120" i="25"/>
  <c r="CE118" i="25"/>
  <c r="CD118" i="25"/>
  <c r="CE116" i="25"/>
  <c r="CD116" i="25"/>
  <c r="CE115" i="25"/>
  <c r="CD115" i="25"/>
  <c r="CE113" i="25"/>
  <c r="CD113" i="25"/>
  <c r="CE112" i="25"/>
  <c r="CD112" i="25"/>
  <c r="CD111" i="25"/>
  <c r="CD110" i="25"/>
  <c r="CE109" i="25"/>
  <c r="CD109" i="25"/>
  <c r="CE107" i="25"/>
  <c r="CD107" i="25"/>
  <c r="CE106" i="25"/>
  <c r="CD106" i="25"/>
  <c r="CE105" i="25"/>
  <c r="CD105" i="25"/>
  <c r="CE103" i="25"/>
  <c r="CD103" i="25"/>
  <c r="CE102" i="25"/>
  <c r="CD102" i="25"/>
  <c r="CE101" i="25"/>
  <c r="CD101" i="25"/>
  <c r="CE99" i="25"/>
  <c r="CD99" i="25"/>
  <c r="CE98" i="25"/>
  <c r="CD98" i="25"/>
  <c r="CD97" i="25"/>
  <c r="CE96" i="25"/>
  <c r="CD96" i="25"/>
  <c r="CE95" i="25"/>
  <c r="CD95" i="25"/>
  <c r="CE94" i="25"/>
  <c r="CD94" i="25"/>
  <c r="CE93" i="25"/>
  <c r="CD93" i="25"/>
  <c r="CE90" i="25"/>
  <c r="CD90" i="25"/>
  <c r="CE88" i="25"/>
  <c r="CD88" i="25"/>
  <c r="CE87" i="25"/>
  <c r="CD87" i="25"/>
  <c r="CE84" i="25"/>
  <c r="CD84" i="25"/>
  <c r="CE83" i="25"/>
  <c r="CD83" i="25"/>
  <c r="CE82" i="25"/>
  <c r="CD82" i="25"/>
  <c r="CE80" i="25"/>
  <c r="CD80" i="25"/>
  <c r="CE79" i="25"/>
  <c r="CD79" i="25"/>
  <c r="CE78" i="25"/>
  <c r="CD78" i="25"/>
  <c r="CE76" i="25"/>
  <c r="CD76" i="25"/>
  <c r="CE75" i="25"/>
  <c r="CD75" i="25"/>
  <c r="CE74" i="25"/>
  <c r="CD74" i="25"/>
  <c r="CE72" i="25"/>
  <c r="CD72" i="25"/>
  <c r="CE71" i="25"/>
  <c r="CD71" i="25"/>
  <c r="CE70" i="25"/>
  <c r="CD70" i="25"/>
  <c r="CE69" i="25"/>
  <c r="CD69" i="25"/>
  <c r="CE68" i="25"/>
  <c r="CD68" i="25"/>
  <c r="CD67" i="25"/>
  <c r="CE66" i="25"/>
  <c r="CD66" i="25"/>
  <c r="CE64" i="25"/>
  <c r="CD64" i="25"/>
  <c r="CE63" i="25"/>
  <c r="CD63" i="25"/>
  <c r="CE61" i="25"/>
  <c r="CD61" i="25"/>
  <c r="CE60" i="25"/>
  <c r="CD60" i="25"/>
  <c r="CE59" i="25"/>
  <c r="CD59" i="25"/>
  <c r="CE58" i="25"/>
  <c r="CD58" i="25"/>
  <c r="CE57" i="25"/>
  <c r="CD57" i="25"/>
  <c r="CE54" i="25"/>
  <c r="CD54" i="25"/>
  <c r="CE53" i="25"/>
  <c r="CD53" i="25"/>
  <c r="CE52" i="25"/>
  <c r="CD52" i="25"/>
  <c r="CE51" i="25"/>
  <c r="CD51" i="25"/>
  <c r="CD50" i="25"/>
  <c r="CE48" i="25"/>
  <c r="CD48" i="25"/>
  <c r="CE47" i="25"/>
  <c r="CD47" i="25"/>
  <c r="CE45" i="25"/>
  <c r="CD45" i="25"/>
  <c r="CD44" i="25"/>
  <c r="CD43" i="25"/>
  <c r="CE42" i="25"/>
  <c r="CD42" i="25"/>
  <c r="CE40" i="25"/>
  <c r="CD40" i="25"/>
  <c r="CE37" i="25"/>
  <c r="CD37" i="25"/>
  <c r="CE36" i="25"/>
  <c r="CD36" i="25"/>
  <c r="CE35" i="25"/>
  <c r="CD35" i="25"/>
  <c r="CE32" i="25"/>
  <c r="CD32" i="25"/>
  <c r="CE31" i="25"/>
  <c r="CD31" i="25"/>
  <c r="CE30" i="25"/>
  <c r="CD30" i="25"/>
  <c r="CE29" i="25"/>
  <c r="CD29" i="25"/>
  <c r="CE28" i="25"/>
  <c r="CD28" i="25"/>
  <c r="CE27" i="25"/>
  <c r="CD27" i="25"/>
  <c r="CE24" i="25"/>
  <c r="CD24" i="25"/>
  <c r="CE23" i="25"/>
  <c r="CD23" i="25"/>
  <c r="CE22" i="25"/>
  <c r="CD22" i="25"/>
  <c r="CE21" i="25"/>
  <c r="CD21" i="25"/>
  <c r="DE189" i="25"/>
  <c r="DD189" i="25"/>
  <c r="DE188" i="25"/>
  <c r="DE187" i="25"/>
  <c r="DD187" i="25"/>
  <c r="DE186" i="25"/>
  <c r="DD186" i="25"/>
  <c r="DE185" i="25"/>
  <c r="DE184" i="25"/>
  <c r="DD184" i="25"/>
  <c r="DE183" i="25"/>
  <c r="DD183" i="25"/>
  <c r="DE182" i="25"/>
  <c r="DD182" i="25"/>
  <c r="DE180" i="25"/>
  <c r="DE179" i="25"/>
  <c r="DD179" i="25"/>
  <c r="DE178" i="25"/>
  <c r="DD178" i="25"/>
  <c r="DE177" i="25"/>
  <c r="DD177" i="25"/>
  <c r="DD173" i="25"/>
  <c r="DE171" i="25"/>
  <c r="DD171" i="25"/>
  <c r="DE170" i="25"/>
  <c r="DD170" i="25"/>
  <c r="DE168" i="25"/>
  <c r="DD168" i="25"/>
  <c r="DE167" i="25"/>
  <c r="DD167" i="25"/>
  <c r="DE164" i="25"/>
  <c r="DD164" i="25"/>
  <c r="DE162" i="25"/>
  <c r="DD162" i="25"/>
  <c r="DE161" i="25"/>
  <c r="DD161" i="25"/>
  <c r="DE160" i="25"/>
  <c r="DD160" i="25"/>
  <c r="DE159" i="25"/>
  <c r="DD159" i="25"/>
  <c r="DE157" i="25"/>
  <c r="DE156" i="25"/>
  <c r="DD156" i="25"/>
  <c r="DE155" i="25"/>
  <c r="DD155" i="25"/>
  <c r="DE154" i="25"/>
  <c r="DD154" i="25"/>
  <c r="DE151" i="25"/>
  <c r="DD151" i="25"/>
  <c r="DE150" i="25"/>
  <c r="DD150" i="25"/>
  <c r="DE149" i="25"/>
  <c r="DD149" i="25"/>
  <c r="DE147" i="25"/>
  <c r="DD147" i="25"/>
  <c r="DE146" i="25"/>
  <c r="DD146" i="25"/>
  <c r="DE145" i="25"/>
  <c r="DD145" i="25"/>
  <c r="DE143" i="25"/>
  <c r="DD143" i="25"/>
  <c r="DE142" i="25"/>
  <c r="DD142" i="25"/>
  <c r="DE141" i="25"/>
  <c r="DD141" i="25"/>
  <c r="DE140" i="25"/>
  <c r="DD140" i="25"/>
  <c r="DE139" i="25"/>
  <c r="DD139" i="25"/>
  <c r="DE138" i="25"/>
  <c r="DD138" i="25"/>
  <c r="DE135" i="25"/>
  <c r="DD135" i="25"/>
  <c r="DE134" i="25"/>
  <c r="DD134" i="25"/>
  <c r="DE133" i="25"/>
  <c r="DD133" i="25"/>
  <c r="DE132" i="25"/>
  <c r="DD132" i="25"/>
  <c r="DE131" i="25"/>
  <c r="DD131" i="25"/>
  <c r="DE129" i="25"/>
  <c r="DD129" i="25"/>
  <c r="DE128" i="25"/>
  <c r="DD128" i="25"/>
  <c r="DE126" i="25"/>
  <c r="DD126" i="25"/>
  <c r="DD124" i="25"/>
  <c r="DE121" i="25"/>
  <c r="DD121" i="25"/>
  <c r="DE120" i="25"/>
  <c r="DD120" i="25"/>
  <c r="DE118" i="25"/>
  <c r="DD118" i="25"/>
  <c r="DE116" i="25"/>
  <c r="DD116" i="25"/>
  <c r="DE115" i="25"/>
  <c r="DD115" i="25"/>
  <c r="DE113" i="25"/>
  <c r="DD113" i="25"/>
  <c r="DE112" i="25"/>
  <c r="DD112" i="25"/>
  <c r="DD111" i="25"/>
  <c r="DD110" i="25"/>
  <c r="DE109" i="25"/>
  <c r="DD109" i="25"/>
  <c r="DE107" i="25"/>
  <c r="DD107" i="25"/>
  <c r="DE106" i="25"/>
  <c r="DD106" i="25"/>
  <c r="DE105" i="25"/>
  <c r="DD105" i="25"/>
  <c r="DE103" i="25"/>
  <c r="DD103" i="25"/>
  <c r="DE102" i="25"/>
  <c r="DD102" i="25"/>
  <c r="DE101" i="25"/>
  <c r="DD101" i="25"/>
  <c r="DE99" i="25"/>
  <c r="DD99" i="25"/>
  <c r="DE98" i="25"/>
  <c r="DD98" i="25"/>
  <c r="DD97" i="25"/>
  <c r="DD96" i="25"/>
  <c r="DE95" i="25"/>
  <c r="DD95" i="25"/>
  <c r="DE94" i="25"/>
  <c r="DD94" i="25"/>
  <c r="DE93" i="25"/>
  <c r="DD93" i="25"/>
  <c r="DE90" i="25"/>
  <c r="DD90" i="25"/>
  <c r="DE88" i="25"/>
  <c r="DD88" i="25"/>
  <c r="DE87" i="25"/>
  <c r="DD87" i="25"/>
  <c r="DE84" i="25"/>
  <c r="DD84" i="25"/>
  <c r="DE83" i="25"/>
  <c r="DD83" i="25"/>
  <c r="DE82" i="25"/>
  <c r="DD82" i="25"/>
  <c r="DE80" i="25"/>
  <c r="DD80" i="25"/>
  <c r="DE79" i="25"/>
  <c r="DD79" i="25"/>
  <c r="DE78" i="25"/>
  <c r="DD78" i="25"/>
  <c r="DE76" i="25"/>
  <c r="DD76" i="25"/>
  <c r="DE75" i="25"/>
  <c r="DD75" i="25"/>
  <c r="DE74" i="25"/>
  <c r="DD74" i="25"/>
  <c r="DE72" i="25"/>
  <c r="DD72" i="25"/>
  <c r="DE71" i="25"/>
  <c r="DD71" i="25"/>
  <c r="DE70" i="25"/>
  <c r="DD70" i="25"/>
  <c r="DE69" i="25"/>
  <c r="DD69" i="25"/>
  <c r="DE68" i="25"/>
  <c r="DD68" i="25"/>
  <c r="DD67" i="25"/>
  <c r="DE66" i="25"/>
  <c r="DD66" i="25"/>
  <c r="DE64" i="25"/>
  <c r="DD64" i="25"/>
  <c r="DE63" i="25"/>
  <c r="DD63" i="25"/>
  <c r="DE61" i="25"/>
  <c r="DD61" i="25"/>
  <c r="DE60" i="25"/>
  <c r="DE59" i="25"/>
  <c r="DD59" i="25"/>
  <c r="DE58" i="25"/>
  <c r="DD58" i="25"/>
  <c r="DE57" i="25"/>
  <c r="DD57" i="25"/>
  <c r="DE54" i="25"/>
  <c r="DD54" i="25"/>
  <c r="DE53" i="25"/>
  <c r="DD53" i="25"/>
  <c r="DE52" i="25"/>
  <c r="DD52" i="25"/>
  <c r="DE51" i="25"/>
  <c r="DD51" i="25"/>
  <c r="DD50" i="25"/>
  <c r="DE48" i="25"/>
  <c r="DD48" i="25"/>
  <c r="DD47" i="25"/>
  <c r="DE45" i="25"/>
  <c r="DD45" i="25"/>
  <c r="DE44" i="25"/>
  <c r="DD44" i="25"/>
  <c r="DD43" i="25"/>
  <c r="DE42" i="25"/>
  <c r="DD42" i="25"/>
  <c r="DE40" i="25"/>
  <c r="DD40" i="25"/>
  <c r="DD38" i="25"/>
  <c r="DE37" i="25"/>
  <c r="DD37" i="25"/>
  <c r="DE36" i="25"/>
  <c r="DD36" i="25"/>
  <c r="DE35" i="25"/>
  <c r="DD35" i="25"/>
  <c r="DE32" i="25"/>
  <c r="DD32" i="25"/>
  <c r="DE31" i="25"/>
  <c r="DD31" i="25"/>
  <c r="DE30" i="25"/>
  <c r="DD30" i="25"/>
  <c r="DE29" i="25"/>
  <c r="DD29" i="25"/>
  <c r="DE28" i="25"/>
  <c r="DD28" i="25"/>
  <c r="DE27" i="25"/>
  <c r="DD27" i="25"/>
  <c r="DE24" i="25"/>
  <c r="DD24" i="25"/>
  <c r="DE23" i="25"/>
  <c r="DD23" i="25"/>
  <c r="DE22" i="25"/>
  <c r="DD22" i="25"/>
  <c r="DE21" i="25"/>
  <c r="DD21" i="25"/>
  <c r="BE189" i="25"/>
  <c r="BD189" i="25"/>
  <c r="BE188" i="25"/>
  <c r="BD188" i="25"/>
  <c r="BE187" i="25"/>
  <c r="BD187" i="25"/>
  <c r="BE186" i="25"/>
  <c r="BD186" i="25"/>
  <c r="BE185" i="25"/>
  <c r="BE184" i="25"/>
  <c r="BD184" i="25"/>
  <c r="BE183" i="25"/>
  <c r="BD183" i="25"/>
  <c r="BE182" i="25"/>
  <c r="BD182" i="25"/>
  <c r="BE179" i="25"/>
  <c r="BD179" i="25"/>
  <c r="BE178" i="25"/>
  <c r="BD178" i="25"/>
  <c r="BE177" i="25"/>
  <c r="BD177" i="25"/>
  <c r="BD173" i="25"/>
  <c r="BE171" i="25"/>
  <c r="BD171" i="25"/>
  <c r="BE170" i="25"/>
  <c r="BD170" i="25"/>
  <c r="BE168" i="25"/>
  <c r="BD168" i="25"/>
  <c r="BE167" i="25"/>
  <c r="BD167" i="25"/>
  <c r="BE164" i="25"/>
  <c r="BD164" i="25"/>
  <c r="BE162" i="25"/>
  <c r="BD162" i="25"/>
  <c r="BE161" i="25"/>
  <c r="BD161" i="25"/>
  <c r="BE160" i="25"/>
  <c r="BD160" i="25"/>
  <c r="BE159" i="25"/>
  <c r="BD159" i="25"/>
  <c r="BE157" i="25"/>
  <c r="BD157" i="25"/>
  <c r="BE156" i="25"/>
  <c r="BD156" i="25"/>
  <c r="BE155" i="25"/>
  <c r="BD155" i="25"/>
  <c r="BE154" i="25"/>
  <c r="BD154" i="25"/>
  <c r="BD151" i="25"/>
  <c r="BE150" i="25"/>
  <c r="BD150" i="25"/>
  <c r="BE149" i="25"/>
  <c r="BD149" i="25"/>
  <c r="BE147" i="25"/>
  <c r="BD147" i="25"/>
  <c r="BE146" i="25"/>
  <c r="BD146" i="25"/>
  <c r="BE145" i="25"/>
  <c r="BD145" i="25"/>
  <c r="BE143" i="25"/>
  <c r="BD143" i="25"/>
  <c r="BE142" i="25"/>
  <c r="BD142" i="25"/>
  <c r="BE141" i="25"/>
  <c r="BD141" i="25"/>
  <c r="BE140" i="25"/>
  <c r="BD140" i="25"/>
  <c r="BD139" i="25"/>
  <c r="BE138" i="25"/>
  <c r="BD138" i="25"/>
  <c r="BE135" i="25"/>
  <c r="BD135" i="25"/>
  <c r="BE134" i="25"/>
  <c r="BD134" i="25"/>
  <c r="BE133" i="25"/>
  <c r="BD133" i="25"/>
  <c r="BE132" i="25"/>
  <c r="BD132" i="25"/>
  <c r="BE131" i="25"/>
  <c r="BD131" i="25"/>
  <c r="BD129" i="25"/>
  <c r="BD128" i="25"/>
  <c r="BE126" i="25"/>
  <c r="BD126" i="25"/>
  <c r="BD124" i="25"/>
  <c r="BE121" i="25"/>
  <c r="BD121" i="25"/>
  <c r="BE120" i="25"/>
  <c r="BD120" i="25"/>
  <c r="BE118" i="25"/>
  <c r="BD118" i="25"/>
  <c r="BE116" i="25"/>
  <c r="BD116" i="25"/>
  <c r="BE115" i="25"/>
  <c r="BD115" i="25"/>
  <c r="BE113" i="25"/>
  <c r="BD113" i="25"/>
  <c r="BE112" i="25"/>
  <c r="BD112" i="25"/>
  <c r="BD111" i="25"/>
  <c r="BD110" i="25"/>
  <c r="BE109" i="25"/>
  <c r="BD109" i="25"/>
  <c r="BE107" i="25"/>
  <c r="BD107" i="25"/>
  <c r="BE106" i="25"/>
  <c r="BD106" i="25"/>
  <c r="BE105" i="25"/>
  <c r="BD105" i="25"/>
  <c r="BE103" i="25"/>
  <c r="BD103" i="25"/>
  <c r="BE102" i="25"/>
  <c r="BD102" i="25"/>
  <c r="BE101" i="25"/>
  <c r="BD101" i="25"/>
  <c r="BE99" i="25"/>
  <c r="BD99" i="25"/>
  <c r="BE98" i="25"/>
  <c r="BD98" i="25"/>
  <c r="BD97" i="25"/>
  <c r="BE96" i="25"/>
  <c r="BD96" i="25"/>
  <c r="BE95" i="25"/>
  <c r="BD95" i="25"/>
  <c r="BE94" i="25"/>
  <c r="BD94" i="25"/>
  <c r="BE93" i="25"/>
  <c r="BD93" i="25"/>
  <c r="BE90" i="25"/>
  <c r="BD90" i="25"/>
  <c r="BE88" i="25"/>
  <c r="BD88" i="25"/>
  <c r="BE87" i="25"/>
  <c r="BD87" i="25"/>
  <c r="BE84" i="25"/>
  <c r="BD84" i="25"/>
  <c r="BE83" i="25"/>
  <c r="BD83" i="25"/>
  <c r="BE82" i="25"/>
  <c r="BD82" i="25"/>
  <c r="BE80" i="25"/>
  <c r="BD80" i="25"/>
  <c r="BE79" i="25"/>
  <c r="BD79" i="25"/>
  <c r="BE78" i="25"/>
  <c r="BD78" i="25"/>
  <c r="BE76" i="25"/>
  <c r="BD76" i="25"/>
  <c r="BE75" i="25"/>
  <c r="BD75" i="25"/>
  <c r="BE74" i="25"/>
  <c r="BD74" i="25"/>
  <c r="BE72" i="25"/>
  <c r="BD72" i="25"/>
  <c r="BE71" i="25"/>
  <c r="BD71" i="25"/>
  <c r="BE70" i="25"/>
  <c r="BD70" i="25"/>
  <c r="BE69" i="25"/>
  <c r="BD69" i="25"/>
  <c r="BE68" i="25"/>
  <c r="BD68" i="25"/>
  <c r="BD67" i="25"/>
  <c r="BE66" i="25"/>
  <c r="BD66" i="25"/>
  <c r="BE64" i="25"/>
  <c r="BD64" i="25"/>
  <c r="BE63" i="25"/>
  <c r="BD63" i="25"/>
  <c r="BE61" i="25"/>
  <c r="BD61" i="25"/>
  <c r="BE60" i="25"/>
  <c r="BD60" i="25"/>
  <c r="BE59" i="25"/>
  <c r="BD59" i="25"/>
  <c r="BE58" i="25"/>
  <c r="BD58" i="25"/>
  <c r="BE57" i="25"/>
  <c r="BD57" i="25"/>
  <c r="BE54" i="25"/>
  <c r="BD54" i="25"/>
  <c r="BE53" i="25"/>
  <c r="BD53" i="25"/>
  <c r="BE52" i="25"/>
  <c r="BD52" i="25"/>
  <c r="BE51" i="25"/>
  <c r="BD51" i="25"/>
  <c r="BD50" i="25"/>
  <c r="BE48" i="25"/>
  <c r="BD48" i="25"/>
  <c r="BE47" i="25"/>
  <c r="BD47" i="25"/>
  <c r="BE45" i="25"/>
  <c r="BD45" i="25"/>
  <c r="BD44" i="25"/>
  <c r="BD43" i="25"/>
  <c r="BE42" i="25"/>
  <c r="BD42" i="25"/>
  <c r="BE40" i="25"/>
  <c r="BD40" i="25"/>
  <c r="BE38" i="25"/>
  <c r="BD38" i="25"/>
  <c r="BE37" i="25"/>
  <c r="BD37" i="25"/>
  <c r="BE36" i="25"/>
  <c r="BD36" i="25"/>
  <c r="BE35" i="25"/>
  <c r="BD35" i="25"/>
  <c r="BE32" i="25"/>
  <c r="BD32" i="25"/>
  <c r="BE31" i="25"/>
  <c r="BD31" i="25"/>
  <c r="BE30" i="25"/>
  <c r="BD30" i="25"/>
  <c r="BE29" i="25"/>
  <c r="BD29" i="25"/>
  <c r="BE28" i="25"/>
  <c r="BD28" i="25"/>
  <c r="BE27" i="25"/>
  <c r="BD27" i="25"/>
  <c r="BE24" i="25"/>
  <c r="BD24" i="25"/>
  <c r="BE23" i="25"/>
  <c r="BD23" i="25"/>
  <c r="BE22" i="25"/>
  <c r="BD22" i="25"/>
  <c r="BE21" i="25"/>
  <c r="BD21" i="25"/>
  <c r="DB60" i="25"/>
  <c r="DD60" i="25" s="1"/>
  <c r="BS38" i="25"/>
  <c r="BT38" i="25"/>
  <c r="CD38" i="25" s="1"/>
  <c r="DB188" i="25"/>
  <c r="DD188" i="25" s="1"/>
  <c r="DB185" i="25"/>
  <c r="DB180" i="25"/>
  <c r="CZ185" i="25"/>
  <c r="CX185" i="25"/>
  <c r="CV185" i="25"/>
  <c r="CT185" i="25"/>
  <c r="CR185" i="25"/>
  <c r="CP185" i="25"/>
  <c r="CN185" i="25"/>
  <c r="CL185" i="25"/>
  <c r="CJ185" i="25"/>
  <c r="CH185" i="25"/>
  <c r="CF185" i="25"/>
  <c r="CB185" i="25"/>
  <c r="BZ185" i="25"/>
  <c r="BX185" i="25"/>
  <c r="BV185" i="25"/>
  <c r="BT185" i="25"/>
  <c r="BR185" i="25"/>
  <c r="BP185" i="25"/>
  <c r="BN185" i="25"/>
  <c r="BL185" i="25"/>
  <c r="BJ185" i="25"/>
  <c r="BJ181" i="25" s="1"/>
  <c r="BH185" i="25"/>
  <c r="BF185" i="25"/>
  <c r="BB185" i="25"/>
  <c r="BB181" i="25" s="1"/>
  <c r="CZ180" i="25"/>
  <c r="CX180" i="25"/>
  <c r="CV180" i="25"/>
  <c r="CT180" i="25"/>
  <c r="CR180" i="25"/>
  <c r="CP180" i="25"/>
  <c r="CN180" i="25"/>
  <c r="CL180" i="25"/>
  <c r="CJ180" i="25"/>
  <c r="CH180" i="25"/>
  <c r="CF180" i="25"/>
  <c r="CB180" i="25"/>
  <c r="BZ180" i="25"/>
  <c r="BX180" i="25"/>
  <c r="BV180" i="25"/>
  <c r="BT180" i="25"/>
  <c r="BR180" i="25"/>
  <c r="BP180" i="25"/>
  <c r="BN180" i="25"/>
  <c r="BL180" i="25"/>
  <c r="BJ180" i="25"/>
  <c r="BH181" i="25"/>
  <c r="AZ181" i="25"/>
  <c r="AX181" i="25"/>
  <c r="AV181" i="25"/>
  <c r="BH180" i="25"/>
  <c r="BF180" i="25"/>
  <c r="BB180" i="25"/>
  <c r="AZ180" i="25"/>
  <c r="AX180" i="25"/>
  <c r="AV180" i="25"/>
  <c r="BD180" i="25" l="1"/>
  <c r="DD180" i="25"/>
  <c r="CD185" i="25"/>
  <c r="DD185" i="25"/>
  <c r="CD180" i="25"/>
  <c r="BF181" i="25"/>
  <c r="BD185" i="25"/>
  <c r="DB157" i="25"/>
  <c r="DD157" i="25" s="1"/>
  <c r="DC26" i="25" l="1"/>
  <c r="DB26" i="25"/>
  <c r="DA26" i="25"/>
  <c r="CZ26" i="25"/>
  <c r="CY26" i="25"/>
  <c r="CX26" i="25"/>
  <c r="CW26" i="25"/>
  <c r="CV26" i="25"/>
  <c r="CU26" i="25"/>
  <c r="CT26" i="25"/>
  <c r="CS26" i="25"/>
  <c r="CR26" i="25"/>
  <c r="CQ26" i="25"/>
  <c r="CP26" i="25"/>
  <c r="CO26" i="25"/>
  <c r="CN26" i="25"/>
  <c r="CM26" i="25"/>
  <c r="CL26" i="25"/>
  <c r="CK26" i="25"/>
  <c r="CJ26" i="25"/>
  <c r="CI26" i="25"/>
  <c r="CH26" i="25"/>
  <c r="CG26" i="25"/>
  <c r="DE26" i="25" s="1"/>
  <c r="CF26" i="25"/>
  <c r="CC26" i="25"/>
  <c r="CB26" i="25"/>
  <c r="CA26" i="25"/>
  <c r="BZ26" i="25"/>
  <c r="BY26" i="25"/>
  <c r="BX26" i="25"/>
  <c r="BW26" i="25"/>
  <c r="BV26" i="25"/>
  <c r="BU26" i="25"/>
  <c r="BT26" i="25"/>
  <c r="BS26" i="25"/>
  <c r="BR26" i="25"/>
  <c r="BQ26" i="25"/>
  <c r="BP26" i="25"/>
  <c r="BO26" i="25"/>
  <c r="BN26" i="25"/>
  <c r="BM26" i="25"/>
  <c r="BL26" i="25"/>
  <c r="BK26" i="25"/>
  <c r="BJ26" i="25"/>
  <c r="BI26" i="25"/>
  <c r="BH26" i="25"/>
  <c r="BG26" i="25"/>
  <c r="CE26" i="25" s="1"/>
  <c r="BF26" i="25"/>
  <c r="CD26" i="25" s="1"/>
  <c r="BC26" i="25"/>
  <c r="BB26" i="25"/>
  <c r="BA26" i="25"/>
  <c r="AZ26" i="25"/>
  <c r="DD26" i="25" l="1"/>
  <c r="J59" i="29"/>
  <c r="J58" i="29"/>
  <c r="K59" i="29" l="1"/>
  <c r="N59" i="29" s="1"/>
  <c r="B50" i="32" l="1"/>
  <c r="B39" i="32"/>
  <c r="B25" i="32"/>
  <c r="B10" i="32"/>
  <c r="F108" i="25" l="1"/>
  <c r="G108" i="25"/>
  <c r="H108" i="25"/>
  <c r="I108" i="25"/>
  <c r="J108" i="25"/>
  <c r="K108" i="25"/>
  <c r="L108" i="25"/>
  <c r="M108" i="25"/>
  <c r="N108" i="25"/>
  <c r="O108" i="25"/>
  <c r="P108" i="25"/>
  <c r="Q108" i="25"/>
  <c r="R108" i="25"/>
  <c r="S108" i="25"/>
  <c r="T108" i="25"/>
  <c r="U108" i="25"/>
  <c r="V108" i="25"/>
  <c r="W108" i="25"/>
  <c r="X108" i="25"/>
  <c r="Y108" i="25"/>
  <c r="Z108" i="25"/>
  <c r="AB108" i="25"/>
  <c r="AF108" i="25"/>
  <c r="AH108" i="25"/>
  <c r="AJ108" i="25"/>
  <c r="AL108" i="25"/>
  <c r="AN108" i="25"/>
  <c r="AP108" i="25"/>
  <c r="AR108" i="25"/>
  <c r="AT108" i="25"/>
  <c r="AV108" i="25"/>
  <c r="AX108" i="25"/>
  <c r="AZ108" i="25"/>
  <c r="BB108" i="25"/>
  <c r="BF108" i="25"/>
  <c r="BH108" i="25"/>
  <c r="BJ108" i="25"/>
  <c r="BL108" i="25"/>
  <c r="BN108" i="25"/>
  <c r="BP108" i="25"/>
  <c r="BR108" i="25"/>
  <c r="BT108" i="25"/>
  <c r="BV108" i="25"/>
  <c r="BX108" i="25"/>
  <c r="BZ108" i="25"/>
  <c r="CB108" i="25"/>
  <c r="CF108" i="25"/>
  <c r="CH108" i="25"/>
  <c r="CJ108" i="25"/>
  <c r="CL108" i="25"/>
  <c r="CN108" i="25"/>
  <c r="CP108" i="25"/>
  <c r="CR108" i="25"/>
  <c r="CT108" i="25"/>
  <c r="CV108" i="25"/>
  <c r="CX108" i="25"/>
  <c r="CZ108" i="25"/>
  <c r="DB108" i="25"/>
  <c r="AW110" i="25"/>
  <c r="AY110" i="25"/>
  <c r="BA110" i="25"/>
  <c r="BC110" i="25"/>
  <c r="BG110" i="25"/>
  <c r="BI110" i="25"/>
  <c r="BK110" i="25"/>
  <c r="BM110" i="25"/>
  <c r="BO110" i="25"/>
  <c r="BQ110" i="25"/>
  <c r="BS110" i="25"/>
  <c r="BU110" i="25"/>
  <c r="BW110" i="25"/>
  <c r="BY110" i="25"/>
  <c r="CA110" i="25"/>
  <c r="CC110" i="25"/>
  <c r="CG110" i="25"/>
  <c r="CI110" i="25"/>
  <c r="CK110" i="25"/>
  <c r="CM110" i="25"/>
  <c r="CO110" i="25"/>
  <c r="CQ110" i="25"/>
  <c r="CS110" i="25"/>
  <c r="CU110" i="25"/>
  <c r="CW110" i="25"/>
  <c r="CY110" i="25"/>
  <c r="DA110" i="25"/>
  <c r="DC110" i="25"/>
  <c r="AA111" i="25"/>
  <c r="AC111" i="25"/>
  <c r="AC108" i="25" s="1"/>
  <c r="AG111" i="25"/>
  <c r="AI111" i="25"/>
  <c r="AI108" i="25" s="1"/>
  <c r="AK111" i="25"/>
  <c r="AK108" i="25" s="1"/>
  <c r="AM111" i="25"/>
  <c r="AM108" i="25" s="1"/>
  <c r="AO111" i="25"/>
  <c r="AO108" i="25" s="1"/>
  <c r="AQ111" i="25"/>
  <c r="AQ108" i="25" s="1"/>
  <c r="AS111" i="25"/>
  <c r="AS108" i="25" s="1"/>
  <c r="AU111" i="25"/>
  <c r="AU108" i="25" s="1"/>
  <c r="AW111" i="25"/>
  <c r="AY111" i="25"/>
  <c r="BA111" i="25"/>
  <c r="BC111" i="25"/>
  <c r="BG111" i="25"/>
  <c r="BI111" i="25"/>
  <c r="BK111" i="25"/>
  <c r="BM111" i="25"/>
  <c r="BO111" i="25"/>
  <c r="BQ111" i="25"/>
  <c r="BS111" i="25"/>
  <c r="BU111" i="25"/>
  <c r="BW111" i="25"/>
  <c r="BY111" i="25"/>
  <c r="CA111" i="25"/>
  <c r="CC111" i="25"/>
  <c r="CG111" i="25"/>
  <c r="CI111" i="25"/>
  <c r="CK111" i="25"/>
  <c r="CM111" i="25"/>
  <c r="CO111" i="25"/>
  <c r="CQ111" i="25"/>
  <c r="CS111" i="25"/>
  <c r="CU111" i="25"/>
  <c r="CW111" i="25"/>
  <c r="CY111" i="25"/>
  <c r="DA111" i="25"/>
  <c r="DC111" i="25"/>
  <c r="DG105" i="25"/>
  <c r="DF105" i="25"/>
  <c r="AA108" i="25" l="1"/>
  <c r="AE108" i="25" s="1"/>
  <c r="AE111" i="25"/>
  <c r="DE110" i="25"/>
  <c r="CE110" i="25"/>
  <c r="BE110" i="25"/>
  <c r="DD108" i="25"/>
  <c r="CD108" i="25"/>
  <c r="AD108" i="25"/>
  <c r="CY108" i="25"/>
  <c r="CQ108" i="25"/>
  <c r="CI108" i="25"/>
  <c r="BY108" i="25"/>
  <c r="BQ108" i="25"/>
  <c r="BI108" i="25"/>
  <c r="AY108" i="25"/>
  <c r="DC108" i="25"/>
  <c r="CU108" i="25"/>
  <c r="CM108" i="25"/>
  <c r="CC108" i="25"/>
  <c r="BU108" i="25"/>
  <c r="BM108" i="25"/>
  <c r="BC108" i="25"/>
  <c r="BD108" i="25"/>
  <c r="DE111" i="25"/>
  <c r="CE111" i="25"/>
  <c r="AG108" i="25"/>
  <c r="BE111" i="25"/>
  <c r="AW108" i="25"/>
  <c r="DA108" i="25"/>
  <c r="CS108" i="25"/>
  <c r="CA108" i="25"/>
  <c r="BS108" i="25"/>
  <c r="BK108" i="25"/>
  <c r="BA108" i="25"/>
  <c r="CW108" i="25"/>
  <c r="CO108" i="25"/>
  <c r="CG108" i="25"/>
  <c r="BW108" i="25"/>
  <c r="BO108" i="25"/>
  <c r="BG108" i="25"/>
  <c r="CK108" i="25"/>
  <c r="CS50" i="25"/>
  <c r="DE50" i="25" s="1"/>
  <c r="BS50" i="25"/>
  <c r="CE50" i="25" s="1"/>
  <c r="BA50" i="25"/>
  <c r="BE50" i="25" s="1"/>
  <c r="AA50" i="25"/>
  <c r="AE50" i="25" s="1"/>
  <c r="DE108" i="25" l="1"/>
  <c r="CE108" i="25"/>
  <c r="BE108" i="25"/>
  <c r="G58" i="32"/>
  <c r="H58" i="32"/>
  <c r="L58" i="32"/>
  <c r="K58" i="32"/>
  <c r="O58" i="32" l="1"/>
  <c r="I58" i="32"/>
  <c r="P58" i="32"/>
  <c r="Q58" i="32" l="1"/>
  <c r="M58" i="32"/>
  <c r="DG167" i="25" l="1"/>
  <c r="DF167" i="25"/>
  <c r="DC124" i="25"/>
  <c r="DA124" i="25"/>
  <c r="CY124" i="25"/>
  <c r="CW124" i="25"/>
  <c r="CU124" i="25"/>
  <c r="CS124" i="25"/>
  <c r="CQ124" i="25"/>
  <c r="CO124" i="25"/>
  <c r="CM124" i="25"/>
  <c r="CK124" i="25"/>
  <c r="CI124" i="25"/>
  <c r="CG124" i="25"/>
  <c r="CC124" i="25"/>
  <c r="CA124" i="25"/>
  <c r="BY124" i="25"/>
  <c r="BW124" i="25"/>
  <c r="BU124" i="25"/>
  <c r="BS124" i="25"/>
  <c r="BQ124" i="25"/>
  <c r="BO124" i="25"/>
  <c r="BM124" i="25"/>
  <c r="BK124" i="25"/>
  <c r="BI124" i="25"/>
  <c r="BG124" i="25"/>
  <c r="BC124" i="25"/>
  <c r="BA124" i="25"/>
  <c r="AY124" i="25"/>
  <c r="AW124" i="25"/>
  <c r="AU124" i="25"/>
  <c r="AS124" i="25"/>
  <c r="AQ124" i="25"/>
  <c r="AO124" i="25"/>
  <c r="AM124" i="25"/>
  <c r="AK124" i="25"/>
  <c r="AI124" i="25"/>
  <c r="AG124" i="25"/>
  <c r="AC124" i="25"/>
  <c r="AA124" i="25"/>
  <c r="Y124" i="25"/>
  <c r="W124" i="25"/>
  <c r="U124" i="25"/>
  <c r="S124" i="25"/>
  <c r="Q124" i="25"/>
  <c r="O124" i="25"/>
  <c r="M124" i="25"/>
  <c r="K124" i="25"/>
  <c r="AE124" i="25" l="1"/>
  <c r="BE124" i="25"/>
  <c r="CE124" i="25"/>
  <c r="DE124" i="25"/>
  <c r="N12" i="29"/>
  <c r="N13" i="29"/>
  <c r="N14" i="29"/>
  <c r="N15" i="29"/>
  <c r="N16" i="29"/>
  <c r="N17" i="29"/>
  <c r="N18" i="29"/>
  <c r="T18" i="29"/>
  <c r="N19" i="29"/>
  <c r="N20" i="29"/>
  <c r="N21" i="29"/>
  <c r="N22" i="29"/>
  <c r="J23" i="29"/>
  <c r="N23" i="29" s="1"/>
  <c r="N24" i="29"/>
  <c r="N25" i="29"/>
  <c r="N26" i="29"/>
  <c r="N27" i="29"/>
  <c r="N28" i="29"/>
  <c r="N29" i="29"/>
  <c r="N30" i="29"/>
  <c r="N31" i="29"/>
  <c r="N32" i="29"/>
  <c r="N33" i="29"/>
  <c r="N34" i="29"/>
  <c r="N35" i="29"/>
  <c r="N36" i="29"/>
  <c r="N37" i="29"/>
  <c r="N38" i="29"/>
  <c r="N39" i="29"/>
  <c r="N40" i="29"/>
  <c r="J41" i="29"/>
  <c r="N41" i="29" s="1"/>
  <c r="N42" i="29"/>
  <c r="N43" i="29"/>
  <c r="J44" i="29"/>
  <c r="N44" i="29" s="1"/>
  <c r="N45" i="29"/>
  <c r="N46" i="29"/>
  <c r="J47" i="29"/>
  <c r="N47" i="29" s="1"/>
  <c r="N48" i="29"/>
  <c r="N49" i="29"/>
  <c r="N50" i="29"/>
  <c r="N54" i="29"/>
  <c r="N55" i="29"/>
  <c r="N56" i="29"/>
  <c r="N57" i="29"/>
  <c r="N60" i="29"/>
  <c r="N61" i="29"/>
  <c r="N62" i="29"/>
  <c r="N63" i="29"/>
  <c r="N64" i="29"/>
  <c r="N65" i="29"/>
  <c r="N66" i="29"/>
  <c r="N67" i="29"/>
  <c r="N68" i="29"/>
  <c r="N69" i="29"/>
  <c r="N70" i="29"/>
  <c r="N71" i="29"/>
  <c r="N72" i="29"/>
  <c r="N73" i="29"/>
  <c r="N74" i="29"/>
  <c r="N75" i="29"/>
  <c r="N76" i="29"/>
  <c r="N77" i="29"/>
  <c r="N78" i="29"/>
  <c r="N79" i="29"/>
  <c r="N80" i="29"/>
  <c r="N81" i="29"/>
  <c r="N82" i="29"/>
  <c r="N83" i="29"/>
  <c r="N84" i="29"/>
  <c r="N85" i="29"/>
  <c r="N86" i="29"/>
  <c r="N90" i="29"/>
  <c r="N91" i="29"/>
  <c r="N92" i="29"/>
  <c r="N93" i="29"/>
  <c r="N94" i="29"/>
  <c r="N95" i="29"/>
  <c r="N96" i="29"/>
  <c r="N97" i="29"/>
  <c r="N98" i="29"/>
  <c r="N99" i="29"/>
  <c r="N100" i="29"/>
  <c r="N101" i="29"/>
  <c r="N102" i="29"/>
  <c r="N103" i="29"/>
  <c r="N104" i="29"/>
  <c r="N108" i="29"/>
  <c r="N109" i="29"/>
  <c r="N110" i="29"/>
  <c r="N111" i="29"/>
  <c r="N112" i="29"/>
  <c r="N113" i="29"/>
  <c r="N114" i="29"/>
  <c r="N115" i="29"/>
  <c r="N116" i="29"/>
  <c r="N117" i="29"/>
  <c r="N118" i="29"/>
  <c r="N119" i="29"/>
  <c r="AB125" i="29"/>
  <c r="AB131" i="29" s="1"/>
  <c r="AB126" i="29"/>
  <c r="N14" i="27"/>
  <c r="N15" i="27" s="1"/>
  <c r="O14" i="27"/>
  <c r="O15" i="27" s="1"/>
  <c r="P15" i="27" s="1"/>
  <c r="N17" i="27"/>
  <c r="N18" i="27" s="1"/>
  <c r="O17" i="27"/>
  <c r="P17" i="27" s="1"/>
  <c r="N20" i="27"/>
  <c r="N21" i="27" s="1"/>
  <c r="O20" i="27"/>
  <c r="O21" i="27" s="1"/>
  <c r="P24" i="27"/>
  <c r="N58" i="29" l="1"/>
  <c r="O18" i="27"/>
  <c r="P18" i="27" s="1"/>
  <c r="P14" i="27"/>
  <c r="DC169" i="25" l="1"/>
  <c r="DB169" i="25"/>
  <c r="DA169" i="25"/>
  <c r="CZ169" i="25"/>
  <c r="CY169" i="25"/>
  <c r="CX169" i="25"/>
  <c r="CW169" i="25"/>
  <c r="CV169" i="25"/>
  <c r="CU169" i="25"/>
  <c r="CT169" i="25"/>
  <c r="CS169" i="25"/>
  <c r="CR169" i="25"/>
  <c r="CQ169" i="25"/>
  <c r="CP169" i="25"/>
  <c r="CO169" i="25"/>
  <c r="CN169" i="25"/>
  <c r="CM169" i="25"/>
  <c r="CL169" i="25"/>
  <c r="CK169" i="25"/>
  <c r="CJ169" i="25"/>
  <c r="CI169" i="25"/>
  <c r="CH169" i="25"/>
  <c r="CG169" i="25"/>
  <c r="DE169" i="25" s="1"/>
  <c r="AA112" i="29" s="1"/>
  <c r="CF169" i="25"/>
  <c r="CC169" i="25"/>
  <c r="CB169" i="25"/>
  <c r="CA169" i="25"/>
  <c r="BZ169" i="25"/>
  <c r="BY169" i="25"/>
  <c r="BX169" i="25"/>
  <c r="BW169" i="25"/>
  <c r="BV169" i="25"/>
  <c r="BU169" i="25"/>
  <c r="BT169" i="25"/>
  <c r="BS169" i="25"/>
  <c r="BR169" i="25"/>
  <c r="BQ169" i="25"/>
  <c r="BP169" i="25"/>
  <c r="BO169" i="25"/>
  <c r="BN169" i="25"/>
  <c r="BM169" i="25"/>
  <c r="BL169" i="25"/>
  <c r="BK169" i="25"/>
  <c r="BJ169" i="25"/>
  <c r="BI169" i="25"/>
  <c r="BH169" i="25"/>
  <c r="BG169" i="25"/>
  <c r="BF169" i="25"/>
  <c r="BC169" i="25"/>
  <c r="BB169" i="25"/>
  <c r="BA169" i="25"/>
  <c r="AZ169" i="25"/>
  <c r="AY169" i="25"/>
  <c r="AX169" i="25"/>
  <c r="AW169" i="25"/>
  <c r="AV169" i="25"/>
  <c r="AU169" i="25"/>
  <c r="AT169" i="25"/>
  <c r="AS169" i="25"/>
  <c r="AR169" i="25"/>
  <c r="AQ169" i="25"/>
  <c r="AP169" i="25"/>
  <c r="AO169" i="25"/>
  <c r="AN169" i="25"/>
  <c r="AM169" i="25"/>
  <c r="AL169" i="25"/>
  <c r="AK169" i="25"/>
  <c r="AJ169" i="25"/>
  <c r="AI169" i="25"/>
  <c r="AH169" i="25"/>
  <c r="AG169" i="25"/>
  <c r="AF169" i="25"/>
  <c r="AC169" i="25"/>
  <c r="AB169" i="25"/>
  <c r="AA169" i="25"/>
  <c r="Z169" i="25"/>
  <c r="Y169" i="25"/>
  <c r="X169" i="25"/>
  <c r="W169" i="25"/>
  <c r="V169" i="25"/>
  <c r="U169" i="25"/>
  <c r="T169" i="25"/>
  <c r="S169" i="25"/>
  <c r="R169" i="25"/>
  <c r="Q169" i="25"/>
  <c r="P169" i="25"/>
  <c r="O169" i="25"/>
  <c r="N169" i="25"/>
  <c r="M169" i="25"/>
  <c r="L169" i="25"/>
  <c r="K169" i="25"/>
  <c r="J169" i="25"/>
  <c r="I169" i="25"/>
  <c r="H169" i="25"/>
  <c r="G169" i="25"/>
  <c r="F169" i="25"/>
  <c r="AD169" i="25" s="1"/>
  <c r="T112" i="29" s="1"/>
  <c r="DC166" i="25"/>
  <c r="DB166" i="25"/>
  <c r="DA166" i="25"/>
  <c r="CZ166" i="25"/>
  <c r="CY166" i="25"/>
  <c r="CX166" i="25"/>
  <c r="CW166" i="25"/>
  <c r="CV166" i="25"/>
  <c r="CU166" i="25"/>
  <c r="CT166" i="25"/>
  <c r="CS166" i="25"/>
  <c r="CR166" i="25"/>
  <c r="CQ166" i="25"/>
  <c r="CP166" i="25"/>
  <c r="CO166" i="25"/>
  <c r="CN166" i="25"/>
  <c r="CM166" i="25"/>
  <c r="CL166" i="25"/>
  <c r="CK166" i="25"/>
  <c r="CJ166" i="25"/>
  <c r="CI166" i="25"/>
  <c r="CH166" i="25"/>
  <c r="CG166" i="25"/>
  <c r="DE166" i="25" s="1"/>
  <c r="AA109" i="29" s="1"/>
  <c r="CF166" i="25"/>
  <c r="CC166" i="25"/>
  <c r="CB166" i="25"/>
  <c r="CA166" i="25"/>
  <c r="BZ166" i="25"/>
  <c r="BY166" i="25"/>
  <c r="BX166" i="25"/>
  <c r="BW166" i="25"/>
  <c r="BV166" i="25"/>
  <c r="BU166" i="25"/>
  <c r="BT166" i="25"/>
  <c r="BS166" i="25"/>
  <c r="BR166" i="25"/>
  <c r="BQ166" i="25"/>
  <c r="BP166" i="25"/>
  <c r="BO166" i="25"/>
  <c r="BN166" i="25"/>
  <c r="BM166" i="25"/>
  <c r="BL166" i="25"/>
  <c r="BK166" i="25"/>
  <c r="BJ166" i="25"/>
  <c r="BI166" i="25"/>
  <c r="BH166" i="25"/>
  <c r="BG166" i="25"/>
  <c r="BF166" i="25"/>
  <c r="BC166" i="25"/>
  <c r="BB166" i="25"/>
  <c r="BA166" i="25"/>
  <c r="AZ166" i="25"/>
  <c r="AY166" i="25"/>
  <c r="AX166" i="25"/>
  <c r="AW166" i="25"/>
  <c r="AV166" i="25"/>
  <c r="AU166" i="25"/>
  <c r="AT166" i="25"/>
  <c r="AS166" i="25"/>
  <c r="AR166" i="25"/>
  <c r="AQ166" i="25"/>
  <c r="AP166" i="25"/>
  <c r="AO166" i="25"/>
  <c r="AN166" i="25"/>
  <c r="AM166" i="25"/>
  <c r="AL166" i="25"/>
  <c r="AK166" i="25"/>
  <c r="AJ166" i="25"/>
  <c r="AI166" i="25"/>
  <c r="AH166" i="25"/>
  <c r="AG166" i="25"/>
  <c r="AF166" i="25"/>
  <c r="BD166" i="25" s="1"/>
  <c r="V109" i="29" s="1"/>
  <c r="AC166" i="25"/>
  <c r="AB166" i="25"/>
  <c r="AA166" i="25"/>
  <c r="Z166" i="25"/>
  <c r="Y166" i="25"/>
  <c r="X166" i="25"/>
  <c r="W166" i="25"/>
  <c r="V166" i="25"/>
  <c r="U166" i="25"/>
  <c r="T166" i="25"/>
  <c r="S166" i="25"/>
  <c r="R166" i="25"/>
  <c r="Q166" i="25"/>
  <c r="P166" i="25"/>
  <c r="O166" i="25"/>
  <c r="N166" i="25"/>
  <c r="M166" i="25"/>
  <c r="L166" i="25"/>
  <c r="K166" i="25"/>
  <c r="J166" i="25"/>
  <c r="I166" i="25"/>
  <c r="H166" i="25"/>
  <c r="G166" i="25"/>
  <c r="F166" i="25"/>
  <c r="AS180" i="25"/>
  <c r="AQ180" i="25"/>
  <c r="AO180" i="25"/>
  <c r="AM180" i="25"/>
  <c r="AK180" i="25"/>
  <c r="DA173" i="25"/>
  <c r="CW173" i="25"/>
  <c r="CY173" i="25"/>
  <c r="BW173" i="25"/>
  <c r="BY173" i="25"/>
  <c r="CA173" i="25"/>
  <c r="BA173" i="25"/>
  <c r="DG173" i="25" s="1"/>
  <c r="AY173" i="25"/>
  <c r="AW173" i="25"/>
  <c r="DG189" i="25"/>
  <c r="F21" i="31" s="1"/>
  <c r="DF189" i="25"/>
  <c r="E21" i="31" s="1"/>
  <c r="DG188" i="25"/>
  <c r="F37" i="31" s="1"/>
  <c r="DG187" i="25"/>
  <c r="F36" i="31" s="1"/>
  <c r="DF187" i="25"/>
  <c r="E36" i="31" s="1"/>
  <c r="DG186" i="25"/>
  <c r="F35" i="31" s="1"/>
  <c r="DF186" i="25"/>
  <c r="E35" i="31" s="1"/>
  <c r="DG185" i="25"/>
  <c r="F29" i="31" s="1"/>
  <c r="DG184" i="25"/>
  <c r="DF184" i="25"/>
  <c r="DG183" i="25"/>
  <c r="DF183" i="25"/>
  <c r="DG182" i="25"/>
  <c r="DF182" i="25"/>
  <c r="DG179" i="25"/>
  <c r="DF179" i="25"/>
  <c r="DG178" i="25"/>
  <c r="DF178" i="25"/>
  <c r="DG177" i="25"/>
  <c r="DF177" i="25"/>
  <c r="DF173" i="25"/>
  <c r="DG171" i="25"/>
  <c r="DF171" i="25"/>
  <c r="DG170" i="25"/>
  <c r="DF170" i="25"/>
  <c r="DG168" i="25"/>
  <c r="DF168" i="25"/>
  <c r="DF157" i="25"/>
  <c r="E27" i="31" s="1"/>
  <c r="DG164" i="25"/>
  <c r="DF164" i="25"/>
  <c r="DG162" i="25"/>
  <c r="F11" i="31" s="1"/>
  <c r="DF162" i="25"/>
  <c r="E11" i="31" s="1"/>
  <c r="DG161" i="25"/>
  <c r="DF161" i="25"/>
  <c r="DG160" i="25"/>
  <c r="DF160" i="25"/>
  <c r="DG159" i="25"/>
  <c r="DF159" i="25"/>
  <c r="DG157" i="25"/>
  <c r="F27" i="31" s="1"/>
  <c r="DG156" i="25"/>
  <c r="DF156" i="25"/>
  <c r="DG155" i="25"/>
  <c r="DF155" i="25"/>
  <c r="DG154" i="25"/>
  <c r="DF154" i="25"/>
  <c r="DF151" i="25"/>
  <c r="DG150" i="25"/>
  <c r="DF150" i="25"/>
  <c r="DG149" i="25"/>
  <c r="DF149" i="25"/>
  <c r="DG147" i="25"/>
  <c r="DF147" i="25"/>
  <c r="DG146" i="25"/>
  <c r="DF146" i="25"/>
  <c r="DG145" i="25"/>
  <c r="DF145" i="25"/>
  <c r="DG143" i="25"/>
  <c r="DF143" i="25"/>
  <c r="DG142" i="25"/>
  <c r="DF142" i="25"/>
  <c r="DG141" i="25"/>
  <c r="DF141" i="25"/>
  <c r="DG140" i="25"/>
  <c r="DF140" i="25"/>
  <c r="DF139" i="25"/>
  <c r="DG138" i="25"/>
  <c r="DF138" i="25"/>
  <c r="DC144" i="25"/>
  <c r="DB144" i="25"/>
  <c r="DA144" i="25"/>
  <c r="CZ144" i="25"/>
  <c r="CY144" i="25"/>
  <c r="CX144" i="25"/>
  <c r="CW144" i="25"/>
  <c r="CV144" i="25"/>
  <c r="CU144" i="25"/>
  <c r="CT144" i="25"/>
  <c r="CS144" i="25"/>
  <c r="CR144" i="25"/>
  <c r="CQ144" i="25"/>
  <c r="CP144" i="25"/>
  <c r="CO144" i="25"/>
  <c r="CN144" i="25"/>
  <c r="CM144" i="25"/>
  <c r="CL144" i="25"/>
  <c r="CK144" i="25"/>
  <c r="CJ144" i="25"/>
  <c r="CI144" i="25"/>
  <c r="CH144" i="25"/>
  <c r="CG144" i="25"/>
  <c r="DE144" i="25" s="1"/>
  <c r="AA94" i="29" s="1"/>
  <c r="CF144" i="25"/>
  <c r="CC144" i="25"/>
  <c r="CB144" i="25"/>
  <c r="CA144" i="25"/>
  <c r="BZ144" i="25"/>
  <c r="BY144" i="25"/>
  <c r="BX144" i="25"/>
  <c r="BW144" i="25"/>
  <c r="BV144" i="25"/>
  <c r="BU144" i="25"/>
  <c r="BT144" i="25"/>
  <c r="BS144" i="25"/>
  <c r="BR144" i="25"/>
  <c r="BQ144" i="25"/>
  <c r="BP144" i="25"/>
  <c r="BO144" i="25"/>
  <c r="BN144" i="25"/>
  <c r="BM144" i="25"/>
  <c r="BL144" i="25"/>
  <c r="BK144" i="25"/>
  <c r="BJ144" i="25"/>
  <c r="BI144" i="25"/>
  <c r="BH144" i="25"/>
  <c r="BG144" i="25"/>
  <c r="CE144" i="25" s="1"/>
  <c r="Y94" i="29" s="1"/>
  <c r="BF144" i="25"/>
  <c r="BC144" i="25"/>
  <c r="BB144" i="25"/>
  <c r="BA144" i="25"/>
  <c r="AZ144" i="25"/>
  <c r="AY144" i="25"/>
  <c r="AX144" i="25"/>
  <c r="AW144" i="25"/>
  <c r="AV144" i="25"/>
  <c r="AU144" i="25"/>
  <c r="AT144" i="25"/>
  <c r="AS144" i="25"/>
  <c r="AR144" i="25"/>
  <c r="AQ144" i="25"/>
  <c r="AP144" i="25"/>
  <c r="AO144" i="25"/>
  <c r="AN144" i="25"/>
  <c r="AM144" i="25"/>
  <c r="AL144" i="25"/>
  <c r="AK144" i="25"/>
  <c r="AJ144" i="25"/>
  <c r="AI144" i="25"/>
  <c r="AH144" i="25"/>
  <c r="AG144" i="25"/>
  <c r="BE144" i="25" s="1"/>
  <c r="W94" i="29" s="1"/>
  <c r="AF144" i="25"/>
  <c r="AC144" i="25"/>
  <c r="AB144" i="25"/>
  <c r="AA144" i="25"/>
  <c r="Z144" i="25"/>
  <c r="Y144" i="25"/>
  <c r="X144" i="25"/>
  <c r="W144" i="25"/>
  <c r="V144" i="25"/>
  <c r="U144" i="25"/>
  <c r="T144" i="25"/>
  <c r="S144" i="25"/>
  <c r="R144" i="25"/>
  <c r="Q144" i="25"/>
  <c r="P144" i="25"/>
  <c r="O144" i="25"/>
  <c r="N144" i="25"/>
  <c r="M144" i="25"/>
  <c r="L144" i="25"/>
  <c r="K144" i="25"/>
  <c r="J144" i="25"/>
  <c r="I144" i="25"/>
  <c r="H144" i="25"/>
  <c r="G144" i="25"/>
  <c r="AE144" i="25" s="1"/>
  <c r="U94" i="29" s="1"/>
  <c r="F144" i="25"/>
  <c r="BC129" i="25"/>
  <c r="BA129" i="25"/>
  <c r="AY129" i="25"/>
  <c r="AW129" i="25"/>
  <c r="AU129" i="25"/>
  <c r="AU127" i="25" s="1"/>
  <c r="AU125" i="25" s="1"/>
  <c r="AS129" i="25"/>
  <c r="AS127" i="25" s="1"/>
  <c r="AS125" i="25" s="1"/>
  <c r="AQ129" i="25"/>
  <c r="AQ127" i="25" s="1"/>
  <c r="AQ125" i="25" s="1"/>
  <c r="AO129" i="25"/>
  <c r="AM129" i="25"/>
  <c r="AM127" i="25" s="1"/>
  <c r="AM125" i="25" s="1"/>
  <c r="AK129" i="25"/>
  <c r="AI129" i="25"/>
  <c r="AI127" i="25" s="1"/>
  <c r="AI125" i="25" s="1"/>
  <c r="AG129" i="25"/>
  <c r="DF129" i="25"/>
  <c r="DF128" i="25"/>
  <c r="DC127" i="25"/>
  <c r="DC125" i="25" s="1"/>
  <c r="DB127" i="25"/>
  <c r="DB125" i="25" s="1"/>
  <c r="DA127" i="25"/>
  <c r="DA125" i="25" s="1"/>
  <c r="CZ127" i="25"/>
  <c r="CZ125" i="25" s="1"/>
  <c r="CY127" i="25"/>
  <c r="CY125" i="25" s="1"/>
  <c r="CX127" i="25"/>
  <c r="CX125" i="25" s="1"/>
  <c r="CW127" i="25"/>
  <c r="CW125" i="25" s="1"/>
  <c r="CV127" i="25"/>
  <c r="CV125" i="25" s="1"/>
  <c r="CU127" i="25"/>
  <c r="CU125" i="25" s="1"/>
  <c r="CT127" i="25"/>
  <c r="CT125" i="25" s="1"/>
  <c r="CS127" i="25"/>
  <c r="CS125" i="25" s="1"/>
  <c r="CR127" i="25"/>
  <c r="CR125" i="25" s="1"/>
  <c r="CQ127" i="25"/>
  <c r="CQ125" i="25" s="1"/>
  <c r="CP127" i="25"/>
  <c r="CP125" i="25" s="1"/>
  <c r="CO127" i="25"/>
  <c r="CO125" i="25" s="1"/>
  <c r="CN127" i="25"/>
  <c r="CN125" i="25" s="1"/>
  <c r="CM127" i="25"/>
  <c r="CM125" i="25" s="1"/>
  <c r="CL127" i="25"/>
  <c r="CL125" i="25" s="1"/>
  <c r="CK127" i="25"/>
  <c r="CK125" i="25" s="1"/>
  <c r="CJ127" i="25"/>
  <c r="CJ125" i="25" s="1"/>
  <c r="CI127" i="25"/>
  <c r="CI125" i="25" s="1"/>
  <c r="CH127" i="25"/>
  <c r="CH125" i="25" s="1"/>
  <c r="CG127" i="25"/>
  <c r="CF127" i="25"/>
  <c r="CB127" i="25"/>
  <c r="CB125" i="25" s="1"/>
  <c r="BZ127" i="25"/>
  <c r="BZ125" i="25" s="1"/>
  <c r="BX127" i="25"/>
  <c r="BX125" i="25" s="1"/>
  <c r="BV127" i="25"/>
  <c r="BV125" i="25" s="1"/>
  <c r="BT127" i="25"/>
  <c r="BT125" i="25" s="1"/>
  <c r="BR127" i="25"/>
  <c r="BR125" i="25" s="1"/>
  <c r="BP127" i="25"/>
  <c r="BP125" i="25" s="1"/>
  <c r="BN127" i="25"/>
  <c r="BN125" i="25" s="1"/>
  <c r="BL127" i="25"/>
  <c r="BL125" i="25" s="1"/>
  <c r="BJ127" i="25"/>
  <c r="BJ125" i="25" s="1"/>
  <c r="BH127" i="25"/>
  <c r="BH125" i="25" s="1"/>
  <c r="BF127" i="25"/>
  <c r="BB127" i="25"/>
  <c r="BB125" i="25" s="1"/>
  <c r="AZ127" i="25"/>
  <c r="AZ125" i="25" s="1"/>
  <c r="AX127" i="25"/>
  <c r="AX125" i="25" s="1"/>
  <c r="AV127" i="25"/>
  <c r="AV125" i="25" s="1"/>
  <c r="AT127" i="25"/>
  <c r="AT125" i="25" s="1"/>
  <c r="AR127" i="25"/>
  <c r="AR125" i="25" s="1"/>
  <c r="AP127" i="25"/>
  <c r="AP125" i="25" s="1"/>
  <c r="AO127" i="25"/>
  <c r="AO125" i="25" s="1"/>
  <c r="AN127" i="25"/>
  <c r="AN125" i="25" s="1"/>
  <c r="AL127" i="25"/>
  <c r="AL125" i="25" s="1"/>
  <c r="AJ127" i="25"/>
  <c r="AJ125" i="25" s="1"/>
  <c r="AH127" i="25"/>
  <c r="AH125" i="25" s="1"/>
  <c r="AF127" i="25"/>
  <c r="AC127" i="25"/>
  <c r="AC125" i="25" s="1"/>
  <c r="AB127" i="25"/>
  <c r="AB125" i="25" s="1"/>
  <c r="AA127" i="25"/>
  <c r="AA125" i="25" s="1"/>
  <c r="Z127" i="25"/>
  <c r="Z125" i="25" s="1"/>
  <c r="Y127" i="25"/>
  <c r="Y125" i="25" s="1"/>
  <c r="X127" i="25"/>
  <c r="X125" i="25" s="1"/>
  <c r="W127" i="25"/>
  <c r="W125" i="25" s="1"/>
  <c r="V127" i="25"/>
  <c r="V125" i="25" s="1"/>
  <c r="U127" i="25"/>
  <c r="U125" i="25" s="1"/>
  <c r="T127" i="25"/>
  <c r="T125" i="25" s="1"/>
  <c r="S127" i="25"/>
  <c r="S125" i="25" s="1"/>
  <c r="R127" i="25"/>
  <c r="R125" i="25" s="1"/>
  <c r="Q127" i="25"/>
  <c r="Q125" i="25" s="1"/>
  <c r="P127" i="25"/>
  <c r="P125" i="25" s="1"/>
  <c r="O127" i="25"/>
  <c r="O125" i="25" s="1"/>
  <c r="N127" i="25"/>
  <c r="N125" i="25" s="1"/>
  <c r="M127" i="25"/>
  <c r="M125" i="25" s="1"/>
  <c r="L127" i="25"/>
  <c r="L125" i="25" s="1"/>
  <c r="K127" i="25"/>
  <c r="K125" i="25" s="1"/>
  <c r="J127" i="25"/>
  <c r="J125" i="25" s="1"/>
  <c r="I127" i="25"/>
  <c r="I125" i="25" s="1"/>
  <c r="H127" i="25"/>
  <c r="H125" i="25" s="1"/>
  <c r="G127" i="25"/>
  <c r="F127" i="25"/>
  <c r="CC128" i="25"/>
  <c r="CC127" i="25" s="1"/>
  <c r="CC125" i="25" s="1"/>
  <c r="CA128" i="25"/>
  <c r="CA127" i="25" s="1"/>
  <c r="CA125" i="25" s="1"/>
  <c r="BY128" i="25"/>
  <c r="BY127" i="25" s="1"/>
  <c r="BY125" i="25" s="1"/>
  <c r="BW128" i="25"/>
  <c r="BW127" i="25" s="1"/>
  <c r="BW125" i="25" s="1"/>
  <c r="BU128" i="25"/>
  <c r="BU127" i="25" s="1"/>
  <c r="BU125" i="25" s="1"/>
  <c r="BS128" i="25"/>
  <c r="BS127" i="25" s="1"/>
  <c r="BS125" i="25" s="1"/>
  <c r="BQ128" i="25"/>
  <c r="BQ127" i="25" s="1"/>
  <c r="BQ125" i="25" s="1"/>
  <c r="BO128" i="25"/>
  <c r="BO127" i="25" s="1"/>
  <c r="BO125" i="25" s="1"/>
  <c r="BM128" i="25"/>
  <c r="BM127" i="25" s="1"/>
  <c r="BM125" i="25" s="1"/>
  <c r="BK128" i="25"/>
  <c r="BK127" i="25" s="1"/>
  <c r="BK125" i="25" s="1"/>
  <c r="BI128" i="25"/>
  <c r="BI127" i="25" s="1"/>
  <c r="BI125" i="25" s="1"/>
  <c r="BG128" i="25"/>
  <c r="BC128" i="25"/>
  <c r="BA128" i="25"/>
  <c r="AY128" i="25"/>
  <c r="AW128" i="25"/>
  <c r="DA104" i="25"/>
  <c r="CY104" i="25"/>
  <c r="CQ104" i="25"/>
  <c r="CI104" i="25"/>
  <c r="CA104" i="25"/>
  <c r="BS104" i="25"/>
  <c r="BK104" i="25"/>
  <c r="BI104" i="25"/>
  <c r="AY104" i="25"/>
  <c r="AQ104" i="25"/>
  <c r="AI104" i="25"/>
  <c r="DC104" i="25"/>
  <c r="CW104" i="25"/>
  <c r="CM104" i="25"/>
  <c r="BW104" i="25"/>
  <c r="BO104" i="25"/>
  <c r="BM104" i="25"/>
  <c r="BG104" i="25"/>
  <c r="BC104" i="25"/>
  <c r="CU104" i="25"/>
  <c r="DG135" i="25"/>
  <c r="DF135" i="25"/>
  <c r="DG134" i="25"/>
  <c r="DF134" i="25"/>
  <c r="DG133" i="25"/>
  <c r="DF133" i="25"/>
  <c r="DG132" i="25"/>
  <c r="DF132" i="25"/>
  <c r="DG131" i="25"/>
  <c r="DF131" i="25"/>
  <c r="DG126" i="25"/>
  <c r="DF126" i="25"/>
  <c r="DF124" i="25"/>
  <c r="DG121" i="25"/>
  <c r="DF121" i="25"/>
  <c r="DG120" i="25"/>
  <c r="DF120" i="25"/>
  <c r="DG118" i="25"/>
  <c r="DF118" i="25"/>
  <c r="DG116" i="25"/>
  <c r="DF116" i="25"/>
  <c r="DG115" i="25"/>
  <c r="DF115" i="25"/>
  <c r="DG113" i="25"/>
  <c r="DF113" i="25"/>
  <c r="DG112" i="25"/>
  <c r="DF112" i="25"/>
  <c r="DG111" i="25"/>
  <c r="DF111" i="25"/>
  <c r="DG110" i="25"/>
  <c r="DF110" i="25"/>
  <c r="DF109" i="25"/>
  <c r="DF108" i="25"/>
  <c r="DG107" i="25"/>
  <c r="DF107" i="25"/>
  <c r="DG103" i="25"/>
  <c r="DF103" i="25"/>
  <c r="DG102" i="25"/>
  <c r="DF102" i="25"/>
  <c r="DG124" i="25"/>
  <c r="DG101" i="25"/>
  <c r="DF101" i="25"/>
  <c r="DG98" i="25"/>
  <c r="F18" i="31" s="1"/>
  <c r="DF98" i="25"/>
  <c r="E18" i="31" s="1"/>
  <c r="DF97" i="25"/>
  <c r="DG95" i="25"/>
  <c r="DF95" i="25"/>
  <c r="DG94" i="25"/>
  <c r="DF94" i="25"/>
  <c r="DG93" i="25"/>
  <c r="DF93" i="25"/>
  <c r="DG90" i="25"/>
  <c r="DF90" i="25"/>
  <c r="DG88" i="25"/>
  <c r="DF88" i="25"/>
  <c r="DG87" i="25"/>
  <c r="DF87" i="25"/>
  <c r="DB104" i="25"/>
  <c r="CZ104" i="25"/>
  <c r="CX104" i="25"/>
  <c r="CV104" i="25"/>
  <c r="CT104" i="25"/>
  <c r="CS104" i="25"/>
  <c r="CR104" i="25"/>
  <c r="CP104" i="25"/>
  <c r="CO104" i="25"/>
  <c r="CN104" i="25"/>
  <c r="CL104" i="25"/>
  <c r="CK104" i="25"/>
  <c r="CJ104" i="25"/>
  <c r="CH104" i="25"/>
  <c r="CG104" i="25"/>
  <c r="CF104" i="25"/>
  <c r="CB104" i="25"/>
  <c r="BZ104" i="25"/>
  <c r="BY104" i="25"/>
  <c r="BX104" i="25"/>
  <c r="BV104" i="25"/>
  <c r="BU104" i="25"/>
  <c r="BT104" i="25"/>
  <c r="BR104" i="25"/>
  <c r="BQ104" i="25"/>
  <c r="BP104" i="25"/>
  <c r="BN104" i="25"/>
  <c r="BL104" i="25"/>
  <c r="BJ104" i="25"/>
  <c r="BH104" i="25"/>
  <c r="BF104" i="25"/>
  <c r="BB104" i="25"/>
  <c r="BA104" i="25"/>
  <c r="AZ104" i="25"/>
  <c r="AX104" i="25"/>
  <c r="AW104" i="25"/>
  <c r="AV104" i="25"/>
  <c r="AU104" i="25"/>
  <c r="AT104" i="25"/>
  <c r="AS104" i="25"/>
  <c r="AR104" i="25"/>
  <c r="AP104" i="25"/>
  <c r="AO104" i="25"/>
  <c r="AN104" i="25"/>
  <c r="AM104" i="25"/>
  <c r="AL104" i="25"/>
  <c r="AK104" i="25"/>
  <c r="AJ104" i="25"/>
  <c r="AH104" i="25"/>
  <c r="AG104" i="25"/>
  <c r="AF104" i="25"/>
  <c r="AC104" i="25"/>
  <c r="AB104" i="25"/>
  <c r="AA104" i="25"/>
  <c r="Z104" i="25"/>
  <c r="Y104" i="25"/>
  <c r="X104" i="25"/>
  <c r="W104" i="25"/>
  <c r="V104" i="25"/>
  <c r="U104" i="25"/>
  <c r="T104" i="25"/>
  <c r="S104" i="25"/>
  <c r="R104" i="25"/>
  <c r="Q104" i="25"/>
  <c r="P104" i="25"/>
  <c r="O104" i="25"/>
  <c r="N104" i="25"/>
  <c r="M104" i="25"/>
  <c r="L104" i="25"/>
  <c r="K104" i="25"/>
  <c r="J104" i="25"/>
  <c r="I104" i="25"/>
  <c r="H104" i="25"/>
  <c r="G104" i="25"/>
  <c r="F104" i="25"/>
  <c r="DB92" i="25"/>
  <c r="DB91" i="25" s="1"/>
  <c r="CZ92" i="25"/>
  <c r="CZ91" i="25" s="1"/>
  <c r="CX92" i="25"/>
  <c r="CX91" i="25" s="1"/>
  <c r="CV92" i="25"/>
  <c r="CV91" i="25" s="1"/>
  <c r="CT92" i="25"/>
  <c r="CT91" i="25" s="1"/>
  <c r="CR92" i="25"/>
  <c r="CR91" i="25" s="1"/>
  <c r="CP92" i="25"/>
  <c r="CP91" i="25" s="1"/>
  <c r="CN92" i="25"/>
  <c r="CN91" i="25" s="1"/>
  <c r="CL92" i="25"/>
  <c r="CL91" i="25" s="1"/>
  <c r="CJ92" i="25"/>
  <c r="CJ91" i="25" s="1"/>
  <c r="CI92" i="25"/>
  <c r="CG92" i="25"/>
  <c r="CC92" i="25"/>
  <c r="CA92" i="25"/>
  <c r="BY92" i="25"/>
  <c r="BW92" i="25"/>
  <c r="BU92" i="25"/>
  <c r="BS92" i="25"/>
  <c r="BQ92" i="25"/>
  <c r="BO92" i="25"/>
  <c r="BM92" i="25"/>
  <c r="BK92" i="25"/>
  <c r="BI92" i="25"/>
  <c r="BG92" i="25"/>
  <c r="BC92" i="25"/>
  <c r="BA92" i="25"/>
  <c r="AY92" i="25"/>
  <c r="AW92" i="25"/>
  <c r="AU92" i="25"/>
  <c r="AT92" i="25"/>
  <c r="AT91" i="25" s="1"/>
  <c r="AS92" i="25"/>
  <c r="AR92" i="25"/>
  <c r="AR91" i="25" s="1"/>
  <c r="AQ92" i="25"/>
  <c r="AP92" i="25"/>
  <c r="AP91" i="25" s="1"/>
  <c r="AO92" i="25"/>
  <c r="AN92" i="25"/>
  <c r="AN91" i="25" s="1"/>
  <c r="AM92" i="25"/>
  <c r="AL92" i="25"/>
  <c r="AL91" i="25" s="1"/>
  <c r="AK92" i="25"/>
  <c r="AJ92" i="25"/>
  <c r="AJ91" i="25" s="1"/>
  <c r="AI92" i="25"/>
  <c r="AH92" i="25"/>
  <c r="AH91" i="25" s="1"/>
  <c r="AG92" i="25"/>
  <c r="AF92" i="25"/>
  <c r="AC92" i="25"/>
  <c r="AC91" i="25" s="1"/>
  <c r="AB92" i="25"/>
  <c r="AB91" i="25" s="1"/>
  <c r="AA92" i="25"/>
  <c r="AA91" i="25" s="1"/>
  <c r="Z92" i="25"/>
  <c r="Z91" i="25" s="1"/>
  <c r="Y92" i="25"/>
  <c r="Y91" i="25" s="1"/>
  <c r="X92" i="25"/>
  <c r="X91" i="25" s="1"/>
  <c r="W92" i="25"/>
  <c r="W91" i="25" s="1"/>
  <c r="V92" i="25"/>
  <c r="V91" i="25" s="1"/>
  <c r="U92" i="25"/>
  <c r="U91" i="25" s="1"/>
  <c r="T92" i="25"/>
  <c r="T91" i="25" s="1"/>
  <c r="S92" i="25"/>
  <c r="S91" i="25" s="1"/>
  <c r="R92" i="25"/>
  <c r="R91" i="25" s="1"/>
  <c r="Q92" i="25"/>
  <c r="Q91" i="25" s="1"/>
  <c r="P92" i="25"/>
  <c r="P91" i="25" s="1"/>
  <c r="O92" i="25"/>
  <c r="O91" i="25" s="1"/>
  <c r="N92" i="25"/>
  <c r="N91" i="25" s="1"/>
  <c r="M92" i="25"/>
  <c r="M91" i="25" s="1"/>
  <c r="L92" i="25"/>
  <c r="L91" i="25" s="1"/>
  <c r="K92" i="25"/>
  <c r="K91" i="25" s="1"/>
  <c r="J92" i="25"/>
  <c r="J91" i="25" s="1"/>
  <c r="I92" i="25"/>
  <c r="H92" i="25"/>
  <c r="H91" i="25" s="1"/>
  <c r="G92" i="25"/>
  <c r="F92" i="25"/>
  <c r="DC100" i="25"/>
  <c r="DB100" i="25"/>
  <c r="DA100" i="25"/>
  <c r="CZ100" i="25"/>
  <c r="CY100" i="25"/>
  <c r="CX100" i="25"/>
  <c r="CW100" i="25"/>
  <c r="CV100" i="25"/>
  <c r="CU100" i="25"/>
  <c r="CT100" i="25"/>
  <c r="CS100" i="25"/>
  <c r="CR100" i="25"/>
  <c r="CQ100" i="25"/>
  <c r="CP100" i="25"/>
  <c r="CO100" i="25"/>
  <c r="CN100" i="25"/>
  <c r="CM100" i="25"/>
  <c r="CL100" i="25"/>
  <c r="CK100" i="25"/>
  <c r="CJ100" i="25"/>
  <c r="CI100" i="25"/>
  <c r="CH100" i="25"/>
  <c r="CG100" i="25"/>
  <c r="CF100" i="25"/>
  <c r="CC100" i="25"/>
  <c r="CB100" i="25"/>
  <c r="CA100" i="25"/>
  <c r="BZ100" i="25"/>
  <c r="BY100" i="25"/>
  <c r="BX100" i="25"/>
  <c r="BW100" i="25"/>
  <c r="BV100" i="25"/>
  <c r="BU100" i="25"/>
  <c r="BT100" i="25"/>
  <c r="BS100" i="25"/>
  <c r="BR100" i="25"/>
  <c r="BQ100" i="25"/>
  <c r="BP100" i="25"/>
  <c r="BO100" i="25"/>
  <c r="BN100" i="25"/>
  <c r="BM100" i="25"/>
  <c r="BL100" i="25"/>
  <c r="BK100" i="25"/>
  <c r="BJ100" i="25"/>
  <c r="BI100" i="25"/>
  <c r="BH100" i="25"/>
  <c r="BG100" i="25"/>
  <c r="BF100" i="25"/>
  <c r="BC100" i="25"/>
  <c r="BB100" i="25"/>
  <c r="BA100" i="25"/>
  <c r="AZ100" i="25"/>
  <c r="AY100" i="25"/>
  <c r="AX100" i="25"/>
  <c r="AW100" i="25"/>
  <c r="AV100" i="25"/>
  <c r="AU100" i="25"/>
  <c r="AT100" i="25"/>
  <c r="AS100" i="25"/>
  <c r="AR100" i="25"/>
  <c r="AQ100" i="25"/>
  <c r="AP100" i="25"/>
  <c r="AO100" i="25"/>
  <c r="AN100" i="25"/>
  <c r="AM100" i="25"/>
  <c r="AL100" i="25"/>
  <c r="AK100" i="25"/>
  <c r="AJ100" i="25"/>
  <c r="AI100" i="25"/>
  <c r="AH100" i="25"/>
  <c r="AG100" i="25"/>
  <c r="AF100" i="25"/>
  <c r="AC100" i="25"/>
  <c r="AB100" i="25"/>
  <c r="AA100" i="25"/>
  <c r="Z100" i="25"/>
  <c r="Y100" i="25"/>
  <c r="X100" i="25"/>
  <c r="W100" i="25"/>
  <c r="V100" i="25"/>
  <c r="U100" i="25"/>
  <c r="T100" i="25"/>
  <c r="S100" i="25"/>
  <c r="R100" i="25"/>
  <c r="Q100" i="25"/>
  <c r="P100" i="25"/>
  <c r="O100" i="25"/>
  <c r="N100" i="25"/>
  <c r="M100" i="25"/>
  <c r="L100" i="25"/>
  <c r="K100" i="25"/>
  <c r="J100" i="25"/>
  <c r="I100" i="25"/>
  <c r="H100" i="25"/>
  <c r="G100" i="25"/>
  <c r="F100" i="25"/>
  <c r="DE173" i="25" l="1"/>
  <c r="U108" i="29"/>
  <c r="AE166" i="25"/>
  <c r="U109" i="29" s="1"/>
  <c r="Y108" i="29"/>
  <c r="CE166" i="25"/>
  <c r="Y109" i="29" s="1"/>
  <c r="U111" i="29"/>
  <c r="AE169" i="25"/>
  <c r="U112" i="29" s="1"/>
  <c r="Y111" i="29"/>
  <c r="CE169" i="25"/>
  <c r="Y112" i="29" s="1"/>
  <c r="X111" i="29"/>
  <c r="CD169" i="25"/>
  <c r="X112" i="29" s="1"/>
  <c r="Z111" i="29"/>
  <c r="DD169" i="25"/>
  <c r="Z112" i="29" s="1"/>
  <c r="AD100" i="25"/>
  <c r="T64" i="29" s="1"/>
  <c r="CD100" i="25"/>
  <c r="X64" i="29" s="1"/>
  <c r="DD100" i="25"/>
  <c r="Z64" i="29" s="1"/>
  <c r="F91" i="25"/>
  <c r="AD91" i="25" s="1"/>
  <c r="T61" i="29" s="1"/>
  <c r="AD92" i="25"/>
  <c r="CE92" i="25"/>
  <c r="AD104" i="25"/>
  <c r="T67" i="29" s="1"/>
  <c r="CD104" i="25"/>
  <c r="X67" i="29" s="1"/>
  <c r="DE104" i="25"/>
  <c r="AA67" i="29" s="1"/>
  <c r="AW127" i="25"/>
  <c r="AW125" i="25" s="1"/>
  <c r="BE128" i="25"/>
  <c r="BG127" i="25"/>
  <c r="CE128" i="25"/>
  <c r="F125" i="25"/>
  <c r="AD125" i="25" s="1"/>
  <c r="T82" i="29" s="1"/>
  <c r="AD127" i="25"/>
  <c r="CG125" i="25"/>
  <c r="DE125" i="25" s="1"/>
  <c r="AA82" i="29" s="1"/>
  <c r="DE127" i="25"/>
  <c r="BE173" i="25"/>
  <c r="T108" i="29"/>
  <c r="AD166" i="25"/>
  <c r="T109" i="29" s="1"/>
  <c r="X108" i="29"/>
  <c r="CD166" i="25"/>
  <c r="X109" i="29" s="1"/>
  <c r="Z108" i="29"/>
  <c r="DD166" i="25"/>
  <c r="Z109" i="29" s="1"/>
  <c r="DD104" i="25"/>
  <c r="Z67" i="29" s="1"/>
  <c r="BF125" i="25"/>
  <c r="CD125" i="25" s="1"/>
  <c r="X82" i="29" s="1"/>
  <c r="CD127" i="25"/>
  <c r="CF125" i="25"/>
  <c r="DD125" i="25" s="1"/>
  <c r="Z82" i="29" s="1"/>
  <c r="DD127" i="25"/>
  <c r="DG129" i="25"/>
  <c r="AE100" i="25"/>
  <c r="U64" i="29" s="1"/>
  <c r="CE100" i="25"/>
  <c r="Y64" i="29" s="1"/>
  <c r="DE100" i="25"/>
  <c r="AA64" i="29" s="1"/>
  <c r="G91" i="25"/>
  <c r="AE92" i="25"/>
  <c r="AE104" i="25"/>
  <c r="U67" i="29" s="1"/>
  <c r="AY127" i="25"/>
  <c r="AY125" i="25" s="1"/>
  <c r="G125" i="25"/>
  <c r="AE125" i="25" s="1"/>
  <c r="U82" i="29" s="1"/>
  <c r="AE127" i="25"/>
  <c r="AG127" i="25"/>
  <c r="BE129" i="25"/>
  <c r="AD144" i="25"/>
  <c r="T94" i="29" s="1"/>
  <c r="CD144" i="25"/>
  <c r="X94" i="29" s="1"/>
  <c r="DD144" i="25"/>
  <c r="Z94" i="29" s="1"/>
  <c r="CE173" i="25"/>
  <c r="BE180" i="25"/>
  <c r="W108" i="29"/>
  <c r="BE166" i="25"/>
  <c r="W109" i="29" s="1"/>
  <c r="AA108" i="29"/>
  <c r="W111" i="29"/>
  <c r="BE169" i="25"/>
  <c r="W112" i="29" s="1"/>
  <c r="BD100" i="25"/>
  <c r="V64" i="29" s="1"/>
  <c r="AF91" i="25"/>
  <c r="BD104" i="25"/>
  <c r="V67" i="29" s="1"/>
  <c r="AF125" i="25"/>
  <c r="BD125" i="25" s="1"/>
  <c r="V82" i="29" s="1"/>
  <c r="BD127" i="25"/>
  <c r="D27" i="31"/>
  <c r="I27" i="31" s="1"/>
  <c r="V111" i="29"/>
  <c r="BD169" i="25"/>
  <c r="V112" i="29" s="1"/>
  <c r="BE100" i="25"/>
  <c r="W64" i="29" s="1"/>
  <c r="BE92" i="25"/>
  <c r="BE104" i="25"/>
  <c r="W67" i="29" s="1"/>
  <c r="AG125" i="25"/>
  <c r="BD144" i="25"/>
  <c r="V94" i="29" s="1"/>
  <c r="V108" i="29"/>
  <c r="D21" i="31"/>
  <c r="D20" i="31" s="1"/>
  <c r="E20" i="31"/>
  <c r="F20" i="31"/>
  <c r="AA111" i="29"/>
  <c r="BC127" i="25"/>
  <c r="BC125" i="25" s="1"/>
  <c r="D11" i="31"/>
  <c r="J11" i="31" s="1"/>
  <c r="D36" i="31"/>
  <c r="I36" i="31" s="1"/>
  <c r="T63" i="29"/>
  <c r="V63" i="29"/>
  <c r="D18" i="31"/>
  <c r="J18" i="31" s="1"/>
  <c r="D35" i="31"/>
  <c r="I35" i="31" s="1"/>
  <c r="U63" i="29"/>
  <c r="W63" i="29"/>
  <c r="Y63" i="29"/>
  <c r="BA127" i="25"/>
  <c r="BA125" i="25" s="1"/>
  <c r="AA81" i="29"/>
  <c r="W93" i="29"/>
  <c r="X63" i="29"/>
  <c r="AB108" i="29"/>
  <c r="T111" i="29"/>
  <c r="Z63" i="29"/>
  <c r="T60" i="29"/>
  <c r="AA63" i="29"/>
  <c r="Z81" i="29"/>
  <c r="DF144" i="25"/>
  <c r="T93" i="29"/>
  <c r="V93" i="29"/>
  <c r="X93" i="29"/>
  <c r="Z93" i="29"/>
  <c r="DF100" i="25"/>
  <c r="DF127" i="25"/>
  <c r="DG144" i="25"/>
  <c r="U93" i="29"/>
  <c r="Y93" i="29"/>
  <c r="AA93" i="29"/>
  <c r="Z66" i="29"/>
  <c r="DF104" i="25"/>
  <c r="T66" i="29"/>
  <c r="V66" i="29"/>
  <c r="X66" i="29"/>
  <c r="AA66" i="29"/>
  <c r="W66" i="29"/>
  <c r="U66" i="29"/>
  <c r="DG128" i="25"/>
  <c r="DG100" i="25"/>
  <c r="DF106" i="25"/>
  <c r="CC104" i="25"/>
  <c r="Y66" i="29" s="1"/>
  <c r="AK127" i="25"/>
  <c r="AK125" i="25" s="1"/>
  <c r="DG109" i="25"/>
  <c r="DG108" i="25"/>
  <c r="I91" i="25"/>
  <c r="V81" i="29" l="1"/>
  <c r="AE91" i="25"/>
  <c r="U61" i="29" s="1"/>
  <c r="X81" i="29"/>
  <c r="T81" i="29"/>
  <c r="AB81" i="29" s="1"/>
  <c r="DG127" i="25"/>
  <c r="U81" i="29"/>
  <c r="BG125" i="25"/>
  <c r="CE127" i="25"/>
  <c r="CE104" i="25"/>
  <c r="Y67" i="29" s="1"/>
  <c r="U60" i="29"/>
  <c r="DF125" i="25"/>
  <c r="AB109" i="29"/>
  <c r="J27" i="31"/>
  <c r="BE127" i="25"/>
  <c r="BE125" i="25"/>
  <c r="W82" i="29" s="1"/>
  <c r="J21" i="31"/>
  <c r="I21" i="31"/>
  <c r="J36" i="31"/>
  <c r="I11" i="31"/>
  <c r="I18" i="31"/>
  <c r="J35" i="31"/>
  <c r="W81" i="29"/>
  <c r="AB64" i="29"/>
  <c r="DG125" i="25"/>
  <c r="AB63" i="29"/>
  <c r="AB93" i="29"/>
  <c r="AB94" i="29"/>
  <c r="AB82" i="29"/>
  <c r="AB112" i="29"/>
  <c r="AB111" i="29"/>
  <c r="DG104" i="25"/>
  <c r="AB67" i="29"/>
  <c r="AB66" i="29"/>
  <c r="DG106" i="25"/>
  <c r="CE125" i="25" l="1"/>
  <c r="Y82" i="29" s="1"/>
  <c r="Y81" i="29"/>
  <c r="DC92" i="25"/>
  <c r="DA92" i="25"/>
  <c r="CY92" i="25"/>
  <c r="CW92" i="25"/>
  <c r="CU92" i="25"/>
  <c r="CS92" i="25"/>
  <c r="CQ92" i="25"/>
  <c r="CO92" i="25"/>
  <c r="DC86" i="25"/>
  <c r="DB86" i="25"/>
  <c r="DA86" i="25"/>
  <c r="CZ86" i="25"/>
  <c r="CY86" i="25"/>
  <c r="CX86" i="25"/>
  <c r="CW86" i="25"/>
  <c r="CV86" i="25"/>
  <c r="CU86" i="25"/>
  <c r="CT86" i="25"/>
  <c r="CS86" i="25"/>
  <c r="CR86" i="25"/>
  <c r="CQ86" i="25"/>
  <c r="CP86" i="25"/>
  <c r="CO86" i="25"/>
  <c r="CN86" i="25"/>
  <c r="CM86" i="25"/>
  <c r="CL86" i="25"/>
  <c r="CK86" i="25"/>
  <c r="CJ86" i="25"/>
  <c r="CI86" i="25"/>
  <c r="CH86" i="25"/>
  <c r="CG86" i="25"/>
  <c r="CF86" i="25"/>
  <c r="CC86" i="25"/>
  <c r="CB86" i="25"/>
  <c r="CA86" i="25"/>
  <c r="BZ86" i="25"/>
  <c r="BY86" i="25"/>
  <c r="BX86" i="25"/>
  <c r="BW86" i="25"/>
  <c r="BV86" i="25"/>
  <c r="BU86" i="25"/>
  <c r="BT86" i="25"/>
  <c r="BS86" i="25"/>
  <c r="BR86" i="25"/>
  <c r="BQ86" i="25"/>
  <c r="BP86" i="25"/>
  <c r="BO86" i="25"/>
  <c r="BN86" i="25"/>
  <c r="BM86" i="25"/>
  <c r="BL86" i="25"/>
  <c r="BK86" i="25"/>
  <c r="BJ86" i="25"/>
  <c r="BI86" i="25"/>
  <c r="BH86" i="25"/>
  <c r="BG86" i="25"/>
  <c r="BF86" i="25"/>
  <c r="BC86" i="25"/>
  <c r="BB86" i="25"/>
  <c r="BA86" i="25"/>
  <c r="AZ86" i="25"/>
  <c r="AY86" i="25"/>
  <c r="AX86" i="25"/>
  <c r="AW86" i="25"/>
  <c r="AV86" i="25"/>
  <c r="AU86" i="25"/>
  <c r="AT86" i="25"/>
  <c r="AS86" i="25"/>
  <c r="AR86" i="25"/>
  <c r="AQ86" i="25"/>
  <c r="AP86" i="25"/>
  <c r="AO86" i="25"/>
  <c r="AN86" i="25"/>
  <c r="AM86" i="25"/>
  <c r="AL86" i="25"/>
  <c r="AK86" i="25"/>
  <c r="AJ86" i="25"/>
  <c r="AI86" i="25"/>
  <c r="AH86" i="25"/>
  <c r="AG86" i="25"/>
  <c r="AF86" i="25"/>
  <c r="AC86" i="25"/>
  <c r="AB86" i="25"/>
  <c r="AA86" i="25"/>
  <c r="Z86" i="25"/>
  <c r="Y86" i="25"/>
  <c r="X86" i="25"/>
  <c r="W86" i="25"/>
  <c r="V86" i="25"/>
  <c r="U86" i="25"/>
  <c r="T86" i="25"/>
  <c r="S86" i="25"/>
  <c r="R86" i="25"/>
  <c r="Q86" i="25"/>
  <c r="P86" i="25"/>
  <c r="O86" i="25"/>
  <c r="N86" i="25"/>
  <c r="M86" i="25"/>
  <c r="L86" i="25"/>
  <c r="K86" i="25"/>
  <c r="J86" i="25"/>
  <c r="I86" i="25"/>
  <c r="H86" i="25"/>
  <c r="G86" i="25"/>
  <c r="F86" i="25"/>
  <c r="DG37" i="25"/>
  <c r="DF37" i="25"/>
  <c r="DG36" i="25"/>
  <c r="DF36" i="25"/>
  <c r="DG35" i="25"/>
  <c r="DF35" i="25"/>
  <c r="DB34" i="25"/>
  <c r="CZ34" i="25"/>
  <c r="CX34" i="25"/>
  <c r="CV34" i="25"/>
  <c r="CT34" i="25"/>
  <c r="CR34" i="25"/>
  <c r="CP34" i="25"/>
  <c r="CN34" i="25"/>
  <c r="CL34" i="25"/>
  <c r="CJ34" i="25"/>
  <c r="CH34" i="25"/>
  <c r="CF34" i="25"/>
  <c r="CB34" i="25"/>
  <c r="BZ34" i="25"/>
  <c r="BX34" i="25"/>
  <c r="BV34" i="25"/>
  <c r="BT34" i="25"/>
  <c r="BR34" i="25"/>
  <c r="BQ34" i="25"/>
  <c r="BO34" i="25"/>
  <c r="BM34" i="25"/>
  <c r="BK34" i="25"/>
  <c r="BI34" i="25"/>
  <c r="BG34" i="25"/>
  <c r="BC34" i="25"/>
  <c r="BA34" i="25"/>
  <c r="AY34" i="25"/>
  <c r="AW34" i="25"/>
  <c r="AV34" i="25"/>
  <c r="AU34" i="25"/>
  <c r="AT34" i="25"/>
  <c r="AS34" i="25"/>
  <c r="AR34" i="25"/>
  <c r="AQ34" i="25"/>
  <c r="AP34" i="25"/>
  <c r="AO34" i="25"/>
  <c r="AN34" i="25"/>
  <c r="AM34" i="25"/>
  <c r="AL34" i="25"/>
  <c r="AK34" i="25"/>
  <c r="AJ34" i="25"/>
  <c r="AI34" i="25"/>
  <c r="AH34" i="25"/>
  <c r="AG34" i="25"/>
  <c r="BE34" i="25" s="1"/>
  <c r="AF34" i="25"/>
  <c r="AC34" i="25"/>
  <c r="AB34" i="25"/>
  <c r="AA34" i="25"/>
  <c r="Z34" i="25"/>
  <c r="Y34" i="25"/>
  <c r="X34" i="25"/>
  <c r="W34" i="25"/>
  <c r="V34" i="25"/>
  <c r="U34" i="25"/>
  <c r="T34" i="25"/>
  <c r="S34" i="25"/>
  <c r="R34" i="25"/>
  <c r="Q34" i="25"/>
  <c r="P34" i="25"/>
  <c r="O34" i="25"/>
  <c r="N34" i="25"/>
  <c r="M34" i="25"/>
  <c r="L34" i="25"/>
  <c r="K34" i="25"/>
  <c r="J34" i="25"/>
  <c r="I34" i="25"/>
  <c r="H34" i="25"/>
  <c r="G34" i="25"/>
  <c r="AE34" i="25" s="1"/>
  <c r="F34" i="25"/>
  <c r="DC38" i="25"/>
  <c r="DC34" i="25" s="1"/>
  <c r="DA38" i="25"/>
  <c r="DA34" i="25" s="1"/>
  <c r="CY38" i="25"/>
  <c r="CY34" i="25" s="1"/>
  <c r="CW38" i="25"/>
  <c r="CW34" i="25" s="1"/>
  <c r="CU38" i="25"/>
  <c r="CU34" i="25" s="1"/>
  <c r="CS38" i="25"/>
  <c r="CS34" i="25" s="1"/>
  <c r="CQ38" i="25"/>
  <c r="CQ34" i="25" s="1"/>
  <c r="CO38" i="25"/>
  <c r="CO34" i="25" s="1"/>
  <c r="CM38" i="25"/>
  <c r="CM34" i="25" s="1"/>
  <c r="CK38" i="25"/>
  <c r="CK34" i="25" s="1"/>
  <c r="CI38" i="25"/>
  <c r="CI34" i="25" s="1"/>
  <c r="CG38" i="25"/>
  <c r="CC38" i="25"/>
  <c r="CC34" i="25" s="1"/>
  <c r="CA38" i="25"/>
  <c r="CA34" i="25" s="1"/>
  <c r="BY38" i="25"/>
  <c r="BY34" i="25" s="1"/>
  <c r="BW38" i="25"/>
  <c r="BW34" i="25" s="1"/>
  <c r="BU38" i="25"/>
  <c r="BS34" i="25"/>
  <c r="DF60" i="25"/>
  <c r="E25" i="31" s="1"/>
  <c r="DG84" i="25"/>
  <c r="DF84" i="25"/>
  <c r="DG83" i="25"/>
  <c r="DF83" i="25"/>
  <c r="DG82" i="25"/>
  <c r="DF82" i="25"/>
  <c r="DC81" i="25"/>
  <c r="DB81" i="25"/>
  <c r="DA81" i="25"/>
  <c r="CZ81" i="25"/>
  <c r="CY81" i="25"/>
  <c r="CX81" i="25"/>
  <c r="CW81" i="25"/>
  <c r="CV81" i="25"/>
  <c r="CU81" i="25"/>
  <c r="CT81" i="25"/>
  <c r="CS81" i="25"/>
  <c r="CR81" i="25"/>
  <c r="CQ81" i="25"/>
  <c r="CP81" i="25"/>
  <c r="CO81" i="25"/>
  <c r="CN81" i="25"/>
  <c r="CM81" i="25"/>
  <c r="CL81" i="25"/>
  <c r="CK81" i="25"/>
  <c r="CJ81" i="25"/>
  <c r="CI81" i="25"/>
  <c r="CH81" i="25"/>
  <c r="CG81" i="25"/>
  <c r="CF81" i="25"/>
  <c r="CC81" i="25"/>
  <c r="CB81" i="25"/>
  <c r="CA81" i="25"/>
  <c r="BZ81" i="25"/>
  <c r="BY81" i="25"/>
  <c r="BX81" i="25"/>
  <c r="BW81" i="25"/>
  <c r="BV81" i="25"/>
  <c r="BU81" i="25"/>
  <c r="BT81" i="25"/>
  <c r="BS81" i="25"/>
  <c r="BR81" i="25"/>
  <c r="BQ81" i="25"/>
  <c r="BP81" i="25"/>
  <c r="BO81" i="25"/>
  <c r="BN81" i="25"/>
  <c r="BM81" i="25"/>
  <c r="BL81" i="25"/>
  <c r="BK81" i="25"/>
  <c r="BJ81" i="25"/>
  <c r="BI81" i="25"/>
  <c r="BH81" i="25"/>
  <c r="BG81" i="25"/>
  <c r="BF81" i="25"/>
  <c r="BC81" i="25"/>
  <c r="BB81" i="25"/>
  <c r="BA81" i="25"/>
  <c r="AZ81" i="25"/>
  <c r="AY81" i="25"/>
  <c r="AX81" i="25"/>
  <c r="AW81" i="25"/>
  <c r="AV81" i="25"/>
  <c r="AU81" i="25"/>
  <c r="AT81" i="25"/>
  <c r="AS81" i="25"/>
  <c r="AR81" i="25"/>
  <c r="AQ81" i="25"/>
  <c r="AP81" i="25"/>
  <c r="AO81" i="25"/>
  <c r="AN81" i="25"/>
  <c r="AM81" i="25"/>
  <c r="AL81" i="25"/>
  <c r="AK81" i="25"/>
  <c r="AJ81" i="25"/>
  <c r="AI81" i="25"/>
  <c r="AH81" i="25"/>
  <c r="AG81" i="25"/>
  <c r="AF81" i="25"/>
  <c r="AC81" i="25"/>
  <c r="AB81" i="25"/>
  <c r="AA81" i="25"/>
  <c r="Z81" i="25"/>
  <c r="Y81" i="25"/>
  <c r="X81" i="25"/>
  <c r="W81" i="25"/>
  <c r="V81" i="25"/>
  <c r="U81" i="25"/>
  <c r="T81" i="25"/>
  <c r="S81" i="25"/>
  <c r="R81" i="25"/>
  <c r="Q81" i="25"/>
  <c r="P81" i="25"/>
  <c r="O81" i="25"/>
  <c r="N81" i="25"/>
  <c r="M81" i="25"/>
  <c r="L81" i="25"/>
  <c r="K81" i="25"/>
  <c r="J81" i="25"/>
  <c r="I81" i="25"/>
  <c r="H81" i="25"/>
  <c r="G81" i="25"/>
  <c r="F81" i="25"/>
  <c r="DG72" i="25"/>
  <c r="DF72" i="25"/>
  <c r="DG71" i="25"/>
  <c r="DF71" i="25"/>
  <c r="DG70" i="25"/>
  <c r="DF70" i="25"/>
  <c r="DG69" i="25"/>
  <c r="DF69" i="25"/>
  <c r="DG68" i="25"/>
  <c r="DF68" i="25"/>
  <c r="DF67" i="25"/>
  <c r="DG66" i="25"/>
  <c r="DF66" i="25"/>
  <c r="DB65" i="25"/>
  <c r="CZ65" i="25"/>
  <c r="CX65" i="25"/>
  <c r="CV65" i="25"/>
  <c r="CT65" i="25"/>
  <c r="CR65" i="25"/>
  <c r="CP65" i="25"/>
  <c r="CN65" i="25"/>
  <c r="CL65" i="25"/>
  <c r="CJ65" i="25"/>
  <c r="CH65" i="25"/>
  <c r="CF65" i="25"/>
  <c r="CB65" i="25"/>
  <c r="BZ65" i="25"/>
  <c r="BX65" i="25"/>
  <c r="BV65" i="25"/>
  <c r="BT65" i="25"/>
  <c r="BR65" i="25"/>
  <c r="BP65" i="25"/>
  <c r="BN65" i="25"/>
  <c r="BL65" i="25"/>
  <c r="BJ65" i="25"/>
  <c r="BH65" i="25"/>
  <c r="BF65" i="25"/>
  <c r="BB65" i="25"/>
  <c r="AZ65" i="25"/>
  <c r="AX65" i="25"/>
  <c r="AV65" i="25"/>
  <c r="AT65" i="25"/>
  <c r="AR65" i="25"/>
  <c r="AP65" i="25"/>
  <c r="AN65" i="25"/>
  <c r="AL65" i="25"/>
  <c r="AJ65" i="25"/>
  <c r="AH65" i="25"/>
  <c r="AF65" i="25"/>
  <c r="AB65" i="25"/>
  <c r="Z65" i="25"/>
  <c r="X65" i="25"/>
  <c r="V65" i="25"/>
  <c r="T65" i="25"/>
  <c r="R65" i="25"/>
  <c r="P65" i="25"/>
  <c r="N65" i="25"/>
  <c r="L65" i="25"/>
  <c r="J65" i="25"/>
  <c r="I65" i="25"/>
  <c r="H65" i="25"/>
  <c r="G65" i="25"/>
  <c r="F65" i="25"/>
  <c r="DC62" i="25"/>
  <c r="DB62" i="25"/>
  <c r="DA62" i="25"/>
  <c r="CZ62" i="25"/>
  <c r="CY62" i="25"/>
  <c r="CX62" i="25"/>
  <c r="CW62" i="25"/>
  <c r="CV62" i="25"/>
  <c r="CU62" i="25"/>
  <c r="CT62" i="25"/>
  <c r="CS62" i="25"/>
  <c r="CR62" i="25"/>
  <c r="CQ62" i="25"/>
  <c r="CP62" i="25"/>
  <c r="CO62" i="25"/>
  <c r="CN62" i="25"/>
  <c r="CM62" i="25"/>
  <c r="CL62" i="25"/>
  <c r="CK62" i="25"/>
  <c r="CJ62" i="25"/>
  <c r="CI62" i="25"/>
  <c r="CH62" i="25"/>
  <c r="CG62" i="25"/>
  <c r="DE62" i="25" s="1"/>
  <c r="AA37" i="29" s="1"/>
  <c r="CF62" i="25"/>
  <c r="CC62" i="25"/>
  <c r="CB62" i="25"/>
  <c r="CA62" i="25"/>
  <c r="BZ62" i="25"/>
  <c r="BY62" i="25"/>
  <c r="BX62" i="25"/>
  <c r="BW62" i="25"/>
  <c r="BV62" i="25"/>
  <c r="BU62" i="25"/>
  <c r="BT62" i="25"/>
  <c r="BS62" i="25"/>
  <c r="BR62" i="25"/>
  <c r="BQ62" i="25"/>
  <c r="BP62" i="25"/>
  <c r="BO62" i="25"/>
  <c r="BN62" i="25"/>
  <c r="BM62" i="25"/>
  <c r="BL62" i="25"/>
  <c r="BK62" i="25"/>
  <c r="BJ62" i="25"/>
  <c r="BI62" i="25"/>
  <c r="BH62" i="25"/>
  <c r="BG62" i="25"/>
  <c r="CE62" i="25" s="1"/>
  <c r="Y37" i="29" s="1"/>
  <c r="BF62" i="25"/>
  <c r="BC62" i="25"/>
  <c r="BB62" i="25"/>
  <c r="BA62" i="25"/>
  <c r="AZ62" i="25"/>
  <c r="AY62" i="25"/>
  <c r="AX62" i="25"/>
  <c r="AW62" i="25"/>
  <c r="AV62" i="25"/>
  <c r="AU62" i="25"/>
  <c r="AT62" i="25"/>
  <c r="AS62" i="25"/>
  <c r="AR62" i="25"/>
  <c r="AQ62" i="25"/>
  <c r="AP62" i="25"/>
  <c r="AO62" i="25"/>
  <c r="AN62" i="25"/>
  <c r="AM62" i="25"/>
  <c r="AL62" i="25"/>
  <c r="AK62" i="25"/>
  <c r="AJ62" i="25"/>
  <c r="AI62" i="25"/>
  <c r="AH62" i="25"/>
  <c r="AG62" i="25"/>
  <c r="BE62" i="25" s="1"/>
  <c r="W37" i="29" s="1"/>
  <c r="AF62" i="25"/>
  <c r="AC62" i="25"/>
  <c r="AB62" i="25"/>
  <c r="AA62" i="25"/>
  <c r="Z62" i="25"/>
  <c r="Y62" i="25"/>
  <c r="X62" i="25"/>
  <c r="W62" i="25"/>
  <c r="V62" i="25"/>
  <c r="U62" i="25"/>
  <c r="T62" i="25"/>
  <c r="S62" i="25"/>
  <c r="R62" i="25"/>
  <c r="Q62" i="25"/>
  <c r="P62" i="25"/>
  <c r="O62" i="25"/>
  <c r="N62" i="25"/>
  <c r="M62" i="25"/>
  <c r="L62" i="25"/>
  <c r="K62" i="25"/>
  <c r="J62" i="25"/>
  <c r="I62" i="25"/>
  <c r="H62" i="25"/>
  <c r="G62" i="25"/>
  <c r="F62" i="25"/>
  <c r="DB46" i="25"/>
  <c r="CZ46" i="25"/>
  <c r="CX46" i="25"/>
  <c r="CV46" i="25"/>
  <c r="CT46" i="25"/>
  <c r="CR46" i="25"/>
  <c r="CP46" i="25"/>
  <c r="CN46" i="25"/>
  <c r="CL46" i="25"/>
  <c r="CJ46" i="25"/>
  <c r="CH46" i="25"/>
  <c r="CF46" i="25"/>
  <c r="CC46" i="25"/>
  <c r="CA46" i="25"/>
  <c r="BY46" i="25"/>
  <c r="BW46" i="25"/>
  <c r="BU46" i="25"/>
  <c r="BS46" i="25"/>
  <c r="BQ46" i="25"/>
  <c r="BO46" i="25"/>
  <c r="BM46" i="25"/>
  <c r="BK46" i="25"/>
  <c r="BI46" i="25"/>
  <c r="BG46" i="25"/>
  <c r="BC46" i="25"/>
  <c r="BA46" i="25"/>
  <c r="AY46" i="25"/>
  <c r="AW46" i="25"/>
  <c r="AU46" i="25"/>
  <c r="AT46" i="25"/>
  <c r="AS46" i="25"/>
  <c r="AR46" i="25"/>
  <c r="AQ46" i="25"/>
  <c r="AP46" i="25"/>
  <c r="AO46" i="25"/>
  <c r="AN46" i="25"/>
  <c r="AM46" i="25"/>
  <c r="AL46" i="25"/>
  <c r="AK46" i="25"/>
  <c r="AJ46" i="25"/>
  <c r="AI46" i="25"/>
  <c r="AH46" i="25"/>
  <c r="AG46" i="25"/>
  <c r="BE46" i="25" s="1"/>
  <c r="W28" i="29" s="1"/>
  <c r="AF46" i="25"/>
  <c r="AC46" i="25"/>
  <c r="AB46" i="25"/>
  <c r="AA46" i="25"/>
  <c r="Z46" i="25"/>
  <c r="Y46" i="25"/>
  <c r="X46" i="25"/>
  <c r="W46" i="25"/>
  <c r="V46" i="25"/>
  <c r="U46" i="25"/>
  <c r="T46" i="25"/>
  <c r="S46" i="25"/>
  <c r="R46" i="25"/>
  <c r="Q46" i="25"/>
  <c r="P46" i="25"/>
  <c r="O46" i="25"/>
  <c r="N46" i="25"/>
  <c r="M46" i="25"/>
  <c r="L46" i="25"/>
  <c r="K46" i="25"/>
  <c r="J46" i="25"/>
  <c r="I46" i="25"/>
  <c r="H46" i="25"/>
  <c r="G46" i="25"/>
  <c r="AE46" i="25" s="1"/>
  <c r="U28" i="29" s="1"/>
  <c r="F46" i="25"/>
  <c r="CB46" i="25"/>
  <c r="BZ46" i="25"/>
  <c r="BX46" i="25"/>
  <c r="BV46" i="25"/>
  <c r="BT46" i="25"/>
  <c r="BR46" i="25"/>
  <c r="BP46" i="25"/>
  <c r="BN46" i="25"/>
  <c r="BL46" i="25"/>
  <c r="BJ46" i="25"/>
  <c r="BH46" i="25"/>
  <c r="BF46" i="25"/>
  <c r="BB46" i="25"/>
  <c r="AZ46" i="25"/>
  <c r="AX46" i="25"/>
  <c r="AV46" i="25"/>
  <c r="DC47" i="25"/>
  <c r="DC46" i="25" s="1"/>
  <c r="DA47" i="25"/>
  <c r="DA46" i="25" s="1"/>
  <c r="CY47" i="25"/>
  <c r="CY46" i="25" s="1"/>
  <c r="CW47" i="25"/>
  <c r="CW46" i="25" s="1"/>
  <c r="CU47" i="25"/>
  <c r="CU46" i="25" s="1"/>
  <c r="CS47" i="25"/>
  <c r="CS46" i="25" s="1"/>
  <c r="CQ47" i="25"/>
  <c r="CQ46" i="25" s="1"/>
  <c r="CO47" i="25"/>
  <c r="CO46" i="25" s="1"/>
  <c r="CM47" i="25"/>
  <c r="CM46" i="25" s="1"/>
  <c r="CK47" i="25"/>
  <c r="CK46" i="25" s="1"/>
  <c r="CI47" i="25"/>
  <c r="CI46" i="25" s="1"/>
  <c r="CG47" i="25"/>
  <c r="DG40" i="25"/>
  <c r="F15" i="31" s="1"/>
  <c r="DF40" i="25"/>
  <c r="E15" i="31" s="1"/>
  <c r="DC39" i="25"/>
  <c r="DB39" i="25"/>
  <c r="DA39" i="25"/>
  <c r="CZ39" i="25"/>
  <c r="CY39" i="25"/>
  <c r="CX39" i="25"/>
  <c r="CW39" i="25"/>
  <c r="CV39" i="25"/>
  <c r="CU39" i="25"/>
  <c r="CT39" i="25"/>
  <c r="CS39" i="25"/>
  <c r="CR39" i="25"/>
  <c r="CQ39" i="25"/>
  <c r="CP39" i="25"/>
  <c r="CO39" i="25"/>
  <c r="CN39" i="25"/>
  <c r="CM39" i="25"/>
  <c r="CL39" i="25"/>
  <c r="CK39" i="25"/>
  <c r="CJ39" i="25"/>
  <c r="CI39" i="25"/>
  <c r="CH39" i="25"/>
  <c r="CG39" i="25"/>
  <c r="CF39" i="25"/>
  <c r="CC39" i="25"/>
  <c r="CB39" i="25"/>
  <c r="CA39" i="25"/>
  <c r="BZ39" i="25"/>
  <c r="BY39" i="25"/>
  <c r="BX39" i="25"/>
  <c r="BW39" i="25"/>
  <c r="BV39" i="25"/>
  <c r="BU39" i="25"/>
  <c r="BT39" i="25"/>
  <c r="BS39" i="25"/>
  <c r="BR39" i="25"/>
  <c r="BQ39" i="25"/>
  <c r="BP39" i="25"/>
  <c r="BO39" i="25"/>
  <c r="BN39" i="25"/>
  <c r="BM39" i="25"/>
  <c r="BL39" i="25"/>
  <c r="BK39" i="25"/>
  <c r="BJ39" i="25"/>
  <c r="BI39" i="25"/>
  <c r="BH39" i="25"/>
  <c r="BG39" i="25"/>
  <c r="BF39" i="25"/>
  <c r="BC39" i="25"/>
  <c r="BB39" i="25"/>
  <c r="BA39" i="25"/>
  <c r="AZ39" i="25"/>
  <c r="AY39" i="25"/>
  <c r="AX39" i="25"/>
  <c r="AW39" i="25"/>
  <c r="AV39" i="25"/>
  <c r="AU39" i="25"/>
  <c r="AT39" i="25"/>
  <c r="AS39" i="25"/>
  <c r="AR39" i="25"/>
  <c r="AQ39" i="25"/>
  <c r="AP39" i="25"/>
  <c r="AO39" i="25"/>
  <c r="AN39" i="25"/>
  <c r="AM39" i="25"/>
  <c r="AL39" i="25"/>
  <c r="AK39" i="25"/>
  <c r="AJ39" i="25"/>
  <c r="AI39" i="25"/>
  <c r="AH39" i="25"/>
  <c r="AG39" i="25"/>
  <c r="AF39" i="25"/>
  <c r="AC39" i="25"/>
  <c r="AB39" i="25"/>
  <c r="AA39" i="25"/>
  <c r="Z39" i="25"/>
  <c r="Y39" i="25"/>
  <c r="X39" i="25"/>
  <c r="W39" i="25"/>
  <c r="V39" i="25"/>
  <c r="U39" i="25"/>
  <c r="T39" i="25"/>
  <c r="S39" i="25"/>
  <c r="R39" i="25"/>
  <c r="Q39" i="25"/>
  <c r="P39" i="25"/>
  <c r="O39" i="25"/>
  <c r="N39" i="25"/>
  <c r="M39" i="25"/>
  <c r="L39" i="25"/>
  <c r="K39" i="25"/>
  <c r="J39" i="25"/>
  <c r="I39" i="25"/>
  <c r="H39" i="25"/>
  <c r="G39" i="25"/>
  <c r="F39" i="25"/>
  <c r="AD46" i="25" l="1"/>
  <c r="T28" i="29" s="1"/>
  <c r="AD62" i="25"/>
  <c r="T37" i="29" s="1"/>
  <c r="BD62" i="25"/>
  <c r="V37" i="29" s="1"/>
  <c r="CD62" i="25"/>
  <c r="X37" i="29" s="1"/>
  <c r="DD62" i="25"/>
  <c r="Z37" i="29" s="1"/>
  <c r="AE81" i="25"/>
  <c r="U49" i="29" s="1"/>
  <c r="BE81" i="25"/>
  <c r="W49" i="29" s="1"/>
  <c r="CE81" i="25"/>
  <c r="Y49" i="29" s="1"/>
  <c r="DE81" i="25"/>
  <c r="AA49" i="29" s="1"/>
  <c r="AD34" i="25"/>
  <c r="AE86" i="25"/>
  <c r="U55" i="29" s="1"/>
  <c r="BE86" i="25"/>
  <c r="W55" i="29" s="1"/>
  <c r="DD34" i="25"/>
  <c r="CD39" i="25"/>
  <c r="X22" i="29" s="1"/>
  <c r="DD39" i="25"/>
  <c r="Z22" i="29" s="1"/>
  <c r="AD39" i="25"/>
  <c r="T22" i="29" s="1"/>
  <c r="CE86" i="25"/>
  <c r="Y55" i="29" s="1"/>
  <c r="AE62" i="25"/>
  <c r="U37" i="29" s="1"/>
  <c r="CD65" i="25"/>
  <c r="X40" i="29" s="1"/>
  <c r="DD65" i="25"/>
  <c r="Z40" i="29" s="1"/>
  <c r="AE39" i="25"/>
  <c r="U22" i="29" s="1"/>
  <c r="CE39" i="25"/>
  <c r="Y22" i="29" s="1"/>
  <c r="DE39" i="25"/>
  <c r="AA22" i="29" s="1"/>
  <c r="AD81" i="25"/>
  <c r="T49" i="29" s="1"/>
  <c r="CD81" i="25"/>
  <c r="X49" i="29" s="1"/>
  <c r="DD81" i="25"/>
  <c r="Z49" i="29" s="1"/>
  <c r="CE38" i="25"/>
  <c r="AD86" i="25"/>
  <c r="T55" i="29" s="1"/>
  <c r="CD86" i="25"/>
  <c r="X55" i="29" s="1"/>
  <c r="DD86" i="25"/>
  <c r="Z55" i="29" s="1"/>
  <c r="CG46" i="25"/>
  <c r="DE46" i="25" s="1"/>
  <c r="AA28" i="29" s="1"/>
  <c r="DE47" i="25"/>
  <c r="CD46" i="25"/>
  <c r="X28" i="29" s="1"/>
  <c r="CE46" i="25"/>
  <c r="Y28" i="29" s="1"/>
  <c r="DD46" i="25"/>
  <c r="Z28" i="29" s="1"/>
  <c r="AD65" i="25"/>
  <c r="T40" i="29" s="1"/>
  <c r="CG34" i="25"/>
  <c r="DE34" i="25" s="1"/>
  <c r="DE38" i="25"/>
  <c r="DE86" i="25"/>
  <c r="AA55" i="29" s="1"/>
  <c r="DE92" i="25"/>
  <c r="BD39" i="25"/>
  <c r="V22" i="29" s="1"/>
  <c r="BD65" i="25"/>
  <c r="V40" i="29" s="1"/>
  <c r="BE39" i="25"/>
  <c r="W22" i="29" s="1"/>
  <c r="BD81" i="25"/>
  <c r="V49" i="29" s="1"/>
  <c r="BD86" i="25"/>
  <c r="V55" i="29" s="1"/>
  <c r="BD46" i="25"/>
  <c r="V28" i="29" s="1"/>
  <c r="D15" i="31"/>
  <c r="J15" i="31" s="1"/>
  <c r="Y21" i="29"/>
  <c r="AA21" i="29"/>
  <c r="U27" i="29"/>
  <c r="T48" i="29"/>
  <c r="V48" i="29"/>
  <c r="X48" i="29"/>
  <c r="Z48" i="29"/>
  <c r="T54" i="29"/>
  <c r="V54" i="29"/>
  <c r="X54" i="29"/>
  <c r="Z54" i="29"/>
  <c r="U21" i="29"/>
  <c r="T27" i="29"/>
  <c r="Y27" i="29"/>
  <c r="T36" i="29"/>
  <c r="V36" i="29"/>
  <c r="X36" i="29"/>
  <c r="Z36" i="29"/>
  <c r="U48" i="29"/>
  <c r="W48" i="29"/>
  <c r="Y48" i="29"/>
  <c r="AA48" i="29"/>
  <c r="U54" i="29"/>
  <c r="W54" i="29"/>
  <c r="Y54" i="29"/>
  <c r="AA54" i="29"/>
  <c r="W21" i="29"/>
  <c r="AA27" i="29"/>
  <c r="T21" i="29"/>
  <c r="V21" i="29"/>
  <c r="X21" i="29"/>
  <c r="Z21" i="29"/>
  <c r="X27" i="29"/>
  <c r="V27" i="29"/>
  <c r="Z27" i="29"/>
  <c r="W27" i="29"/>
  <c r="U36" i="29"/>
  <c r="W36" i="29"/>
  <c r="Y36" i="29"/>
  <c r="AA36" i="29"/>
  <c r="U18" i="29"/>
  <c r="Z39" i="29"/>
  <c r="V39" i="29"/>
  <c r="X39" i="29"/>
  <c r="T39" i="29"/>
  <c r="DF99" i="25"/>
  <c r="E34" i="31" s="1"/>
  <c r="DG99" i="25"/>
  <c r="F34" i="31" s="1"/>
  <c r="DG96" i="25"/>
  <c r="F26" i="31" s="1"/>
  <c r="DG39" i="25"/>
  <c r="DG81" i="25"/>
  <c r="DF81" i="25"/>
  <c r="DG38" i="25"/>
  <c r="BU34" i="25"/>
  <c r="DG34" i="25" s="1"/>
  <c r="F24" i="31" s="1"/>
  <c r="DF39" i="25"/>
  <c r="CE34" i="25" l="1"/>
  <c r="D34" i="31"/>
  <c r="I34" i="31" s="1"/>
  <c r="AB37" i="29"/>
  <c r="I15" i="31"/>
  <c r="AB55" i="29"/>
  <c r="AB54" i="29"/>
  <c r="AB49" i="29"/>
  <c r="AB36" i="29"/>
  <c r="AB48" i="29"/>
  <c r="AB27" i="29"/>
  <c r="AB28" i="29"/>
  <c r="AB22" i="29"/>
  <c r="AB21" i="29"/>
  <c r="AB39" i="29"/>
  <c r="AB40" i="29"/>
  <c r="DG92" i="25"/>
  <c r="DG32" i="25"/>
  <c r="DF32" i="25"/>
  <c r="DG31" i="25"/>
  <c r="F12" i="31" s="1"/>
  <c r="DF31" i="25"/>
  <c r="E12" i="31" s="1"/>
  <c r="DG30" i="25"/>
  <c r="DF30" i="25"/>
  <c r="DG29" i="25"/>
  <c r="DF29" i="25"/>
  <c r="DG28" i="25"/>
  <c r="DF28" i="25"/>
  <c r="DG27" i="25"/>
  <c r="DF27" i="25"/>
  <c r="DC25" i="25"/>
  <c r="DB25" i="25"/>
  <c r="DA25" i="25"/>
  <c r="CZ25" i="25"/>
  <c r="CY25" i="25"/>
  <c r="CX25" i="25"/>
  <c r="CW25" i="25"/>
  <c r="CV25" i="25"/>
  <c r="CU25" i="25"/>
  <c r="CT25" i="25"/>
  <c r="CS25" i="25"/>
  <c r="CR25" i="25"/>
  <c r="CQ25" i="25"/>
  <c r="CP25" i="25"/>
  <c r="CO25" i="25"/>
  <c r="CN25" i="25"/>
  <c r="CM25" i="25"/>
  <c r="CL25" i="25"/>
  <c r="CK25" i="25"/>
  <c r="CJ25" i="25"/>
  <c r="CI25" i="25"/>
  <c r="CH25" i="25"/>
  <c r="CG25" i="25"/>
  <c r="DE25" i="25" s="1"/>
  <c r="AA16" i="29" s="1"/>
  <c r="CF25" i="25"/>
  <c r="DD25" i="25" s="1"/>
  <c r="Z16" i="29" s="1"/>
  <c r="CC25" i="25"/>
  <c r="CB25" i="25"/>
  <c r="CA25" i="25"/>
  <c r="BZ25" i="25"/>
  <c r="BY25" i="25"/>
  <c r="BX25" i="25"/>
  <c r="BW25" i="25"/>
  <c r="BV25" i="25"/>
  <c r="BU25" i="25"/>
  <c r="BT25" i="25"/>
  <c r="BS25" i="25"/>
  <c r="BR25" i="25"/>
  <c r="BQ25" i="25"/>
  <c r="BP25" i="25"/>
  <c r="BO25" i="25"/>
  <c r="BN25" i="25"/>
  <c r="BM25" i="25"/>
  <c r="BL25" i="25"/>
  <c r="BK25" i="25"/>
  <c r="BJ25" i="25"/>
  <c r="BI25" i="25"/>
  <c r="BH25" i="25"/>
  <c r="BG25" i="25"/>
  <c r="CE25" i="25" s="1"/>
  <c r="Y16" i="29" s="1"/>
  <c r="BF25" i="25"/>
  <c r="CD25" i="25" s="1"/>
  <c r="X16" i="29" s="1"/>
  <c r="BC25" i="25"/>
  <c r="BB25" i="25"/>
  <c r="BA25" i="25"/>
  <c r="AZ25" i="25"/>
  <c r="AY26" i="25"/>
  <c r="AY25" i="25" s="1"/>
  <c r="AX26" i="25"/>
  <c r="AX25" i="25" s="1"/>
  <c r="AW26" i="25"/>
  <c r="AW25" i="25" s="1"/>
  <c r="AV26" i="25"/>
  <c r="AV25" i="25" s="1"/>
  <c r="AU26" i="25"/>
  <c r="AU25" i="25" s="1"/>
  <c r="AT26" i="25"/>
  <c r="AT25" i="25" s="1"/>
  <c r="AS26" i="25"/>
  <c r="AS25" i="25" s="1"/>
  <c r="AR26" i="25"/>
  <c r="AR25" i="25" s="1"/>
  <c r="AQ26" i="25"/>
  <c r="AQ25" i="25" s="1"/>
  <c r="AP26" i="25"/>
  <c r="AP25" i="25" s="1"/>
  <c r="AO26" i="25"/>
  <c r="AO25" i="25" s="1"/>
  <c r="AN26" i="25"/>
  <c r="AN25" i="25" s="1"/>
  <c r="AM26" i="25"/>
  <c r="AM25" i="25" s="1"/>
  <c r="AL26" i="25"/>
  <c r="AL25" i="25" s="1"/>
  <c r="AK26" i="25"/>
  <c r="AK25" i="25" s="1"/>
  <c r="AJ26" i="25"/>
  <c r="AJ25" i="25" s="1"/>
  <c r="AI26" i="25"/>
  <c r="AI25" i="25" s="1"/>
  <c r="AH26" i="25"/>
  <c r="AH25" i="25" s="1"/>
  <c r="AG26" i="25"/>
  <c r="AF26" i="25"/>
  <c r="AC26" i="25"/>
  <c r="AC25" i="25" s="1"/>
  <c r="AB26" i="25"/>
  <c r="AB25" i="25" s="1"/>
  <c r="AA26" i="25"/>
  <c r="AA25" i="25" s="1"/>
  <c r="Z26" i="25"/>
  <c r="Z25" i="25" s="1"/>
  <c r="Y26" i="25"/>
  <c r="Y25" i="25" s="1"/>
  <c r="X26" i="25"/>
  <c r="X25" i="25" s="1"/>
  <c r="W26" i="25"/>
  <c r="W25" i="25" s="1"/>
  <c r="V26" i="25"/>
  <c r="V25" i="25" s="1"/>
  <c r="U26" i="25"/>
  <c r="U25" i="25" s="1"/>
  <c r="T26" i="25"/>
  <c r="T25" i="25" s="1"/>
  <c r="S26" i="25"/>
  <c r="S25" i="25" s="1"/>
  <c r="R26" i="25"/>
  <c r="R25" i="25" s="1"/>
  <c r="Q26" i="25"/>
  <c r="Q25" i="25" s="1"/>
  <c r="P26" i="25"/>
  <c r="P25" i="25" s="1"/>
  <c r="O26" i="25"/>
  <c r="O25" i="25" s="1"/>
  <c r="N26" i="25"/>
  <c r="N25" i="25" s="1"/>
  <c r="M26" i="25"/>
  <c r="M25" i="25" s="1"/>
  <c r="L26" i="25"/>
  <c r="L25" i="25" s="1"/>
  <c r="K26" i="25"/>
  <c r="K25" i="25" s="1"/>
  <c r="J26" i="25"/>
  <c r="J25" i="25" s="1"/>
  <c r="I26" i="25"/>
  <c r="I25" i="25" s="1"/>
  <c r="H26" i="25"/>
  <c r="G26" i="25"/>
  <c r="AE26" i="25" s="1"/>
  <c r="F26" i="25"/>
  <c r="DG24" i="25"/>
  <c r="DF24" i="25"/>
  <c r="DG23" i="25"/>
  <c r="DF23" i="25"/>
  <c r="DG22" i="25"/>
  <c r="DF22" i="25"/>
  <c r="DG21" i="25"/>
  <c r="DF21" i="25"/>
  <c r="F25" i="25" l="1"/>
  <c r="AD26" i="25"/>
  <c r="J34" i="31"/>
  <c r="AG25" i="25"/>
  <c r="BE25" i="25" s="1"/>
  <c r="W16" i="29" s="1"/>
  <c r="BE26" i="25"/>
  <c r="AF25" i="25"/>
  <c r="BD25" i="25" s="1"/>
  <c r="V16" i="29" s="1"/>
  <c r="BD26" i="25"/>
  <c r="F10" i="31"/>
  <c r="D12" i="31"/>
  <c r="I12" i="31" s="1"/>
  <c r="E10" i="31"/>
  <c r="X15" i="29"/>
  <c r="Z15" i="29"/>
  <c r="Y15" i="29"/>
  <c r="AA15" i="29"/>
  <c r="DG26" i="25"/>
  <c r="DF26" i="25"/>
  <c r="H25" i="25"/>
  <c r="G25" i="25"/>
  <c r="AE25" i="25" s="1"/>
  <c r="U16" i="29" s="1"/>
  <c r="W15" i="29" l="1"/>
  <c r="AD25" i="25"/>
  <c r="T16" i="29" s="1"/>
  <c r="V15" i="29"/>
  <c r="DF25" i="25"/>
  <c r="J12" i="31"/>
  <c r="DG25" i="25"/>
  <c r="U15" i="29"/>
  <c r="T15" i="29"/>
  <c r="DC20" i="25"/>
  <c r="DB20" i="25"/>
  <c r="DA20" i="25"/>
  <c r="CZ20" i="25"/>
  <c r="CY20" i="25"/>
  <c r="CX20" i="25"/>
  <c r="CW20" i="25"/>
  <c r="CV20" i="25"/>
  <c r="CU20" i="25"/>
  <c r="CT20" i="25"/>
  <c r="CS20" i="25"/>
  <c r="CR20" i="25"/>
  <c r="CQ20" i="25"/>
  <c r="CP20" i="25"/>
  <c r="CO20" i="25"/>
  <c r="CN20" i="25"/>
  <c r="CM20" i="25"/>
  <c r="CL20" i="25"/>
  <c r="CK20" i="25"/>
  <c r="CJ20" i="25"/>
  <c r="CI20" i="25"/>
  <c r="CH20" i="25"/>
  <c r="CG20" i="25"/>
  <c r="CF20" i="25"/>
  <c r="CC20" i="25"/>
  <c r="CB20" i="25"/>
  <c r="CA20" i="25"/>
  <c r="BZ20" i="25"/>
  <c r="BY20" i="25"/>
  <c r="BX20" i="25"/>
  <c r="BW20" i="25"/>
  <c r="BV20" i="25"/>
  <c r="BU20" i="25"/>
  <c r="BT20" i="25"/>
  <c r="BS20" i="25"/>
  <c r="BR20" i="25"/>
  <c r="BQ20" i="25"/>
  <c r="BP20" i="25"/>
  <c r="BO20" i="25"/>
  <c r="BN20" i="25"/>
  <c r="BM20" i="25"/>
  <c r="BL20" i="25"/>
  <c r="BK20" i="25"/>
  <c r="BJ20" i="25"/>
  <c r="BI20" i="25"/>
  <c r="BH20" i="25"/>
  <c r="BG20" i="25"/>
  <c r="CE20" i="25" s="1"/>
  <c r="Y13" i="29" s="1"/>
  <c r="BF20" i="25"/>
  <c r="CD20" i="25" s="1"/>
  <c r="X13" i="29" s="1"/>
  <c r="BC20" i="25"/>
  <c r="BB20" i="25"/>
  <c r="BA20" i="25"/>
  <c r="AZ20" i="25"/>
  <c r="AY20" i="25"/>
  <c r="AX20" i="25"/>
  <c r="AW20" i="25"/>
  <c r="AV20" i="25"/>
  <c r="AU20" i="25"/>
  <c r="AT20" i="25"/>
  <c r="AS20" i="25"/>
  <c r="AR20" i="25"/>
  <c r="AQ20" i="25"/>
  <c r="AP20" i="25"/>
  <c r="AO20" i="25"/>
  <c r="AN20" i="25"/>
  <c r="AM20" i="25"/>
  <c r="AL20" i="25"/>
  <c r="AK20" i="25"/>
  <c r="AJ20" i="25"/>
  <c r="AI20" i="25"/>
  <c r="AH20" i="25"/>
  <c r="AG20" i="25"/>
  <c r="AF20" i="25"/>
  <c r="AC20" i="25"/>
  <c r="AB20" i="25"/>
  <c r="AA20" i="25"/>
  <c r="Z20" i="25"/>
  <c r="Y20" i="25"/>
  <c r="X20" i="25"/>
  <c r="W20" i="25"/>
  <c r="V20" i="25"/>
  <c r="U20" i="25"/>
  <c r="T20" i="25"/>
  <c r="S20" i="25"/>
  <c r="R20" i="25"/>
  <c r="Q20" i="25"/>
  <c r="P20" i="25"/>
  <c r="O20" i="25"/>
  <c r="N20" i="25"/>
  <c r="M20" i="25"/>
  <c r="L20" i="25"/>
  <c r="K20" i="25"/>
  <c r="J20" i="25"/>
  <c r="I20" i="25"/>
  <c r="H20" i="25"/>
  <c r="G20" i="25"/>
  <c r="AE20" i="25" s="1"/>
  <c r="U13" i="29" s="1"/>
  <c r="U12" i="29" s="1"/>
  <c r="F20" i="25"/>
  <c r="AD20" i="25" s="1"/>
  <c r="T13" i="29" s="1"/>
  <c r="T12" i="29" s="1"/>
  <c r="DE20" i="25" l="1"/>
  <c r="DD20" i="25"/>
  <c r="Z13" i="29" s="1"/>
  <c r="BD20" i="25"/>
  <c r="V13" i="29" s="1"/>
  <c r="BE20" i="25"/>
  <c r="W13" i="29" s="1"/>
  <c r="V12" i="29"/>
  <c r="X12" i="29"/>
  <c r="Z12" i="29"/>
  <c r="AB16" i="29"/>
  <c r="AB15" i="29"/>
  <c r="W12" i="29"/>
  <c r="Y12" i="29"/>
  <c r="AA12" i="29"/>
  <c r="AA13" i="29" s="1"/>
  <c r="DC33" i="25"/>
  <c r="CY33" i="25"/>
  <c r="CW33" i="25"/>
  <c r="CU33" i="25"/>
  <c r="CS33" i="25"/>
  <c r="CQ33" i="25"/>
  <c r="CO33" i="25"/>
  <c r="CM33" i="25"/>
  <c r="CK33" i="25"/>
  <c r="CG33" i="25"/>
  <c r="CC33" i="25"/>
  <c r="BY33" i="25"/>
  <c r="BW33" i="25"/>
  <c r="BU33" i="25"/>
  <c r="DB49" i="25"/>
  <c r="CZ49" i="25"/>
  <c r="CX49" i="25"/>
  <c r="CV49" i="25"/>
  <c r="CT49" i="25"/>
  <c r="CR49" i="25"/>
  <c r="CP49" i="25"/>
  <c r="CN49" i="25"/>
  <c r="CL49" i="25"/>
  <c r="CJ49" i="25"/>
  <c r="CH49" i="25"/>
  <c r="CF49" i="25"/>
  <c r="CB49" i="25"/>
  <c r="BZ49" i="25"/>
  <c r="BX49" i="25"/>
  <c r="BV49" i="25"/>
  <c r="BT49" i="25"/>
  <c r="BR49" i="25"/>
  <c r="BP49" i="25"/>
  <c r="BN49" i="25"/>
  <c r="BL49" i="25"/>
  <c r="BJ49" i="25"/>
  <c r="BH49" i="25"/>
  <c r="BF49" i="25"/>
  <c r="BB49" i="25"/>
  <c r="AZ49" i="25"/>
  <c r="AX49" i="25"/>
  <c r="AV49" i="25"/>
  <c r="AU49" i="25"/>
  <c r="AT49" i="25"/>
  <c r="AS49" i="25"/>
  <c r="AR49" i="25"/>
  <c r="AQ49" i="25"/>
  <c r="AP49" i="25"/>
  <c r="AO49" i="25"/>
  <c r="AN49" i="25"/>
  <c r="AM49" i="25"/>
  <c r="AL49" i="25"/>
  <c r="AK49" i="25"/>
  <c r="AJ49" i="25"/>
  <c r="AI49" i="25"/>
  <c r="AH49" i="25"/>
  <c r="AG49" i="25"/>
  <c r="AF49" i="25"/>
  <c r="AC49" i="25"/>
  <c r="AB49" i="25"/>
  <c r="Z49" i="25"/>
  <c r="Y49" i="25"/>
  <c r="X49" i="25"/>
  <c r="W49" i="25"/>
  <c r="V49" i="25"/>
  <c r="U49" i="25"/>
  <c r="T49" i="25"/>
  <c r="S49" i="25"/>
  <c r="R49" i="25"/>
  <c r="Q49" i="25"/>
  <c r="P49" i="25"/>
  <c r="O49" i="25"/>
  <c r="N49" i="25"/>
  <c r="M49" i="25"/>
  <c r="L49" i="25"/>
  <c r="K49" i="25"/>
  <c r="J49" i="25"/>
  <c r="I49" i="25"/>
  <c r="H49" i="25"/>
  <c r="G49" i="25"/>
  <c r="F49" i="25"/>
  <c r="DB33" i="25"/>
  <c r="DA33" i="25"/>
  <c r="CZ33" i="25"/>
  <c r="CX33" i="25"/>
  <c r="CV33" i="25"/>
  <c r="CT33" i="25"/>
  <c r="CP33" i="25"/>
  <c r="CN33" i="25"/>
  <c r="CL33" i="25"/>
  <c r="CJ33" i="25"/>
  <c r="CI33" i="25"/>
  <c r="CH33" i="25"/>
  <c r="CB33" i="25"/>
  <c r="CA33" i="25"/>
  <c r="BX33" i="25"/>
  <c r="BV33" i="25"/>
  <c r="BT33" i="25"/>
  <c r="BS33" i="25"/>
  <c r="BR33" i="25"/>
  <c r="BQ33" i="25"/>
  <c r="BO33" i="25"/>
  <c r="BK33" i="25"/>
  <c r="BI33" i="25"/>
  <c r="BG33" i="25"/>
  <c r="BA33" i="25"/>
  <c r="AY33" i="25"/>
  <c r="AW33" i="25"/>
  <c r="AV33" i="25"/>
  <c r="AS33" i="25"/>
  <c r="AR33" i="25"/>
  <c r="AQ33" i="25"/>
  <c r="AP33" i="25"/>
  <c r="AO33" i="25"/>
  <c r="AN33" i="25"/>
  <c r="AM33" i="25"/>
  <c r="AL33" i="25"/>
  <c r="AK33" i="25"/>
  <c r="AJ33" i="25"/>
  <c r="AH33" i="25"/>
  <c r="AG33" i="25"/>
  <c r="AF33" i="25"/>
  <c r="AC33" i="25"/>
  <c r="AB33" i="25"/>
  <c r="AA33" i="25"/>
  <c r="Z33" i="25"/>
  <c r="X33" i="25"/>
  <c r="W33" i="25"/>
  <c r="V33" i="25"/>
  <c r="T33" i="25"/>
  <c r="S33" i="25"/>
  <c r="R33" i="25"/>
  <c r="Q33" i="25"/>
  <c r="P33" i="25"/>
  <c r="O33" i="25"/>
  <c r="N33" i="25"/>
  <c r="K33" i="25"/>
  <c r="J33" i="25"/>
  <c r="I33" i="25"/>
  <c r="H33" i="25"/>
  <c r="G33" i="25"/>
  <c r="F33" i="25"/>
  <c r="CR33" i="25"/>
  <c r="CF33" i="25"/>
  <c r="BZ33" i="25"/>
  <c r="BM33" i="25"/>
  <c r="BC33" i="25"/>
  <c r="AU33" i="25"/>
  <c r="AT33" i="25"/>
  <c r="AI33" i="25"/>
  <c r="Y33" i="25"/>
  <c r="U33" i="25"/>
  <c r="M33" i="25"/>
  <c r="L33" i="25"/>
  <c r="CE33" i="25" l="1"/>
  <c r="Y19" i="29" s="1"/>
  <c r="AD49" i="25"/>
  <c r="T31" i="29" s="1"/>
  <c r="AE33" i="25"/>
  <c r="U19" i="29" s="1"/>
  <c r="DD33" i="25"/>
  <c r="Z19" i="29" s="1"/>
  <c r="AD33" i="25"/>
  <c r="T19" i="29" s="1"/>
  <c r="BD49" i="25"/>
  <c r="V31" i="29" s="1"/>
  <c r="CD49" i="25"/>
  <c r="X31" i="29" s="1"/>
  <c r="DD49" i="25"/>
  <c r="Z31" i="29" s="1"/>
  <c r="DE33" i="25"/>
  <c r="AA19" i="29" s="1"/>
  <c r="BE33" i="25"/>
  <c r="W19" i="29" s="1"/>
  <c r="AB13" i="29"/>
  <c r="AB12" i="29"/>
  <c r="AA18" i="29"/>
  <c r="W18" i="29"/>
  <c r="Z18" i="29"/>
  <c r="Y18" i="29"/>
  <c r="T30" i="29"/>
  <c r="X30" i="29"/>
  <c r="Z30" i="29"/>
  <c r="V30" i="29"/>
  <c r="DG33" i="25"/>
  <c r="AB30" i="29" l="1"/>
  <c r="C8" i="25"/>
  <c r="AZ34" i="25"/>
  <c r="BB34" i="25"/>
  <c r="BF34" i="25"/>
  <c r="BH34" i="25"/>
  <c r="BJ34" i="25"/>
  <c r="BL34" i="25"/>
  <c r="BN34" i="25"/>
  <c r="BP34" i="25"/>
  <c r="AA49" i="25"/>
  <c r="AE49" i="25" s="1"/>
  <c r="U31" i="29" s="1"/>
  <c r="DF54" i="25"/>
  <c r="F41" i="25"/>
  <c r="G41" i="25"/>
  <c r="H41" i="25"/>
  <c r="I41" i="25"/>
  <c r="J41" i="25"/>
  <c r="K41" i="25"/>
  <c r="L41" i="25"/>
  <c r="M41" i="25"/>
  <c r="N41" i="25"/>
  <c r="O41" i="25"/>
  <c r="P41" i="25"/>
  <c r="Q41" i="25"/>
  <c r="R41" i="25"/>
  <c r="S41" i="25"/>
  <c r="T41" i="25"/>
  <c r="U41" i="25"/>
  <c r="V41" i="25"/>
  <c r="W41" i="25"/>
  <c r="X41" i="25"/>
  <c r="Y41" i="25"/>
  <c r="Z41" i="25"/>
  <c r="AA41" i="25"/>
  <c r="AB41" i="25"/>
  <c r="AC41" i="25"/>
  <c r="AF41" i="25"/>
  <c r="AG41" i="25"/>
  <c r="AH41" i="25"/>
  <c r="AI41" i="25"/>
  <c r="AJ41" i="25"/>
  <c r="AK41" i="25"/>
  <c r="AL41" i="25"/>
  <c r="AM41" i="25"/>
  <c r="AN41" i="25"/>
  <c r="AO41" i="25"/>
  <c r="AP41" i="25"/>
  <c r="AQ41" i="25"/>
  <c r="AR41" i="25"/>
  <c r="AS41" i="25"/>
  <c r="AT41" i="25"/>
  <c r="AU41" i="25"/>
  <c r="AV41" i="25"/>
  <c r="AW41" i="25"/>
  <c r="AX41" i="25"/>
  <c r="AY41" i="25"/>
  <c r="AZ41" i="25"/>
  <c r="BB41" i="25"/>
  <c r="BF41" i="25"/>
  <c r="BG41" i="25"/>
  <c r="BH41" i="25"/>
  <c r="BI41" i="25"/>
  <c r="BJ41" i="25"/>
  <c r="BK41" i="25"/>
  <c r="BL41" i="25"/>
  <c r="BM41" i="25"/>
  <c r="BN41" i="25"/>
  <c r="BO41" i="25"/>
  <c r="BP41" i="25"/>
  <c r="BQ41" i="25"/>
  <c r="BR41" i="25"/>
  <c r="BS41" i="25"/>
  <c r="BT41" i="25"/>
  <c r="BU41" i="25"/>
  <c r="BV41" i="25"/>
  <c r="BW41" i="25"/>
  <c r="BX41" i="25"/>
  <c r="BY41" i="25"/>
  <c r="BZ41" i="25"/>
  <c r="CB41" i="25"/>
  <c r="CF41" i="25"/>
  <c r="CG41" i="25"/>
  <c r="CH41" i="25"/>
  <c r="CI41" i="25"/>
  <c r="CJ41" i="25"/>
  <c r="CK41" i="25"/>
  <c r="CL41" i="25"/>
  <c r="CM41" i="25"/>
  <c r="CN41" i="25"/>
  <c r="CO41" i="25"/>
  <c r="CP41" i="25"/>
  <c r="CQ41" i="25"/>
  <c r="CR41" i="25"/>
  <c r="CS41" i="25"/>
  <c r="CT41" i="25"/>
  <c r="CU41" i="25"/>
  <c r="CV41" i="25"/>
  <c r="CW41" i="25"/>
  <c r="CX41" i="25"/>
  <c r="CY41" i="25"/>
  <c r="CZ41" i="25"/>
  <c r="DA41" i="25"/>
  <c r="DB41" i="25"/>
  <c r="DF42" i="25"/>
  <c r="E17" i="31" s="1"/>
  <c r="DG42" i="25"/>
  <c r="F17" i="31" s="1"/>
  <c r="BC43" i="25"/>
  <c r="BE43" i="25" s="1"/>
  <c r="CC43" i="25"/>
  <c r="CE43" i="25" s="1"/>
  <c r="DC43" i="25"/>
  <c r="DF43" i="25"/>
  <c r="BC44" i="25"/>
  <c r="BE44" i="25" s="1"/>
  <c r="CC44" i="25"/>
  <c r="CE44" i="25" s="1"/>
  <c r="DF44" i="25"/>
  <c r="CA41" i="25"/>
  <c r="DF45" i="25"/>
  <c r="DF47" i="25"/>
  <c r="E32" i="31" s="1"/>
  <c r="DG47" i="25"/>
  <c r="F32" i="31" s="1"/>
  <c r="DF48" i="25"/>
  <c r="DG48" i="25"/>
  <c r="DF50" i="25"/>
  <c r="E16" i="31" s="1"/>
  <c r="DF51" i="25"/>
  <c r="DG51" i="25"/>
  <c r="DF52" i="25"/>
  <c r="DF53" i="25"/>
  <c r="DG53" i="25"/>
  <c r="F56" i="25"/>
  <c r="G56" i="25"/>
  <c r="H56" i="25"/>
  <c r="H55" i="25" s="1"/>
  <c r="I56" i="25"/>
  <c r="I55" i="25" s="1"/>
  <c r="J56" i="25"/>
  <c r="J55" i="25" s="1"/>
  <c r="K56" i="25"/>
  <c r="K55" i="25" s="1"/>
  <c r="L56" i="25"/>
  <c r="L55" i="25" s="1"/>
  <c r="M56" i="25"/>
  <c r="M55" i="25" s="1"/>
  <c r="N56" i="25"/>
  <c r="N55" i="25" s="1"/>
  <c r="O56" i="25"/>
  <c r="O55" i="25" s="1"/>
  <c r="P56" i="25"/>
  <c r="P55" i="25" s="1"/>
  <c r="Q56" i="25"/>
  <c r="Q55" i="25" s="1"/>
  <c r="R56" i="25"/>
  <c r="R55" i="25" s="1"/>
  <c r="S56" i="25"/>
  <c r="S55" i="25" s="1"/>
  <c r="T56" i="25"/>
  <c r="T55" i="25" s="1"/>
  <c r="U56" i="25"/>
  <c r="U55" i="25" s="1"/>
  <c r="V56" i="25"/>
  <c r="V55" i="25" s="1"/>
  <c r="W56" i="25"/>
  <c r="W55" i="25" s="1"/>
  <c r="X56" i="25"/>
  <c r="X55" i="25" s="1"/>
  <c r="Y56" i="25"/>
  <c r="Y55" i="25" s="1"/>
  <c r="Z56" i="25"/>
  <c r="Z55" i="25" s="1"/>
  <c r="AA56" i="25"/>
  <c r="AA55" i="25" s="1"/>
  <c r="AB56" i="25"/>
  <c r="AB55" i="25" s="1"/>
  <c r="AC56" i="25"/>
  <c r="AC55" i="25" s="1"/>
  <c r="AF56" i="25"/>
  <c r="AG56" i="25"/>
  <c r="AH56" i="25"/>
  <c r="AH55" i="25" s="1"/>
  <c r="AI56" i="25"/>
  <c r="AI55" i="25" s="1"/>
  <c r="AJ56" i="25"/>
  <c r="AJ55" i="25" s="1"/>
  <c r="AK56" i="25"/>
  <c r="AK55" i="25" s="1"/>
  <c r="AL56" i="25"/>
  <c r="AL55" i="25" s="1"/>
  <c r="AM56" i="25"/>
  <c r="AM55" i="25" s="1"/>
  <c r="AN56" i="25"/>
  <c r="AN55" i="25" s="1"/>
  <c r="AO56" i="25"/>
  <c r="AO55" i="25" s="1"/>
  <c r="AP56" i="25"/>
  <c r="AP55" i="25" s="1"/>
  <c r="AQ56" i="25"/>
  <c r="AQ55" i="25" s="1"/>
  <c r="AR56" i="25"/>
  <c r="AR55" i="25" s="1"/>
  <c r="AS56" i="25"/>
  <c r="AS55" i="25" s="1"/>
  <c r="AT56" i="25"/>
  <c r="AT55" i="25" s="1"/>
  <c r="AU56" i="25"/>
  <c r="AU55" i="25" s="1"/>
  <c r="AV56" i="25"/>
  <c r="AV55" i="25" s="1"/>
  <c r="AW56" i="25"/>
  <c r="AW55" i="25" s="1"/>
  <c r="AX56" i="25"/>
  <c r="AX55" i="25" s="1"/>
  <c r="AY56" i="25"/>
  <c r="AY55" i="25" s="1"/>
  <c r="AZ56" i="25"/>
  <c r="AZ55" i="25" s="1"/>
  <c r="BA56" i="25"/>
  <c r="BA55" i="25" s="1"/>
  <c r="BB56" i="25"/>
  <c r="BB55" i="25" s="1"/>
  <c r="BC56" i="25"/>
  <c r="BC55" i="25" s="1"/>
  <c r="BF56" i="25"/>
  <c r="BG56" i="25"/>
  <c r="BH56" i="25"/>
  <c r="BH55" i="25" s="1"/>
  <c r="BI56" i="25"/>
  <c r="BI55" i="25" s="1"/>
  <c r="BJ56" i="25"/>
  <c r="BJ55" i="25" s="1"/>
  <c r="BK56" i="25"/>
  <c r="BK55" i="25" s="1"/>
  <c r="BL56" i="25"/>
  <c r="BL55" i="25" s="1"/>
  <c r="BM56" i="25"/>
  <c r="BM55" i="25" s="1"/>
  <c r="BN56" i="25"/>
  <c r="BN55" i="25" s="1"/>
  <c r="BO56" i="25"/>
  <c r="BO55" i="25" s="1"/>
  <c r="BP56" i="25"/>
  <c r="BP55" i="25" s="1"/>
  <c r="BQ56" i="25"/>
  <c r="BQ55" i="25" s="1"/>
  <c r="BR56" i="25"/>
  <c r="BR55" i="25" s="1"/>
  <c r="BS56" i="25"/>
  <c r="BS55" i="25" s="1"/>
  <c r="BT56" i="25"/>
  <c r="BT55" i="25" s="1"/>
  <c r="BU56" i="25"/>
  <c r="BU55" i="25" s="1"/>
  <c r="BV56" i="25"/>
  <c r="BV55" i="25" s="1"/>
  <c r="BW56" i="25"/>
  <c r="BW55" i="25" s="1"/>
  <c r="BX56" i="25"/>
  <c r="BX55" i="25" s="1"/>
  <c r="BY56" i="25"/>
  <c r="BY55" i="25" s="1"/>
  <c r="BZ56" i="25"/>
  <c r="BZ55" i="25" s="1"/>
  <c r="CA56" i="25"/>
  <c r="CA55" i="25" s="1"/>
  <c r="CB56" i="25"/>
  <c r="CB55" i="25" s="1"/>
  <c r="CC56" i="25"/>
  <c r="CC55" i="25" s="1"/>
  <c r="CF56" i="25"/>
  <c r="CG56" i="25"/>
  <c r="CH56" i="25"/>
  <c r="CH55" i="25" s="1"/>
  <c r="CI56" i="25"/>
  <c r="CI55" i="25" s="1"/>
  <c r="CJ56" i="25"/>
  <c r="CJ55" i="25" s="1"/>
  <c r="CK56" i="25"/>
  <c r="CK55" i="25" s="1"/>
  <c r="CL56" i="25"/>
  <c r="CL55" i="25" s="1"/>
  <c r="CM56" i="25"/>
  <c r="CM55" i="25" s="1"/>
  <c r="CN56" i="25"/>
  <c r="CN55" i="25" s="1"/>
  <c r="CO56" i="25"/>
  <c r="CO55" i="25" s="1"/>
  <c r="CP56" i="25"/>
  <c r="CP55" i="25" s="1"/>
  <c r="CQ56" i="25"/>
  <c r="CQ55" i="25" s="1"/>
  <c r="CR56" i="25"/>
  <c r="CR55" i="25" s="1"/>
  <c r="CS56" i="25"/>
  <c r="CS55" i="25" s="1"/>
  <c r="CT56" i="25"/>
  <c r="CT55" i="25" s="1"/>
  <c r="CU56" i="25"/>
  <c r="CU55" i="25" s="1"/>
  <c r="CV56" i="25"/>
  <c r="CV55" i="25" s="1"/>
  <c r="CW56" i="25"/>
  <c r="CW55" i="25" s="1"/>
  <c r="CX56" i="25"/>
  <c r="CX55" i="25" s="1"/>
  <c r="CY56" i="25"/>
  <c r="CY55" i="25" s="1"/>
  <c r="CZ56" i="25"/>
  <c r="CZ55" i="25" s="1"/>
  <c r="DA56" i="25"/>
  <c r="DA55" i="25" s="1"/>
  <c r="DB56" i="25"/>
  <c r="DC56" i="25"/>
  <c r="DC55" i="25" s="1"/>
  <c r="DF57" i="25"/>
  <c r="DG57" i="25"/>
  <c r="DF58" i="25"/>
  <c r="DG58" i="25"/>
  <c r="DF59" i="25"/>
  <c r="DG59" i="25"/>
  <c r="DG60" i="25"/>
  <c r="DF61" i="25"/>
  <c r="E33" i="31" s="1"/>
  <c r="DG61" i="25"/>
  <c r="F33" i="31" s="1"/>
  <c r="DF63" i="25"/>
  <c r="DG63" i="25"/>
  <c r="DF64" i="25"/>
  <c r="DG64" i="25"/>
  <c r="K67" i="25"/>
  <c r="M67" i="25"/>
  <c r="M65" i="25" s="1"/>
  <c r="O67" i="25"/>
  <c r="O65" i="25" s="1"/>
  <c r="Q67" i="25"/>
  <c r="Q65" i="25" s="1"/>
  <c r="S67" i="25"/>
  <c r="S65" i="25" s="1"/>
  <c r="U67" i="25"/>
  <c r="U65" i="25" s="1"/>
  <c r="W67" i="25"/>
  <c r="W65" i="25" s="1"/>
  <c r="Y67" i="25"/>
  <c r="Y65" i="25" s="1"/>
  <c r="AA67" i="25"/>
  <c r="AA65" i="25" s="1"/>
  <c r="AC67" i="25"/>
  <c r="AC65" i="25" s="1"/>
  <c r="AG67" i="25"/>
  <c r="AI67" i="25"/>
  <c r="AI65" i="25" s="1"/>
  <c r="AK67" i="25"/>
  <c r="AK65" i="25" s="1"/>
  <c r="AM67" i="25"/>
  <c r="AM65" i="25" s="1"/>
  <c r="AO67" i="25"/>
  <c r="AO65" i="25" s="1"/>
  <c r="AQ67" i="25"/>
  <c r="AQ65" i="25" s="1"/>
  <c r="AS67" i="25"/>
  <c r="AS65" i="25" s="1"/>
  <c r="AU67" i="25"/>
  <c r="AU65" i="25" s="1"/>
  <c r="AW67" i="25"/>
  <c r="AW65" i="25" s="1"/>
  <c r="AY67" i="25"/>
  <c r="AY65" i="25" s="1"/>
  <c r="BA67" i="25"/>
  <c r="BA65" i="25" s="1"/>
  <c r="BC67" i="25"/>
  <c r="BC65" i="25" s="1"/>
  <c r="BG67" i="25"/>
  <c r="BI67" i="25"/>
  <c r="BI65" i="25" s="1"/>
  <c r="BK67" i="25"/>
  <c r="BK65" i="25" s="1"/>
  <c r="BM67" i="25"/>
  <c r="BM65" i="25" s="1"/>
  <c r="BO67" i="25"/>
  <c r="BO65" i="25" s="1"/>
  <c r="BQ67" i="25"/>
  <c r="BQ65" i="25" s="1"/>
  <c r="BS67" i="25"/>
  <c r="BS65" i="25" s="1"/>
  <c r="BU67" i="25"/>
  <c r="BU65" i="25" s="1"/>
  <c r="BW67" i="25"/>
  <c r="BW65" i="25" s="1"/>
  <c r="BY67" i="25"/>
  <c r="BY65" i="25" s="1"/>
  <c r="CA67" i="25"/>
  <c r="CA65" i="25" s="1"/>
  <c r="CC67" i="25"/>
  <c r="CC65" i="25" s="1"/>
  <c r="CG67" i="25"/>
  <c r="CI67" i="25"/>
  <c r="CI65" i="25" s="1"/>
  <c r="CK67" i="25"/>
  <c r="CK65" i="25" s="1"/>
  <c r="CM67" i="25"/>
  <c r="CM65" i="25" s="1"/>
  <c r="CO67" i="25"/>
  <c r="CO65" i="25" s="1"/>
  <c r="CQ67" i="25"/>
  <c r="CQ65" i="25" s="1"/>
  <c r="CS67" i="25"/>
  <c r="CS65" i="25" s="1"/>
  <c r="CU67" i="25"/>
  <c r="CU65" i="25" s="1"/>
  <c r="CW67" i="25"/>
  <c r="CW65" i="25" s="1"/>
  <c r="CY67" i="25"/>
  <c r="CY65" i="25" s="1"/>
  <c r="DA67" i="25"/>
  <c r="DA65" i="25" s="1"/>
  <c r="DC67" i="25"/>
  <c r="DC65" i="25" s="1"/>
  <c r="F73" i="25"/>
  <c r="G73" i="25"/>
  <c r="H73" i="25"/>
  <c r="I73" i="25"/>
  <c r="J73" i="25"/>
  <c r="K73" i="25"/>
  <c r="L73" i="25"/>
  <c r="M73" i="25"/>
  <c r="N73" i="25"/>
  <c r="O73" i="25"/>
  <c r="P73" i="25"/>
  <c r="Q73" i="25"/>
  <c r="R73" i="25"/>
  <c r="S73" i="25"/>
  <c r="T73" i="25"/>
  <c r="U73" i="25"/>
  <c r="V73" i="25"/>
  <c r="W73" i="25"/>
  <c r="X73" i="25"/>
  <c r="Y73" i="25"/>
  <c r="Z73" i="25"/>
  <c r="AA73" i="25"/>
  <c r="AB73" i="25"/>
  <c r="AC73" i="25"/>
  <c r="AF73" i="25"/>
  <c r="AG73" i="25"/>
  <c r="AH73" i="25"/>
  <c r="AI73" i="25"/>
  <c r="AJ73" i="25"/>
  <c r="AK73" i="25"/>
  <c r="AL73" i="25"/>
  <c r="AM73" i="25"/>
  <c r="AN73" i="25"/>
  <c r="AO73" i="25"/>
  <c r="AP73" i="25"/>
  <c r="AQ73" i="25"/>
  <c r="AR73" i="25"/>
  <c r="AS73" i="25"/>
  <c r="AT73" i="25"/>
  <c r="AU73" i="25"/>
  <c r="AV73" i="25"/>
  <c r="AW73" i="25"/>
  <c r="AX73" i="25"/>
  <c r="AY73" i="25"/>
  <c r="AZ73" i="25"/>
  <c r="BA73" i="25"/>
  <c r="BB73" i="25"/>
  <c r="BC73" i="25"/>
  <c r="BF73" i="25"/>
  <c r="BG73" i="25"/>
  <c r="BH73" i="25"/>
  <c r="BI73" i="25"/>
  <c r="BJ73" i="25"/>
  <c r="BK73" i="25"/>
  <c r="BL73" i="25"/>
  <c r="BM73" i="25"/>
  <c r="BN73" i="25"/>
  <c r="BO73" i="25"/>
  <c r="BP73" i="25"/>
  <c r="BQ73" i="25"/>
  <c r="BR73" i="25"/>
  <c r="BS73" i="25"/>
  <c r="BT73" i="25"/>
  <c r="BU73" i="25"/>
  <c r="BV73" i="25"/>
  <c r="BW73" i="25"/>
  <c r="BX73" i="25"/>
  <c r="BY73" i="25"/>
  <c r="BZ73" i="25"/>
  <c r="CA73" i="25"/>
  <c r="CB73" i="25"/>
  <c r="CC73" i="25"/>
  <c r="CF73" i="25"/>
  <c r="CG73" i="25"/>
  <c r="CH73" i="25"/>
  <c r="CI73" i="25"/>
  <c r="CJ73" i="25"/>
  <c r="CK73" i="25"/>
  <c r="CL73" i="25"/>
  <c r="CM73" i="25"/>
  <c r="CN73" i="25"/>
  <c r="CO73" i="25"/>
  <c r="CP73" i="25"/>
  <c r="CQ73" i="25"/>
  <c r="CR73" i="25"/>
  <c r="CS73" i="25"/>
  <c r="CT73" i="25"/>
  <c r="CU73" i="25"/>
  <c r="CV73" i="25"/>
  <c r="CW73" i="25"/>
  <c r="CX73" i="25"/>
  <c r="CY73" i="25"/>
  <c r="CZ73" i="25"/>
  <c r="DA73" i="25"/>
  <c r="DB73" i="25"/>
  <c r="DC73" i="25"/>
  <c r="DF74" i="25"/>
  <c r="DG74" i="25"/>
  <c r="DF75" i="25"/>
  <c r="DG75" i="25"/>
  <c r="DF76" i="25"/>
  <c r="DG76" i="25"/>
  <c r="F77" i="25"/>
  <c r="G77" i="25"/>
  <c r="H77" i="25"/>
  <c r="I77" i="25"/>
  <c r="J77" i="25"/>
  <c r="K77" i="25"/>
  <c r="L77" i="25"/>
  <c r="M77" i="25"/>
  <c r="N77" i="25"/>
  <c r="O77" i="25"/>
  <c r="P77" i="25"/>
  <c r="Q77" i="25"/>
  <c r="R77" i="25"/>
  <c r="S77" i="25"/>
  <c r="T77" i="25"/>
  <c r="U77" i="25"/>
  <c r="V77" i="25"/>
  <c r="W77" i="25"/>
  <c r="X77" i="25"/>
  <c r="Y77" i="25"/>
  <c r="Z77" i="25"/>
  <c r="AA77" i="25"/>
  <c r="AB77" i="25"/>
  <c r="AC77" i="25"/>
  <c r="AF77" i="25"/>
  <c r="AG77" i="25"/>
  <c r="AH77" i="25"/>
  <c r="AI77" i="25"/>
  <c r="AJ77" i="25"/>
  <c r="AK77" i="25"/>
  <c r="AL77" i="25"/>
  <c r="AM77" i="25"/>
  <c r="AN77" i="25"/>
  <c r="AO77" i="25"/>
  <c r="AP77" i="25"/>
  <c r="AQ77" i="25"/>
  <c r="AR77" i="25"/>
  <c r="AS77" i="25"/>
  <c r="AT77" i="25"/>
  <c r="AU77" i="25"/>
  <c r="AV77" i="25"/>
  <c r="AW77" i="25"/>
  <c r="AX77" i="25"/>
  <c r="AY77" i="25"/>
  <c r="AZ77" i="25"/>
  <c r="BA77" i="25"/>
  <c r="BB77" i="25"/>
  <c r="BC77" i="25"/>
  <c r="BF77" i="25"/>
  <c r="BG77" i="25"/>
  <c r="BH77" i="25"/>
  <c r="BI77" i="25"/>
  <c r="BJ77" i="25"/>
  <c r="BK77" i="25"/>
  <c r="BL77" i="25"/>
  <c r="BM77" i="25"/>
  <c r="BN77" i="25"/>
  <c r="BO77" i="25"/>
  <c r="BP77" i="25"/>
  <c r="BQ77" i="25"/>
  <c r="BR77" i="25"/>
  <c r="BS77" i="25"/>
  <c r="BT77" i="25"/>
  <c r="BU77" i="25"/>
  <c r="BV77" i="25"/>
  <c r="BW77" i="25"/>
  <c r="BX77" i="25"/>
  <c r="BY77" i="25"/>
  <c r="BZ77" i="25"/>
  <c r="CA77" i="25"/>
  <c r="CB77" i="25"/>
  <c r="CC77" i="25"/>
  <c r="CF77" i="25"/>
  <c r="CG77" i="25"/>
  <c r="CH77" i="25"/>
  <c r="CI77" i="25"/>
  <c r="CJ77" i="25"/>
  <c r="CK77" i="25"/>
  <c r="CL77" i="25"/>
  <c r="CM77" i="25"/>
  <c r="CN77" i="25"/>
  <c r="CO77" i="25"/>
  <c r="CP77" i="25"/>
  <c r="CQ77" i="25"/>
  <c r="CR77" i="25"/>
  <c r="CS77" i="25"/>
  <c r="CT77" i="25"/>
  <c r="CU77" i="25"/>
  <c r="CV77" i="25"/>
  <c r="CW77" i="25"/>
  <c r="CX77" i="25"/>
  <c r="CY77" i="25"/>
  <c r="CZ77" i="25"/>
  <c r="DA77" i="25"/>
  <c r="DB77" i="25"/>
  <c r="DC77" i="25"/>
  <c r="DF78" i="25"/>
  <c r="DG78" i="25"/>
  <c r="DF79" i="25"/>
  <c r="DG79" i="25"/>
  <c r="DF80" i="25"/>
  <c r="DG80" i="25"/>
  <c r="F89" i="25"/>
  <c r="G89" i="25"/>
  <c r="H89" i="25"/>
  <c r="I89" i="25"/>
  <c r="J89" i="25"/>
  <c r="K89" i="25"/>
  <c r="L89" i="25"/>
  <c r="M89" i="25"/>
  <c r="N89" i="25"/>
  <c r="O89" i="25"/>
  <c r="P89" i="25"/>
  <c r="Q89" i="25"/>
  <c r="R89" i="25"/>
  <c r="S89" i="25"/>
  <c r="T89" i="25"/>
  <c r="U89" i="25"/>
  <c r="V89" i="25"/>
  <c r="W89" i="25"/>
  <c r="X89" i="25"/>
  <c r="Y89" i="25"/>
  <c r="Z89" i="25"/>
  <c r="AA89" i="25"/>
  <c r="AB89" i="25"/>
  <c r="AC89" i="25"/>
  <c r="AF89" i="25"/>
  <c r="AG89" i="25"/>
  <c r="AH89" i="25"/>
  <c r="AI89" i="25"/>
  <c r="AJ89" i="25"/>
  <c r="AK89" i="25"/>
  <c r="AL89" i="25"/>
  <c r="AM89" i="25"/>
  <c r="AN89" i="25"/>
  <c r="AO89" i="25"/>
  <c r="AP89" i="25"/>
  <c r="AQ89" i="25"/>
  <c r="AR89" i="25"/>
  <c r="AS89" i="25"/>
  <c r="AT89" i="25"/>
  <c r="AU89" i="25"/>
  <c r="AV89" i="25"/>
  <c r="AW89" i="25"/>
  <c r="AX89" i="25"/>
  <c r="AY89" i="25"/>
  <c r="AZ89" i="25"/>
  <c r="BA89" i="25"/>
  <c r="BB89" i="25"/>
  <c r="BC89" i="25"/>
  <c r="BF89" i="25"/>
  <c r="BG89" i="25"/>
  <c r="BH89" i="25"/>
  <c r="BI89" i="25"/>
  <c r="BJ89" i="25"/>
  <c r="BK89" i="25"/>
  <c r="BL89" i="25"/>
  <c r="BM89" i="25"/>
  <c r="BN89" i="25"/>
  <c r="BO89" i="25"/>
  <c r="BP89" i="25"/>
  <c r="BQ89" i="25"/>
  <c r="BR89" i="25"/>
  <c r="BS89" i="25"/>
  <c r="BT89" i="25"/>
  <c r="BU89" i="25"/>
  <c r="BV89" i="25"/>
  <c r="BW89" i="25"/>
  <c r="BX89" i="25"/>
  <c r="BY89" i="25"/>
  <c r="BZ89" i="25"/>
  <c r="CA89" i="25"/>
  <c r="CB89" i="25"/>
  <c r="CC89" i="25"/>
  <c r="CF89" i="25"/>
  <c r="CG89" i="25"/>
  <c r="CH89" i="25"/>
  <c r="CI89" i="25"/>
  <c r="CJ89" i="25"/>
  <c r="CK89" i="25"/>
  <c r="CL89" i="25"/>
  <c r="CM89" i="25"/>
  <c r="CN89" i="25"/>
  <c r="CO89" i="25"/>
  <c r="CP89" i="25"/>
  <c r="CQ89" i="25"/>
  <c r="CR89" i="25"/>
  <c r="CS89" i="25"/>
  <c r="CT89" i="25"/>
  <c r="CU89" i="25"/>
  <c r="CV89" i="25"/>
  <c r="CW89" i="25"/>
  <c r="CX89" i="25"/>
  <c r="CY89" i="25"/>
  <c r="CZ89" i="25"/>
  <c r="DA89" i="25"/>
  <c r="DB89" i="25"/>
  <c r="DC89" i="25"/>
  <c r="AX92" i="25"/>
  <c r="AX91" i="25" s="1"/>
  <c r="AZ92" i="25"/>
  <c r="AZ91" i="25" s="1"/>
  <c r="BB92" i="25"/>
  <c r="BB91" i="25" s="1"/>
  <c r="BF92" i="25"/>
  <c r="BH92" i="25"/>
  <c r="BH91" i="25" s="1"/>
  <c r="BJ92" i="25"/>
  <c r="BJ91" i="25" s="1"/>
  <c r="BL92" i="25"/>
  <c r="BL91" i="25" s="1"/>
  <c r="BN92" i="25"/>
  <c r="BN91" i="25" s="1"/>
  <c r="BP92" i="25"/>
  <c r="BP91" i="25" s="1"/>
  <c r="BR92" i="25"/>
  <c r="BR91" i="25" s="1"/>
  <c r="BT92" i="25"/>
  <c r="BT91" i="25" s="1"/>
  <c r="BV92" i="25"/>
  <c r="BV91" i="25" s="1"/>
  <c r="BX92" i="25"/>
  <c r="BX91" i="25" s="1"/>
  <c r="BZ92" i="25"/>
  <c r="BZ91" i="25" s="1"/>
  <c r="CB92" i="25"/>
  <c r="CB91" i="25" s="1"/>
  <c r="CF92" i="25"/>
  <c r="CH92" i="25"/>
  <c r="CH91" i="25" s="1"/>
  <c r="AG97" i="25"/>
  <c r="AI97" i="25"/>
  <c r="AI91" i="25" s="1"/>
  <c r="AK97" i="25"/>
  <c r="AK91" i="25" s="1"/>
  <c r="AM97" i="25"/>
  <c r="AM91" i="25" s="1"/>
  <c r="AO97" i="25"/>
  <c r="AO91" i="25" s="1"/>
  <c r="AQ97" i="25"/>
  <c r="AQ91" i="25" s="1"/>
  <c r="AS97" i="25"/>
  <c r="AS91" i="25" s="1"/>
  <c r="AU97" i="25"/>
  <c r="AU91" i="25" s="1"/>
  <c r="AW97" i="25"/>
  <c r="AW91" i="25" s="1"/>
  <c r="AY97" i="25"/>
  <c r="AY91" i="25" s="1"/>
  <c r="BA97" i="25"/>
  <c r="BA91" i="25" s="1"/>
  <c r="BC97" i="25"/>
  <c r="BC91" i="25" s="1"/>
  <c r="BG97" i="25"/>
  <c r="BI97" i="25"/>
  <c r="BI91" i="25" s="1"/>
  <c r="BK97" i="25"/>
  <c r="BK91" i="25" s="1"/>
  <c r="BM97" i="25"/>
  <c r="BM91" i="25" s="1"/>
  <c r="BO97" i="25"/>
  <c r="BO91" i="25" s="1"/>
  <c r="BQ97" i="25"/>
  <c r="BQ91" i="25" s="1"/>
  <c r="BS97" i="25"/>
  <c r="BS91" i="25" s="1"/>
  <c r="BU97" i="25"/>
  <c r="BU91" i="25" s="1"/>
  <c r="BW97" i="25"/>
  <c r="BW91" i="25" s="1"/>
  <c r="BY97" i="25"/>
  <c r="BY91" i="25" s="1"/>
  <c r="CA97" i="25"/>
  <c r="CA91" i="25" s="1"/>
  <c r="CC97" i="25"/>
  <c r="CC91" i="25" s="1"/>
  <c r="CG97" i="25"/>
  <c r="CI97" i="25"/>
  <c r="CI91" i="25" s="1"/>
  <c r="CK97" i="25"/>
  <c r="CK91" i="25" s="1"/>
  <c r="CM97" i="25"/>
  <c r="CM91" i="25" s="1"/>
  <c r="CO97" i="25"/>
  <c r="CO91" i="25" s="1"/>
  <c r="CQ97" i="25"/>
  <c r="CQ91" i="25" s="1"/>
  <c r="CS97" i="25"/>
  <c r="CS91" i="25" s="1"/>
  <c r="CU97" i="25"/>
  <c r="CU91" i="25" s="1"/>
  <c r="CW97" i="25"/>
  <c r="CW91" i="25" s="1"/>
  <c r="CY97" i="25"/>
  <c r="CY91" i="25" s="1"/>
  <c r="DA97" i="25"/>
  <c r="DA91" i="25" s="1"/>
  <c r="DC97" i="25"/>
  <c r="DC91" i="25" s="1"/>
  <c r="F114" i="25"/>
  <c r="G114" i="25"/>
  <c r="H114" i="25"/>
  <c r="I114" i="25"/>
  <c r="J114" i="25"/>
  <c r="K114" i="25"/>
  <c r="L114" i="25"/>
  <c r="M114" i="25"/>
  <c r="N114" i="25"/>
  <c r="O114" i="25"/>
  <c r="P114" i="25"/>
  <c r="Q114" i="25"/>
  <c r="R114" i="25"/>
  <c r="S114" i="25"/>
  <c r="T114" i="25"/>
  <c r="U114" i="25"/>
  <c r="V114" i="25"/>
  <c r="W114" i="25"/>
  <c r="X114" i="25"/>
  <c r="Y114" i="25"/>
  <c r="Z114" i="25"/>
  <c r="AA114" i="25"/>
  <c r="AB114" i="25"/>
  <c r="AC114" i="25"/>
  <c r="AF114" i="25"/>
  <c r="AG114" i="25"/>
  <c r="AH114" i="25"/>
  <c r="AI114" i="25"/>
  <c r="AJ114" i="25"/>
  <c r="AK114" i="25"/>
  <c r="AL114" i="25"/>
  <c r="AM114" i="25"/>
  <c r="AN114" i="25"/>
  <c r="AO114" i="25"/>
  <c r="AP114" i="25"/>
  <c r="AQ114" i="25"/>
  <c r="AR114" i="25"/>
  <c r="AS114" i="25"/>
  <c r="AT114" i="25"/>
  <c r="AU114" i="25"/>
  <c r="AV114" i="25"/>
  <c r="AW114" i="25"/>
  <c r="AX114" i="25"/>
  <c r="AY114" i="25"/>
  <c r="AZ114" i="25"/>
  <c r="BB114" i="25"/>
  <c r="BC114" i="25"/>
  <c r="BF114" i="25"/>
  <c r="BG114" i="25"/>
  <c r="BH114" i="25"/>
  <c r="BI114" i="25"/>
  <c r="BJ114" i="25"/>
  <c r="BK114" i="25"/>
  <c r="BL114" i="25"/>
  <c r="BM114" i="25"/>
  <c r="BN114" i="25"/>
  <c r="BO114" i="25"/>
  <c r="BP114" i="25"/>
  <c r="BQ114" i="25"/>
  <c r="BR114" i="25"/>
  <c r="BS114" i="25"/>
  <c r="BT114" i="25"/>
  <c r="BU114" i="25"/>
  <c r="BV114" i="25"/>
  <c r="BW114" i="25"/>
  <c r="BX114" i="25"/>
  <c r="BY114" i="25"/>
  <c r="BZ114" i="25"/>
  <c r="CA114" i="25"/>
  <c r="CB114" i="25"/>
  <c r="CC114" i="25"/>
  <c r="CF114" i="25"/>
  <c r="CG114" i="25"/>
  <c r="CH114" i="25"/>
  <c r="CI114" i="25"/>
  <c r="CJ114" i="25"/>
  <c r="CK114" i="25"/>
  <c r="CL114" i="25"/>
  <c r="CM114" i="25"/>
  <c r="CN114" i="25"/>
  <c r="CO114" i="25"/>
  <c r="CP114" i="25"/>
  <c r="CQ114" i="25"/>
  <c r="CR114" i="25"/>
  <c r="CS114" i="25"/>
  <c r="CT114" i="25"/>
  <c r="CU114" i="25"/>
  <c r="CV114" i="25"/>
  <c r="CW114" i="25"/>
  <c r="CX114" i="25"/>
  <c r="CY114" i="25"/>
  <c r="CZ114" i="25"/>
  <c r="DA114" i="25"/>
  <c r="DB114" i="25"/>
  <c r="DC114" i="25"/>
  <c r="BA114" i="25"/>
  <c r="F117" i="25"/>
  <c r="G117" i="25"/>
  <c r="H117" i="25"/>
  <c r="I117" i="25"/>
  <c r="J117" i="25"/>
  <c r="K117" i="25"/>
  <c r="L117" i="25"/>
  <c r="M117" i="25"/>
  <c r="N117" i="25"/>
  <c r="O117" i="25"/>
  <c r="P117" i="25"/>
  <c r="Q117" i="25"/>
  <c r="R117" i="25"/>
  <c r="S117" i="25"/>
  <c r="T117" i="25"/>
  <c r="U117" i="25"/>
  <c r="V117" i="25"/>
  <c r="W117" i="25"/>
  <c r="X117" i="25"/>
  <c r="Y117" i="25"/>
  <c r="Z117" i="25"/>
  <c r="AA117" i="25"/>
  <c r="AB117" i="25"/>
  <c r="AC117" i="25"/>
  <c r="AF117" i="25"/>
  <c r="AG117" i="25"/>
  <c r="AH117" i="25"/>
  <c r="AI117" i="25"/>
  <c r="AJ117" i="25"/>
  <c r="AK117" i="25"/>
  <c r="AL117" i="25"/>
  <c r="AM117" i="25"/>
  <c r="AN117" i="25"/>
  <c r="AO117" i="25"/>
  <c r="AP117" i="25"/>
  <c r="AQ117" i="25"/>
  <c r="AR117" i="25"/>
  <c r="AS117" i="25"/>
  <c r="AT117" i="25"/>
  <c r="AU117" i="25"/>
  <c r="AV117" i="25"/>
  <c r="AW117" i="25"/>
  <c r="AX117" i="25"/>
  <c r="AY117" i="25"/>
  <c r="AZ117" i="25"/>
  <c r="BA117" i="25"/>
  <c r="BB117" i="25"/>
  <c r="BC117" i="25"/>
  <c r="BF117" i="25"/>
  <c r="BG117" i="25"/>
  <c r="BH117" i="25"/>
  <c r="BI117" i="25"/>
  <c r="BJ117" i="25"/>
  <c r="BK117" i="25"/>
  <c r="BL117" i="25"/>
  <c r="BM117" i="25"/>
  <c r="BN117" i="25"/>
  <c r="BO117" i="25"/>
  <c r="BP117" i="25"/>
  <c r="BQ117" i="25"/>
  <c r="BR117" i="25"/>
  <c r="BS117" i="25"/>
  <c r="BT117" i="25"/>
  <c r="BU117" i="25"/>
  <c r="BV117" i="25"/>
  <c r="BW117" i="25"/>
  <c r="BX117" i="25"/>
  <c r="BY117" i="25"/>
  <c r="BZ117" i="25"/>
  <c r="CA117" i="25"/>
  <c r="CB117" i="25"/>
  <c r="CC117" i="25"/>
  <c r="CF117" i="25"/>
  <c r="CG117" i="25"/>
  <c r="CH117" i="25"/>
  <c r="CI117" i="25"/>
  <c r="CJ117" i="25"/>
  <c r="CK117" i="25"/>
  <c r="CL117" i="25"/>
  <c r="CM117" i="25"/>
  <c r="CN117" i="25"/>
  <c r="CO117" i="25"/>
  <c r="CP117" i="25"/>
  <c r="CQ117" i="25"/>
  <c r="CR117" i="25"/>
  <c r="CS117" i="25"/>
  <c r="CT117" i="25"/>
  <c r="CU117" i="25"/>
  <c r="CV117" i="25"/>
  <c r="CW117" i="25"/>
  <c r="CX117" i="25"/>
  <c r="CY117" i="25"/>
  <c r="CZ117" i="25"/>
  <c r="DA117" i="25"/>
  <c r="DB117" i="25"/>
  <c r="DC117" i="25"/>
  <c r="F119" i="25"/>
  <c r="G119" i="25"/>
  <c r="H119" i="25"/>
  <c r="I119" i="25"/>
  <c r="J119" i="25"/>
  <c r="K119" i="25"/>
  <c r="L119" i="25"/>
  <c r="M119" i="25"/>
  <c r="N119" i="25"/>
  <c r="O119" i="25"/>
  <c r="P119" i="25"/>
  <c r="Q119" i="25"/>
  <c r="R119" i="25"/>
  <c r="S119" i="25"/>
  <c r="T119" i="25"/>
  <c r="U119" i="25"/>
  <c r="V119" i="25"/>
  <c r="W119" i="25"/>
  <c r="X119" i="25"/>
  <c r="Y119" i="25"/>
  <c r="Z119" i="25"/>
  <c r="AA119" i="25"/>
  <c r="AB119" i="25"/>
  <c r="AC119" i="25"/>
  <c r="AF119" i="25"/>
  <c r="AG119" i="25"/>
  <c r="AH119" i="25"/>
  <c r="AI119" i="25"/>
  <c r="AJ119" i="25"/>
  <c r="AK119" i="25"/>
  <c r="AL119" i="25"/>
  <c r="AM119" i="25"/>
  <c r="AN119" i="25"/>
  <c r="AO119" i="25"/>
  <c r="AP119" i="25"/>
  <c r="AQ119" i="25"/>
  <c r="AR119" i="25"/>
  <c r="AS119" i="25"/>
  <c r="AT119" i="25"/>
  <c r="AU119" i="25"/>
  <c r="AV119" i="25"/>
  <c r="AW119" i="25"/>
  <c r="AX119" i="25"/>
  <c r="AY119" i="25"/>
  <c r="AZ119" i="25"/>
  <c r="BA119" i="25"/>
  <c r="BB119" i="25"/>
  <c r="BC119" i="25"/>
  <c r="BF119" i="25"/>
  <c r="BG119" i="25"/>
  <c r="BH119" i="25"/>
  <c r="BI119" i="25"/>
  <c r="BJ119" i="25"/>
  <c r="BK119" i="25"/>
  <c r="BL119" i="25"/>
  <c r="BM119" i="25"/>
  <c r="BN119" i="25"/>
  <c r="BO119" i="25"/>
  <c r="BP119" i="25"/>
  <c r="BQ119" i="25"/>
  <c r="BR119" i="25"/>
  <c r="BS119" i="25"/>
  <c r="BT119" i="25"/>
  <c r="BU119" i="25"/>
  <c r="BV119" i="25"/>
  <c r="BW119" i="25"/>
  <c r="BX119" i="25"/>
  <c r="BY119" i="25"/>
  <c r="BZ119" i="25"/>
  <c r="CA119" i="25"/>
  <c r="CB119" i="25"/>
  <c r="CC119" i="25"/>
  <c r="CF119" i="25"/>
  <c r="CG119" i="25"/>
  <c r="CH119" i="25"/>
  <c r="CI119" i="25"/>
  <c r="CJ119" i="25"/>
  <c r="CK119" i="25"/>
  <c r="CL119" i="25"/>
  <c r="CM119" i="25"/>
  <c r="CN119" i="25"/>
  <c r="CO119" i="25"/>
  <c r="CP119" i="25"/>
  <c r="CQ119" i="25"/>
  <c r="CR119" i="25"/>
  <c r="CS119" i="25"/>
  <c r="CT119" i="25"/>
  <c r="CU119" i="25"/>
  <c r="CV119" i="25"/>
  <c r="CW119" i="25"/>
  <c r="CX119" i="25"/>
  <c r="CY119" i="25"/>
  <c r="CZ119" i="25"/>
  <c r="DA119" i="25"/>
  <c r="DB119" i="25"/>
  <c r="DC119" i="25"/>
  <c r="F123" i="25"/>
  <c r="G123" i="25"/>
  <c r="H123" i="25"/>
  <c r="I123" i="25"/>
  <c r="I122" i="25" s="1"/>
  <c r="J123" i="25"/>
  <c r="J122" i="25" s="1"/>
  <c r="K123" i="25"/>
  <c r="K122" i="25" s="1"/>
  <c r="L123" i="25"/>
  <c r="L122" i="25" s="1"/>
  <c r="M123" i="25"/>
  <c r="M122" i="25" s="1"/>
  <c r="N123" i="25"/>
  <c r="N122" i="25" s="1"/>
  <c r="O123" i="25"/>
  <c r="O122" i="25" s="1"/>
  <c r="P123" i="25"/>
  <c r="P122" i="25" s="1"/>
  <c r="Q123" i="25"/>
  <c r="Q122" i="25" s="1"/>
  <c r="R123" i="25"/>
  <c r="R122" i="25" s="1"/>
  <c r="S123" i="25"/>
  <c r="S122" i="25" s="1"/>
  <c r="T123" i="25"/>
  <c r="T122" i="25" s="1"/>
  <c r="U123" i="25"/>
  <c r="U122" i="25" s="1"/>
  <c r="V123" i="25"/>
  <c r="V122" i="25" s="1"/>
  <c r="W123" i="25"/>
  <c r="W122" i="25" s="1"/>
  <c r="X123" i="25"/>
  <c r="X122" i="25" s="1"/>
  <c r="Y123" i="25"/>
  <c r="Y122" i="25" s="1"/>
  <c r="Z123" i="25"/>
  <c r="Z122" i="25" s="1"/>
  <c r="AA123" i="25"/>
  <c r="AA122" i="25" s="1"/>
  <c r="AB123" i="25"/>
  <c r="AB122" i="25" s="1"/>
  <c r="AC123" i="25"/>
  <c r="AC122" i="25" s="1"/>
  <c r="AF123" i="25"/>
  <c r="AG123" i="25"/>
  <c r="AH123" i="25"/>
  <c r="AH122" i="25" s="1"/>
  <c r="AI123" i="25"/>
  <c r="AI122" i="25" s="1"/>
  <c r="AJ123" i="25"/>
  <c r="AJ122" i="25" s="1"/>
  <c r="AK123" i="25"/>
  <c r="AK122" i="25" s="1"/>
  <c r="AL123" i="25"/>
  <c r="AL122" i="25" s="1"/>
  <c r="AM123" i="25"/>
  <c r="AM122" i="25" s="1"/>
  <c r="AN123" i="25"/>
  <c r="AN122" i="25" s="1"/>
  <c r="AO123" i="25"/>
  <c r="AO122" i="25" s="1"/>
  <c r="AP123" i="25"/>
  <c r="AP122" i="25" s="1"/>
  <c r="AQ123" i="25"/>
  <c r="AQ122" i="25" s="1"/>
  <c r="AR123" i="25"/>
  <c r="AR122" i="25" s="1"/>
  <c r="AS123" i="25"/>
  <c r="AS122" i="25" s="1"/>
  <c r="AT123" i="25"/>
  <c r="AT122" i="25" s="1"/>
  <c r="AU123" i="25"/>
  <c r="AU122" i="25" s="1"/>
  <c r="AV123" i="25"/>
  <c r="AV122" i="25" s="1"/>
  <c r="AW123" i="25"/>
  <c r="AW122" i="25" s="1"/>
  <c r="AX123" i="25"/>
  <c r="AX122" i="25" s="1"/>
  <c r="AY123" i="25"/>
  <c r="AY122" i="25" s="1"/>
  <c r="AZ123" i="25"/>
  <c r="AZ122" i="25" s="1"/>
  <c r="BB123" i="25"/>
  <c r="BB122" i="25" s="1"/>
  <c r="BC123" i="25"/>
  <c r="BC122" i="25" s="1"/>
  <c r="BF123" i="25"/>
  <c r="BG123" i="25"/>
  <c r="BH123" i="25"/>
  <c r="BH122" i="25" s="1"/>
  <c r="BI123" i="25"/>
  <c r="BI122" i="25" s="1"/>
  <c r="BJ123" i="25"/>
  <c r="BJ122" i="25" s="1"/>
  <c r="BK123" i="25"/>
  <c r="BK122" i="25" s="1"/>
  <c r="BL123" i="25"/>
  <c r="BL122" i="25" s="1"/>
  <c r="BM123" i="25"/>
  <c r="BM122" i="25" s="1"/>
  <c r="BN123" i="25"/>
  <c r="BN122" i="25" s="1"/>
  <c r="BO123" i="25"/>
  <c r="BO122" i="25" s="1"/>
  <c r="BP123" i="25"/>
  <c r="BP122" i="25" s="1"/>
  <c r="BQ123" i="25"/>
  <c r="BQ122" i="25" s="1"/>
  <c r="BR123" i="25"/>
  <c r="BR122" i="25" s="1"/>
  <c r="BS123" i="25"/>
  <c r="BS122" i="25" s="1"/>
  <c r="BT123" i="25"/>
  <c r="BT122" i="25" s="1"/>
  <c r="BU123" i="25"/>
  <c r="BU122" i="25" s="1"/>
  <c r="BV123" i="25"/>
  <c r="BV122" i="25" s="1"/>
  <c r="BW123" i="25"/>
  <c r="BW122" i="25" s="1"/>
  <c r="BX123" i="25"/>
  <c r="BX122" i="25" s="1"/>
  <c r="BY123" i="25"/>
  <c r="BY122" i="25" s="1"/>
  <c r="BZ123" i="25"/>
  <c r="BZ122" i="25" s="1"/>
  <c r="CB123" i="25"/>
  <c r="CB122" i="25" s="1"/>
  <c r="CC123" i="25"/>
  <c r="CC122" i="25" s="1"/>
  <c r="CF123" i="25"/>
  <c r="CG123" i="25"/>
  <c r="CH123" i="25"/>
  <c r="CH122" i="25" s="1"/>
  <c r="CI123" i="25"/>
  <c r="CI122" i="25" s="1"/>
  <c r="CJ123" i="25"/>
  <c r="CJ122" i="25" s="1"/>
  <c r="CK123" i="25"/>
  <c r="CK122" i="25" s="1"/>
  <c r="CL123" i="25"/>
  <c r="CL122" i="25" s="1"/>
  <c r="CM123" i="25"/>
  <c r="CM122" i="25" s="1"/>
  <c r="CN123" i="25"/>
  <c r="CN122" i="25" s="1"/>
  <c r="CO123" i="25"/>
  <c r="CO122" i="25" s="1"/>
  <c r="CP123" i="25"/>
  <c r="CP122" i="25" s="1"/>
  <c r="CQ123" i="25"/>
  <c r="CQ122" i="25" s="1"/>
  <c r="CR123" i="25"/>
  <c r="CR122" i="25" s="1"/>
  <c r="CS123" i="25"/>
  <c r="CS122" i="25" s="1"/>
  <c r="CT123" i="25"/>
  <c r="CT122" i="25" s="1"/>
  <c r="CU123" i="25"/>
  <c r="CU122" i="25" s="1"/>
  <c r="CV123" i="25"/>
  <c r="CV122" i="25" s="1"/>
  <c r="CW123" i="25"/>
  <c r="CW122" i="25" s="1"/>
  <c r="CX123" i="25"/>
  <c r="CX122" i="25" s="1"/>
  <c r="CY123" i="25"/>
  <c r="CY122" i="25" s="1"/>
  <c r="CZ123" i="25"/>
  <c r="CZ122" i="25" s="1"/>
  <c r="DA123" i="25"/>
  <c r="DA122" i="25" s="1"/>
  <c r="DB123" i="25"/>
  <c r="DB122" i="25" s="1"/>
  <c r="DC123" i="25"/>
  <c r="DC122" i="25" s="1"/>
  <c r="CA123" i="25"/>
  <c r="CA122" i="25" s="1"/>
  <c r="F130" i="25"/>
  <c r="G130" i="25"/>
  <c r="H130" i="25"/>
  <c r="I130" i="25"/>
  <c r="J130" i="25"/>
  <c r="K130" i="25"/>
  <c r="L130" i="25"/>
  <c r="M130" i="25"/>
  <c r="N130" i="25"/>
  <c r="O130" i="25"/>
  <c r="P130" i="25"/>
  <c r="Q130" i="25"/>
  <c r="R130" i="25"/>
  <c r="S130" i="25"/>
  <c r="T130" i="25"/>
  <c r="U130" i="25"/>
  <c r="V130" i="25"/>
  <c r="W130" i="25"/>
  <c r="X130" i="25"/>
  <c r="Y130" i="25"/>
  <c r="Z130" i="25"/>
  <c r="AA130" i="25"/>
  <c r="AB130" i="25"/>
  <c r="AC130" i="25"/>
  <c r="AF130" i="25"/>
  <c r="AG130" i="25"/>
  <c r="AH130" i="25"/>
  <c r="AI130" i="25"/>
  <c r="AJ130" i="25"/>
  <c r="AK130" i="25"/>
  <c r="AL130" i="25"/>
  <c r="AM130" i="25"/>
  <c r="AN130" i="25"/>
  <c r="AO130" i="25"/>
  <c r="AP130" i="25"/>
  <c r="AQ130" i="25"/>
  <c r="AR130" i="25"/>
  <c r="AS130" i="25"/>
  <c r="AT130" i="25"/>
  <c r="AU130" i="25"/>
  <c r="AV130" i="25"/>
  <c r="AW130" i="25"/>
  <c r="AX130" i="25"/>
  <c r="AY130" i="25"/>
  <c r="AZ130" i="25"/>
  <c r="BA130" i="25"/>
  <c r="BB130" i="25"/>
  <c r="BC130" i="25"/>
  <c r="BF130" i="25"/>
  <c r="BG130" i="25"/>
  <c r="BH130" i="25"/>
  <c r="BI130" i="25"/>
  <c r="BJ130" i="25"/>
  <c r="BK130" i="25"/>
  <c r="BL130" i="25"/>
  <c r="BM130" i="25"/>
  <c r="BN130" i="25"/>
  <c r="BO130" i="25"/>
  <c r="BP130" i="25"/>
  <c r="BQ130" i="25"/>
  <c r="BR130" i="25"/>
  <c r="BS130" i="25"/>
  <c r="BT130" i="25"/>
  <c r="BU130" i="25"/>
  <c r="BV130" i="25"/>
  <c r="BW130" i="25"/>
  <c r="BX130" i="25"/>
  <c r="BY130" i="25"/>
  <c r="BZ130" i="25"/>
  <c r="CA130" i="25"/>
  <c r="CB130" i="25"/>
  <c r="CC130" i="25"/>
  <c r="CF130" i="25"/>
  <c r="CG130" i="25"/>
  <c r="CH130" i="25"/>
  <c r="CI130" i="25"/>
  <c r="CJ130" i="25"/>
  <c r="CK130" i="25"/>
  <c r="CL130" i="25"/>
  <c r="CM130" i="25"/>
  <c r="CN130" i="25"/>
  <c r="CO130" i="25"/>
  <c r="CP130" i="25"/>
  <c r="CQ130" i="25"/>
  <c r="CR130" i="25"/>
  <c r="CS130" i="25"/>
  <c r="CT130" i="25"/>
  <c r="CU130" i="25"/>
  <c r="CV130" i="25"/>
  <c r="CW130" i="25"/>
  <c r="CX130" i="25"/>
  <c r="CY130" i="25"/>
  <c r="CZ130" i="25"/>
  <c r="DA130" i="25"/>
  <c r="DB130" i="25"/>
  <c r="DC130" i="25"/>
  <c r="F137" i="25"/>
  <c r="G137" i="25"/>
  <c r="H137" i="25"/>
  <c r="I137" i="25"/>
  <c r="J137" i="25"/>
  <c r="K137" i="25"/>
  <c r="L137" i="25"/>
  <c r="M137" i="25"/>
  <c r="N137" i="25"/>
  <c r="O137" i="25"/>
  <c r="P137" i="25"/>
  <c r="Q137" i="25"/>
  <c r="R137" i="25"/>
  <c r="S137" i="25"/>
  <c r="T137" i="25"/>
  <c r="U137" i="25"/>
  <c r="V137" i="25"/>
  <c r="W137" i="25"/>
  <c r="X137" i="25"/>
  <c r="Y137" i="25"/>
  <c r="Z137" i="25"/>
  <c r="AA137" i="25"/>
  <c r="AB137" i="25"/>
  <c r="AC137" i="25"/>
  <c r="AF137" i="25"/>
  <c r="AH137" i="25"/>
  <c r="AI137" i="25"/>
  <c r="AJ137" i="25"/>
  <c r="AK137" i="25"/>
  <c r="AL137" i="25"/>
  <c r="AM137" i="25"/>
  <c r="AN137" i="25"/>
  <c r="AO137" i="25"/>
  <c r="AP137" i="25"/>
  <c r="AQ137" i="25"/>
  <c r="AR137" i="25"/>
  <c r="AS137" i="25"/>
  <c r="AT137" i="25"/>
  <c r="AU137" i="25"/>
  <c r="AV137" i="25"/>
  <c r="AW137" i="25"/>
  <c r="AX137" i="25"/>
  <c r="AY137" i="25"/>
  <c r="AZ137" i="25"/>
  <c r="BB137" i="25"/>
  <c r="BC137" i="25"/>
  <c r="BF137" i="25"/>
  <c r="BG137" i="25"/>
  <c r="BH137" i="25"/>
  <c r="BI137" i="25"/>
  <c r="BJ137" i="25"/>
  <c r="BK137" i="25"/>
  <c r="BL137" i="25"/>
  <c r="BM137" i="25"/>
  <c r="BN137" i="25"/>
  <c r="BO137" i="25"/>
  <c r="BP137" i="25"/>
  <c r="BQ137" i="25"/>
  <c r="BR137" i="25"/>
  <c r="BS137" i="25"/>
  <c r="BT137" i="25"/>
  <c r="BU137" i="25"/>
  <c r="BV137" i="25"/>
  <c r="BW137" i="25"/>
  <c r="BX137" i="25"/>
  <c r="BY137" i="25"/>
  <c r="BZ137" i="25"/>
  <c r="CB137" i="25"/>
  <c r="CC137" i="25"/>
  <c r="CF137" i="25"/>
  <c r="CG137" i="25"/>
  <c r="CH137" i="25"/>
  <c r="CI137" i="25"/>
  <c r="CJ137" i="25"/>
  <c r="CK137" i="25"/>
  <c r="CL137" i="25"/>
  <c r="CM137" i="25"/>
  <c r="CN137" i="25"/>
  <c r="CO137" i="25"/>
  <c r="CP137" i="25"/>
  <c r="CQ137" i="25"/>
  <c r="CR137" i="25"/>
  <c r="CS137" i="25"/>
  <c r="CT137" i="25"/>
  <c r="CU137" i="25"/>
  <c r="CV137" i="25"/>
  <c r="CW137" i="25"/>
  <c r="CX137" i="25"/>
  <c r="CY137" i="25"/>
  <c r="CZ137" i="25"/>
  <c r="DA137" i="25"/>
  <c r="DB137" i="25"/>
  <c r="DC137" i="25"/>
  <c r="AG137" i="25"/>
  <c r="BA139" i="25"/>
  <c r="BE139" i="25" s="1"/>
  <c r="CA139" i="25"/>
  <c r="CE139" i="25" s="1"/>
  <c r="F148" i="25"/>
  <c r="G148" i="25"/>
  <c r="H148" i="25"/>
  <c r="I148" i="25"/>
  <c r="J148" i="25"/>
  <c r="K148" i="25"/>
  <c r="L148" i="25"/>
  <c r="M148" i="25"/>
  <c r="N148" i="25"/>
  <c r="O148" i="25"/>
  <c r="P148" i="25"/>
  <c r="Q148" i="25"/>
  <c r="R148" i="25"/>
  <c r="S148" i="25"/>
  <c r="T148" i="25"/>
  <c r="U148" i="25"/>
  <c r="V148" i="25"/>
  <c r="W148" i="25"/>
  <c r="X148" i="25"/>
  <c r="Y148" i="25"/>
  <c r="Z148" i="25"/>
  <c r="AA148" i="25"/>
  <c r="AB148" i="25"/>
  <c r="AC148" i="25"/>
  <c r="AF148" i="25"/>
  <c r="AG148" i="25"/>
  <c r="AH148" i="25"/>
  <c r="AI148" i="25"/>
  <c r="AJ148" i="25"/>
  <c r="AK148" i="25"/>
  <c r="AL148" i="25"/>
  <c r="AM148" i="25"/>
  <c r="AN148" i="25"/>
  <c r="AO148" i="25"/>
  <c r="AP148" i="25"/>
  <c r="AQ148" i="25"/>
  <c r="AR148" i="25"/>
  <c r="AS148" i="25"/>
  <c r="AT148" i="25"/>
  <c r="AU148" i="25"/>
  <c r="AV148" i="25"/>
  <c r="AW148" i="25"/>
  <c r="AX148" i="25"/>
  <c r="AY148" i="25"/>
  <c r="AZ148" i="25"/>
  <c r="BA148" i="25"/>
  <c r="BB148" i="25"/>
  <c r="BF148" i="25"/>
  <c r="BG148" i="25"/>
  <c r="BH148" i="25"/>
  <c r="BI148" i="25"/>
  <c r="BJ148" i="25"/>
  <c r="BK148" i="25"/>
  <c r="BL148" i="25"/>
  <c r="BM148" i="25"/>
  <c r="BN148" i="25"/>
  <c r="BO148" i="25"/>
  <c r="BP148" i="25"/>
  <c r="BQ148" i="25"/>
  <c r="BR148" i="25"/>
  <c r="BS148" i="25"/>
  <c r="BT148" i="25"/>
  <c r="BU148" i="25"/>
  <c r="BV148" i="25"/>
  <c r="BW148" i="25"/>
  <c r="BX148" i="25"/>
  <c r="BY148" i="25"/>
  <c r="BZ148" i="25"/>
  <c r="CA148" i="25"/>
  <c r="CB148" i="25"/>
  <c r="CC148" i="25"/>
  <c r="CF148" i="25"/>
  <c r="CG148" i="25"/>
  <c r="CH148" i="25"/>
  <c r="CI148" i="25"/>
  <c r="CJ148" i="25"/>
  <c r="CK148" i="25"/>
  <c r="CL148" i="25"/>
  <c r="CM148" i="25"/>
  <c r="CN148" i="25"/>
  <c r="CO148" i="25"/>
  <c r="CP148" i="25"/>
  <c r="CQ148" i="25"/>
  <c r="CR148" i="25"/>
  <c r="CS148" i="25"/>
  <c r="CT148" i="25"/>
  <c r="CU148" i="25"/>
  <c r="CV148" i="25"/>
  <c r="CW148" i="25"/>
  <c r="CX148" i="25"/>
  <c r="CY148" i="25"/>
  <c r="CZ148" i="25"/>
  <c r="DA148" i="25"/>
  <c r="DB148" i="25"/>
  <c r="DC148" i="25"/>
  <c r="BC151" i="25"/>
  <c r="BE151" i="25" s="1"/>
  <c r="F153" i="25"/>
  <c r="G153" i="25"/>
  <c r="H153" i="25"/>
  <c r="I153" i="25"/>
  <c r="J153" i="25"/>
  <c r="K153" i="25"/>
  <c r="L153" i="25"/>
  <c r="M153" i="25"/>
  <c r="N153" i="25"/>
  <c r="O153" i="25"/>
  <c r="P153" i="25"/>
  <c r="Q153" i="25"/>
  <c r="R153" i="25"/>
  <c r="S153" i="25"/>
  <c r="T153" i="25"/>
  <c r="U153" i="25"/>
  <c r="V153" i="25"/>
  <c r="W153" i="25"/>
  <c r="X153" i="25"/>
  <c r="Y153" i="25"/>
  <c r="Z153" i="25"/>
  <c r="AA153" i="25"/>
  <c r="AB153" i="25"/>
  <c r="AC153" i="25"/>
  <c r="AF153" i="25"/>
  <c r="AG153" i="25"/>
  <c r="AH153" i="25"/>
  <c r="AI153" i="25"/>
  <c r="AJ153" i="25"/>
  <c r="AK153" i="25"/>
  <c r="AL153" i="25"/>
  <c r="AM153" i="25"/>
  <c r="AN153" i="25"/>
  <c r="AO153" i="25"/>
  <c r="AP153" i="25"/>
  <c r="AQ153" i="25"/>
  <c r="AR153" i="25"/>
  <c r="AS153" i="25"/>
  <c r="AT153" i="25"/>
  <c r="AU153" i="25"/>
  <c r="AV153" i="25"/>
  <c r="AW153" i="25"/>
  <c r="AX153" i="25"/>
  <c r="AY153" i="25"/>
  <c r="AZ153" i="25"/>
  <c r="BA153" i="25"/>
  <c r="BB153" i="25"/>
  <c r="BC153" i="25"/>
  <c r="BF153" i="25"/>
  <c r="BG153" i="25"/>
  <c r="BH153" i="25"/>
  <c r="BI153" i="25"/>
  <c r="BJ153" i="25"/>
  <c r="BK153" i="25"/>
  <c r="BL153" i="25"/>
  <c r="BM153" i="25"/>
  <c r="BN153" i="25"/>
  <c r="BO153" i="25"/>
  <c r="BP153" i="25"/>
  <c r="BQ153" i="25"/>
  <c r="BR153" i="25"/>
  <c r="BS153" i="25"/>
  <c r="BT153" i="25"/>
  <c r="BU153" i="25"/>
  <c r="BV153" i="25"/>
  <c r="BW153" i="25"/>
  <c r="BX153" i="25"/>
  <c r="BY153" i="25"/>
  <c r="BZ153" i="25"/>
  <c r="CA153" i="25"/>
  <c r="CB153" i="25"/>
  <c r="CC153" i="25"/>
  <c r="CF153" i="25"/>
  <c r="CG153" i="25"/>
  <c r="CH153" i="25"/>
  <c r="CI153" i="25"/>
  <c r="CJ153" i="25"/>
  <c r="CK153" i="25"/>
  <c r="CL153" i="25"/>
  <c r="CM153" i="25"/>
  <c r="CN153" i="25"/>
  <c r="CO153" i="25"/>
  <c r="CP153" i="25"/>
  <c r="CQ153" i="25"/>
  <c r="CR153" i="25"/>
  <c r="CS153" i="25"/>
  <c r="CT153" i="25"/>
  <c r="CU153" i="25"/>
  <c r="CV153" i="25"/>
  <c r="CW153" i="25"/>
  <c r="CX153" i="25"/>
  <c r="CY153" i="25"/>
  <c r="CZ153" i="25"/>
  <c r="DA153" i="25"/>
  <c r="DB153" i="25"/>
  <c r="DC153" i="25"/>
  <c r="DO157" i="25"/>
  <c r="F158" i="25"/>
  <c r="G158" i="25"/>
  <c r="H158" i="25"/>
  <c r="I158" i="25"/>
  <c r="J158" i="25"/>
  <c r="K158" i="25"/>
  <c r="L158" i="25"/>
  <c r="M158" i="25"/>
  <c r="N158" i="25"/>
  <c r="O158" i="25"/>
  <c r="P158" i="25"/>
  <c r="Q158" i="25"/>
  <c r="R158" i="25"/>
  <c r="S158" i="25"/>
  <c r="T158" i="25"/>
  <c r="U158" i="25"/>
  <c r="V158" i="25"/>
  <c r="W158" i="25"/>
  <c r="X158" i="25"/>
  <c r="Y158" i="25"/>
  <c r="Z158" i="25"/>
  <c r="AA158" i="25"/>
  <c r="AB158" i="25"/>
  <c r="AC158" i="25"/>
  <c r="AF158" i="25"/>
  <c r="AG158" i="25"/>
  <c r="AH158" i="25"/>
  <c r="AI158" i="25"/>
  <c r="AJ158" i="25"/>
  <c r="AK158" i="25"/>
  <c r="AL158" i="25"/>
  <c r="AM158" i="25"/>
  <c r="AN158" i="25"/>
  <c r="AO158" i="25"/>
  <c r="AP158" i="25"/>
  <c r="AQ158" i="25"/>
  <c r="AR158" i="25"/>
  <c r="AS158" i="25"/>
  <c r="AT158" i="25"/>
  <c r="AU158" i="25"/>
  <c r="AV158" i="25"/>
  <c r="AW158" i="25"/>
  <c r="AX158" i="25"/>
  <c r="AY158" i="25"/>
  <c r="AZ158" i="25"/>
  <c r="BA158" i="25"/>
  <c r="BB158" i="25"/>
  <c r="BC158" i="25"/>
  <c r="BF158" i="25"/>
  <c r="BG158" i="25"/>
  <c r="BH158" i="25"/>
  <c r="BI158" i="25"/>
  <c r="BJ158" i="25"/>
  <c r="BK158" i="25"/>
  <c r="BL158" i="25"/>
  <c r="BM158" i="25"/>
  <c r="BN158" i="25"/>
  <c r="BO158" i="25"/>
  <c r="BP158" i="25"/>
  <c r="BQ158" i="25"/>
  <c r="BR158" i="25"/>
  <c r="BS158" i="25"/>
  <c r="BT158" i="25"/>
  <c r="BU158" i="25"/>
  <c r="BV158" i="25"/>
  <c r="BW158" i="25"/>
  <c r="BX158" i="25"/>
  <c r="BY158" i="25"/>
  <c r="BZ158" i="25"/>
  <c r="CA158" i="25"/>
  <c r="CB158" i="25"/>
  <c r="CC158" i="25"/>
  <c r="CF158" i="25"/>
  <c r="CG158" i="25"/>
  <c r="CH158" i="25"/>
  <c r="CI158" i="25"/>
  <c r="CJ158" i="25"/>
  <c r="CK158" i="25"/>
  <c r="CL158" i="25"/>
  <c r="CM158" i="25"/>
  <c r="CN158" i="25"/>
  <c r="CO158" i="25"/>
  <c r="CP158" i="25"/>
  <c r="CQ158" i="25"/>
  <c r="CR158" i="25"/>
  <c r="CS158" i="25"/>
  <c r="CT158" i="25"/>
  <c r="CU158" i="25"/>
  <c r="CV158" i="25"/>
  <c r="CW158" i="25"/>
  <c r="CX158" i="25"/>
  <c r="CY158" i="25"/>
  <c r="CZ158" i="25"/>
  <c r="DA158" i="25"/>
  <c r="DB158" i="25"/>
  <c r="DC158" i="25"/>
  <c r="F163" i="25"/>
  <c r="G163" i="25"/>
  <c r="H163" i="25"/>
  <c r="I163" i="25"/>
  <c r="J163" i="25"/>
  <c r="K163" i="25"/>
  <c r="L163" i="25"/>
  <c r="M163" i="25"/>
  <c r="N163" i="25"/>
  <c r="O163" i="25"/>
  <c r="P163" i="25"/>
  <c r="Q163" i="25"/>
  <c r="R163" i="25"/>
  <c r="S163" i="25"/>
  <c r="T163" i="25"/>
  <c r="U163" i="25"/>
  <c r="V163" i="25"/>
  <c r="W163" i="25"/>
  <c r="X163" i="25"/>
  <c r="Y163" i="25"/>
  <c r="Z163" i="25"/>
  <c r="AA163" i="25"/>
  <c r="AB163" i="25"/>
  <c r="AC163" i="25"/>
  <c r="AF163" i="25"/>
  <c r="AG163" i="25"/>
  <c r="AH163" i="25"/>
  <c r="AI163" i="25"/>
  <c r="AJ163" i="25"/>
  <c r="AK163" i="25"/>
  <c r="AL163" i="25"/>
  <c r="AM163" i="25"/>
  <c r="AN163" i="25"/>
  <c r="AO163" i="25"/>
  <c r="AP163" i="25"/>
  <c r="AQ163" i="25"/>
  <c r="AR163" i="25"/>
  <c r="AS163" i="25"/>
  <c r="AT163" i="25"/>
  <c r="AU163" i="25"/>
  <c r="AV163" i="25"/>
  <c r="AW163" i="25"/>
  <c r="AX163" i="25"/>
  <c r="AY163" i="25"/>
  <c r="AZ163" i="25"/>
  <c r="BA163" i="25"/>
  <c r="BB163" i="25"/>
  <c r="BC163" i="25"/>
  <c r="BF163" i="25"/>
  <c r="BG163" i="25"/>
  <c r="BH163" i="25"/>
  <c r="BI163" i="25"/>
  <c r="BJ163" i="25"/>
  <c r="BK163" i="25"/>
  <c r="BL163" i="25"/>
  <c r="BM163" i="25"/>
  <c r="BN163" i="25"/>
  <c r="BO163" i="25"/>
  <c r="BP163" i="25"/>
  <c r="BQ163" i="25"/>
  <c r="BR163" i="25"/>
  <c r="BS163" i="25"/>
  <c r="BT163" i="25"/>
  <c r="BU163" i="25"/>
  <c r="BV163" i="25"/>
  <c r="BW163" i="25"/>
  <c r="BX163" i="25"/>
  <c r="BY163" i="25"/>
  <c r="BZ163" i="25"/>
  <c r="CA163" i="25"/>
  <c r="CB163" i="25"/>
  <c r="CC163" i="25"/>
  <c r="CF163" i="25"/>
  <c r="CG163" i="25"/>
  <c r="CH163" i="25"/>
  <c r="CI163" i="25"/>
  <c r="CJ163" i="25"/>
  <c r="CK163" i="25"/>
  <c r="CL163" i="25"/>
  <c r="CM163" i="25"/>
  <c r="CN163" i="25"/>
  <c r="CO163" i="25"/>
  <c r="CP163" i="25"/>
  <c r="CQ163" i="25"/>
  <c r="CR163" i="25"/>
  <c r="CS163" i="25"/>
  <c r="CT163" i="25"/>
  <c r="CU163" i="25"/>
  <c r="CV163" i="25"/>
  <c r="CW163" i="25"/>
  <c r="CX163" i="25"/>
  <c r="CY163" i="25"/>
  <c r="CZ163" i="25"/>
  <c r="DA163" i="25"/>
  <c r="DB163" i="25"/>
  <c r="DC163" i="25"/>
  <c r="F172" i="25"/>
  <c r="G172" i="25"/>
  <c r="H172" i="25"/>
  <c r="I172" i="25"/>
  <c r="J172" i="25"/>
  <c r="K172" i="25"/>
  <c r="L172" i="25"/>
  <c r="M172" i="25"/>
  <c r="N172" i="25"/>
  <c r="O172" i="25"/>
  <c r="P172" i="25"/>
  <c r="Q172" i="25"/>
  <c r="R172" i="25"/>
  <c r="S172" i="25"/>
  <c r="T172" i="25"/>
  <c r="U172" i="25"/>
  <c r="V172" i="25"/>
  <c r="W172" i="25"/>
  <c r="X172" i="25"/>
  <c r="Y172" i="25"/>
  <c r="Z172" i="25"/>
  <c r="AA172" i="25"/>
  <c r="AB172" i="25"/>
  <c r="AC172" i="25"/>
  <c r="AF172" i="25"/>
  <c r="AG172" i="25"/>
  <c r="AH172" i="25"/>
  <c r="AI172" i="25"/>
  <c r="AJ172" i="25"/>
  <c r="AK172" i="25"/>
  <c r="AL172" i="25"/>
  <c r="AM172" i="25"/>
  <c r="AN172" i="25"/>
  <c r="AO172" i="25"/>
  <c r="AP172" i="25"/>
  <c r="AQ172" i="25"/>
  <c r="AR172" i="25"/>
  <c r="AS172" i="25"/>
  <c r="AT172" i="25"/>
  <c r="AU172" i="25"/>
  <c r="AV172" i="25"/>
  <c r="AW172" i="25"/>
  <c r="AX172" i="25"/>
  <c r="AY172" i="25"/>
  <c r="AZ172" i="25"/>
  <c r="BA172" i="25"/>
  <c r="BB172" i="25"/>
  <c r="BC172" i="25"/>
  <c r="BF172" i="25"/>
  <c r="BG172" i="25"/>
  <c r="BH172" i="25"/>
  <c r="BI172" i="25"/>
  <c r="BJ172" i="25"/>
  <c r="BK172" i="25"/>
  <c r="BL172" i="25"/>
  <c r="BM172" i="25"/>
  <c r="BN172" i="25"/>
  <c r="BO172" i="25"/>
  <c r="BP172" i="25"/>
  <c r="BQ172" i="25"/>
  <c r="BR172" i="25"/>
  <c r="BS172" i="25"/>
  <c r="BT172" i="25"/>
  <c r="BU172" i="25"/>
  <c r="BV172" i="25"/>
  <c r="BW172" i="25"/>
  <c r="BX172" i="25"/>
  <c r="BY172" i="25"/>
  <c r="BZ172" i="25"/>
  <c r="CA172" i="25"/>
  <c r="CB172" i="25"/>
  <c r="CC172" i="25"/>
  <c r="CF172" i="25"/>
  <c r="CG172" i="25"/>
  <c r="CH172" i="25"/>
  <c r="CI172" i="25"/>
  <c r="CJ172" i="25"/>
  <c r="CK172" i="25"/>
  <c r="CL172" i="25"/>
  <c r="CM172" i="25"/>
  <c r="CN172" i="25"/>
  <c r="CO172" i="25"/>
  <c r="CP172" i="25"/>
  <c r="CQ172" i="25"/>
  <c r="CR172" i="25"/>
  <c r="CS172" i="25"/>
  <c r="CT172" i="25"/>
  <c r="CU172" i="25"/>
  <c r="CV172" i="25"/>
  <c r="CW172" i="25"/>
  <c r="CX172" i="25"/>
  <c r="CY172" i="25"/>
  <c r="CZ172" i="25"/>
  <c r="DA172" i="25"/>
  <c r="DB172" i="25"/>
  <c r="DC172" i="25"/>
  <c r="F176" i="25"/>
  <c r="G176" i="25"/>
  <c r="H176" i="25"/>
  <c r="I176" i="25"/>
  <c r="J176" i="25"/>
  <c r="K176" i="25"/>
  <c r="L176" i="25"/>
  <c r="M176" i="25"/>
  <c r="N176" i="25"/>
  <c r="O176" i="25"/>
  <c r="P176" i="25"/>
  <c r="Q176" i="25"/>
  <c r="R176" i="25"/>
  <c r="S176" i="25"/>
  <c r="T176" i="25"/>
  <c r="U176" i="25"/>
  <c r="V176" i="25"/>
  <c r="W176" i="25"/>
  <c r="X176" i="25"/>
  <c r="Y176" i="25"/>
  <c r="Z176" i="25"/>
  <c r="AA176" i="25"/>
  <c r="AB176" i="25"/>
  <c r="AC176" i="25"/>
  <c r="AF176" i="25"/>
  <c r="AG176" i="25"/>
  <c r="AH176" i="25"/>
  <c r="AJ176" i="25"/>
  <c r="AL176" i="25"/>
  <c r="AN176" i="25"/>
  <c r="AP176" i="25"/>
  <c r="AR176" i="25"/>
  <c r="AT176" i="25"/>
  <c r="AU176" i="25"/>
  <c r="AW176" i="25"/>
  <c r="AY176" i="25"/>
  <c r="BA176" i="25"/>
  <c r="BC176" i="25"/>
  <c r="BG176" i="25"/>
  <c r="BI176" i="25"/>
  <c r="BK176" i="25"/>
  <c r="BM176" i="25"/>
  <c r="BO176" i="25"/>
  <c r="BQ176" i="25"/>
  <c r="BS176" i="25"/>
  <c r="BU176" i="25"/>
  <c r="BW176" i="25"/>
  <c r="BY176" i="25"/>
  <c r="CA176" i="25"/>
  <c r="CC176" i="25"/>
  <c r="CG176" i="25"/>
  <c r="CI176" i="25"/>
  <c r="CK176" i="25"/>
  <c r="CM176" i="25"/>
  <c r="CO176" i="25"/>
  <c r="CQ176" i="25"/>
  <c r="CS176" i="25"/>
  <c r="CU176" i="25"/>
  <c r="CW176" i="25"/>
  <c r="CY176" i="25"/>
  <c r="DA176" i="25"/>
  <c r="DC176" i="25"/>
  <c r="AM176" i="25"/>
  <c r="AO176" i="25"/>
  <c r="AQ176" i="25"/>
  <c r="AS176" i="25"/>
  <c r="AX176" i="25"/>
  <c r="AZ176" i="25"/>
  <c r="BB176" i="25"/>
  <c r="BF176" i="25"/>
  <c r="BH176" i="25"/>
  <c r="BJ176" i="25"/>
  <c r="BL176" i="25"/>
  <c r="BN176" i="25"/>
  <c r="BP176" i="25"/>
  <c r="BR176" i="25"/>
  <c r="BT176" i="25"/>
  <c r="BV176" i="25"/>
  <c r="BX176" i="25"/>
  <c r="BZ176" i="25"/>
  <c r="CB176" i="25"/>
  <c r="CF176" i="25"/>
  <c r="CH176" i="25"/>
  <c r="CJ176" i="25"/>
  <c r="CL176" i="25"/>
  <c r="CN176" i="25"/>
  <c r="CP176" i="25"/>
  <c r="CR176" i="25"/>
  <c r="CT176" i="25"/>
  <c r="CV176" i="25"/>
  <c r="CX176" i="25"/>
  <c r="CZ176" i="25"/>
  <c r="DB176" i="25"/>
  <c r="F181" i="25"/>
  <c r="G181" i="25"/>
  <c r="H181" i="25"/>
  <c r="I181" i="25"/>
  <c r="J181" i="25"/>
  <c r="K181" i="25"/>
  <c r="L181" i="25"/>
  <c r="M181" i="25"/>
  <c r="N181" i="25"/>
  <c r="O181" i="25"/>
  <c r="P181" i="25"/>
  <c r="Q181" i="25"/>
  <c r="R181" i="25"/>
  <c r="S181" i="25"/>
  <c r="T181" i="25"/>
  <c r="U181" i="25"/>
  <c r="V181" i="25"/>
  <c r="W181" i="25"/>
  <c r="X181" i="25"/>
  <c r="Y181" i="25"/>
  <c r="Z181" i="25"/>
  <c r="AA181" i="25"/>
  <c r="AB181" i="25"/>
  <c r="AC181" i="25"/>
  <c r="AF181" i="25"/>
  <c r="AG181" i="25"/>
  <c r="AH181" i="25"/>
  <c r="AI181" i="25"/>
  <c r="AJ181" i="25"/>
  <c r="AK181" i="25"/>
  <c r="AL181" i="25"/>
  <c r="AM181" i="25"/>
  <c r="AN181" i="25"/>
  <c r="AO181" i="25"/>
  <c r="AP181" i="25"/>
  <c r="AQ181" i="25"/>
  <c r="AR181" i="25"/>
  <c r="AS181" i="25"/>
  <c r="AT181" i="25"/>
  <c r="AU181" i="25"/>
  <c r="AW181" i="25"/>
  <c r="AY181" i="25"/>
  <c r="BA181" i="25"/>
  <c r="BC181" i="25"/>
  <c r="BG181" i="25"/>
  <c r="BI181" i="25"/>
  <c r="BK181" i="25"/>
  <c r="BM181" i="25"/>
  <c r="BO181" i="25"/>
  <c r="BQ181" i="25"/>
  <c r="BS181" i="25"/>
  <c r="BU181" i="25"/>
  <c r="BW181" i="25"/>
  <c r="BY181" i="25"/>
  <c r="CA181" i="25"/>
  <c r="CC181" i="25"/>
  <c r="CG181" i="25"/>
  <c r="CI181" i="25"/>
  <c r="CK181" i="25"/>
  <c r="CM181" i="25"/>
  <c r="CO181" i="25"/>
  <c r="CQ181" i="25"/>
  <c r="CS181" i="25"/>
  <c r="CU181" i="25"/>
  <c r="CV181" i="25"/>
  <c r="CW181" i="25"/>
  <c r="CX181" i="25"/>
  <c r="CY181" i="25"/>
  <c r="CZ181" i="25"/>
  <c r="DA181" i="25"/>
  <c r="DB181" i="25"/>
  <c r="DC181" i="25"/>
  <c r="BL181" i="25"/>
  <c r="BN181" i="25"/>
  <c r="BP181" i="25"/>
  <c r="BR181" i="25"/>
  <c r="BT181" i="25"/>
  <c r="BV181" i="25"/>
  <c r="BX181" i="25"/>
  <c r="BZ181" i="25"/>
  <c r="CB181" i="25"/>
  <c r="CF181" i="25"/>
  <c r="CH181" i="25"/>
  <c r="CJ181" i="25"/>
  <c r="CL181" i="25"/>
  <c r="CN181" i="25"/>
  <c r="CP181" i="25"/>
  <c r="CR181" i="25"/>
  <c r="CT181" i="25"/>
  <c r="DD153" i="25" l="1"/>
  <c r="CD153" i="25"/>
  <c r="AD153" i="25"/>
  <c r="DE148" i="25"/>
  <c r="AA97" i="29" s="1"/>
  <c r="CE148" i="25"/>
  <c r="Y97" i="29" s="1"/>
  <c r="AD148" i="25"/>
  <c r="T97" i="29" s="1"/>
  <c r="AD137" i="25"/>
  <c r="T91" i="29" s="1"/>
  <c r="DD130" i="25"/>
  <c r="Z85" i="29" s="1"/>
  <c r="CD130" i="25"/>
  <c r="X85" i="29" s="1"/>
  <c r="AD130" i="25"/>
  <c r="T85" i="29" s="1"/>
  <c r="CG122" i="25"/>
  <c r="DE122" i="25" s="1"/>
  <c r="AA79" i="29" s="1"/>
  <c r="DE123" i="25"/>
  <c r="BF122" i="25"/>
  <c r="CD122" i="25" s="1"/>
  <c r="X79" i="29" s="1"/>
  <c r="CD123" i="25"/>
  <c r="DD114" i="25"/>
  <c r="Z70" i="29" s="1"/>
  <c r="CD114" i="25"/>
  <c r="X70" i="29" s="1"/>
  <c r="DD89" i="25"/>
  <c r="Z58" i="29" s="1"/>
  <c r="CD89" i="25"/>
  <c r="X58" i="29" s="1"/>
  <c r="AD89" i="25"/>
  <c r="T58" i="29" s="1"/>
  <c r="DD73" i="25"/>
  <c r="Z43" i="29" s="1"/>
  <c r="CD73" i="25"/>
  <c r="X43" i="29" s="1"/>
  <c r="AD73" i="25"/>
  <c r="T43" i="29" s="1"/>
  <c r="CG65" i="25"/>
  <c r="DE65" i="25" s="1"/>
  <c r="AA40" i="29" s="1"/>
  <c r="DE67" i="25"/>
  <c r="BG65" i="25"/>
  <c r="CE65" i="25" s="1"/>
  <c r="Y40" i="29" s="1"/>
  <c r="CE67" i="25"/>
  <c r="AG65" i="25"/>
  <c r="BE67" i="25"/>
  <c r="DC41" i="25"/>
  <c r="DE43" i="25"/>
  <c r="DD181" i="25"/>
  <c r="CE176" i="25"/>
  <c r="DD148" i="25"/>
  <c r="Z97" i="29" s="1"/>
  <c r="CD148" i="25"/>
  <c r="X97" i="29" s="1"/>
  <c r="CF122" i="25"/>
  <c r="DD122" i="25" s="1"/>
  <c r="Z79" i="29" s="1"/>
  <c r="DD123" i="25"/>
  <c r="CF91" i="25"/>
  <c r="DD91" i="25" s="1"/>
  <c r="Z61" i="29" s="1"/>
  <c r="DD92" i="25"/>
  <c r="BF91" i="25"/>
  <c r="CD91" i="25" s="1"/>
  <c r="X61" i="29" s="1"/>
  <c r="CD92" i="25"/>
  <c r="DE77" i="25"/>
  <c r="AA46" i="29" s="1"/>
  <c r="CE77" i="25"/>
  <c r="Y46" i="29" s="1"/>
  <c r="AE77" i="25"/>
  <c r="U46" i="29" s="1"/>
  <c r="CD41" i="25"/>
  <c r="X25" i="29" s="1"/>
  <c r="CD181" i="25"/>
  <c r="BD181" i="25"/>
  <c r="AD181" i="25"/>
  <c r="DD176" i="25"/>
  <c r="CD176" i="25"/>
  <c r="AE176" i="25"/>
  <c r="DE172" i="25"/>
  <c r="AA115" i="29" s="1"/>
  <c r="CE172" i="25"/>
  <c r="Y115" i="29" s="1"/>
  <c r="AE172" i="25"/>
  <c r="U115" i="29" s="1"/>
  <c r="DE163" i="25"/>
  <c r="AA103" i="29" s="1"/>
  <c r="CE163" i="25"/>
  <c r="Y103" i="29" s="1"/>
  <c r="AE163" i="25"/>
  <c r="U103" i="29" s="1"/>
  <c r="DE158" i="25"/>
  <c r="CE158" i="25"/>
  <c r="AE158" i="25"/>
  <c r="DE137" i="25"/>
  <c r="AA91" i="29" s="1"/>
  <c r="CD137" i="25"/>
  <c r="X91" i="29" s="1"/>
  <c r="Z84" i="29"/>
  <c r="AE123" i="25"/>
  <c r="DE119" i="25"/>
  <c r="AA76" i="29" s="1"/>
  <c r="CE119" i="25"/>
  <c r="Y76" i="29" s="1"/>
  <c r="AE119" i="25"/>
  <c r="U76" i="29" s="1"/>
  <c r="DE117" i="25"/>
  <c r="AA73" i="29" s="1"/>
  <c r="CE117" i="25"/>
  <c r="Y73" i="29" s="1"/>
  <c r="AE117" i="25"/>
  <c r="U73" i="29" s="1"/>
  <c r="AE114" i="25"/>
  <c r="U70" i="29" s="1"/>
  <c r="DD77" i="25"/>
  <c r="Z46" i="29" s="1"/>
  <c r="CD77" i="25"/>
  <c r="X46" i="29" s="1"/>
  <c r="AD77" i="25"/>
  <c r="T46" i="29" s="1"/>
  <c r="AE67" i="25"/>
  <c r="CG55" i="25"/>
  <c r="DE55" i="25" s="1"/>
  <c r="AA34" i="29" s="1"/>
  <c r="DE56" i="25"/>
  <c r="BG55" i="25"/>
  <c r="CE55" i="25" s="1"/>
  <c r="Y34" i="29" s="1"/>
  <c r="CE56" i="25"/>
  <c r="AE56" i="25"/>
  <c r="DE41" i="25"/>
  <c r="AA25" i="29" s="1"/>
  <c r="AE41" i="25"/>
  <c r="U25" i="29" s="1"/>
  <c r="AE181" i="25"/>
  <c r="DE176" i="25"/>
  <c r="DE181" i="25"/>
  <c r="CE181" i="25"/>
  <c r="AD176" i="25"/>
  <c r="DD172" i="25"/>
  <c r="Z115" i="29" s="1"/>
  <c r="CD172" i="25"/>
  <c r="X115" i="29" s="1"/>
  <c r="AD172" i="25"/>
  <c r="T115" i="29" s="1"/>
  <c r="DD163" i="25"/>
  <c r="Z103" i="29" s="1"/>
  <c r="CD163" i="25"/>
  <c r="X103" i="29" s="1"/>
  <c r="AD163" i="25"/>
  <c r="T103" i="29" s="1"/>
  <c r="DD158" i="25"/>
  <c r="CD158" i="25"/>
  <c r="AD158" i="25"/>
  <c r="DE153" i="25"/>
  <c r="CE153" i="25"/>
  <c r="AE153" i="25"/>
  <c r="AE148" i="25"/>
  <c r="U97" i="29" s="1"/>
  <c r="DD137" i="25"/>
  <c r="Z91" i="29" s="1"/>
  <c r="AE137" i="25"/>
  <c r="U91" i="29" s="1"/>
  <c r="DE130" i="25"/>
  <c r="AA85" i="29" s="1"/>
  <c r="CE130" i="25"/>
  <c r="Y85" i="29" s="1"/>
  <c r="AE130" i="25"/>
  <c r="U85" i="29" s="1"/>
  <c r="BG122" i="25"/>
  <c r="CE122" i="25" s="1"/>
  <c r="Y79" i="29" s="1"/>
  <c r="CE123" i="25"/>
  <c r="AD123" i="25"/>
  <c r="DD119" i="25"/>
  <c r="Z76" i="29" s="1"/>
  <c r="CD119" i="25"/>
  <c r="X76" i="29" s="1"/>
  <c r="AD119" i="25"/>
  <c r="T76" i="29" s="1"/>
  <c r="DD117" i="25"/>
  <c r="Z73" i="29" s="1"/>
  <c r="CD117" i="25"/>
  <c r="X73" i="29" s="1"/>
  <c r="AD117" i="25"/>
  <c r="T73" i="29" s="1"/>
  <c r="DE114" i="25"/>
  <c r="AA70" i="29" s="1"/>
  <c r="CE114" i="25"/>
  <c r="Y70" i="29" s="1"/>
  <c r="AD114" i="25"/>
  <c r="T70" i="29" s="1"/>
  <c r="CG91" i="25"/>
  <c r="DE97" i="25"/>
  <c r="BG91" i="25"/>
  <c r="CE97" i="25"/>
  <c r="BE97" i="25"/>
  <c r="DE89" i="25"/>
  <c r="AA58" i="29" s="1"/>
  <c r="CE89" i="25"/>
  <c r="Y58" i="29" s="1"/>
  <c r="AE89" i="25"/>
  <c r="U58" i="29" s="1"/>
  <c r="DE73" i="25"/>
  <c r="AA43" i="29" s="1"/>
  <c r="CE73" i="25"/>
  <c r="Y43" i="29" s="1"/>
  <c r="AE73" i="25"/>
  <c r="U43" i="29" s="1"/>
  <c r="CF55" i="25"/>
  <c r="DD56" i="25"/>
  <c r="BF55" i="25"/>
  <c r="CD55" i="25" s="1"/>
  <c r="X34" i="29" s="1"/>
  <c r="CD56" i="25"/>
  <c r="AD56" i="25"/>
  <c r="DD41" i="25"/>
  <c r="Z25" i="29" s="1"/>
  <c r="AD41" i="25"/>
  <c r="T25" i="29" s="1"/>
  <c r="CD34" i="25"/>
  <c r="CE91" i="25"/>
  <c r="Y61" i="29" s="1"/>
  <c r="DE91" i="25"/>
  <c r="AA61" i="29" s="1"/>
  <c r="BD172" i="25"/>
  <c r="V115" i="29" s="1"/>
  <c r="BD163" i="25"/>
  <c r="V103" i="29" s="1"/>
  <c r="BD158" i="25"/>
  <c r="BE153" i="25"/>
  <c r="BE130" i="25"/>
  <c r="W85" i="29" s="1"/>
  <c r="AF122" i="25"/>
  <c r="BD122" i="25" s="1"/>
  <c r="V79" i="29" s="1"/>
  <c r="BD123" i="25"/>
  <c r="BD119" i="25"/>
  <c r="V76" i="29" s="1"/>
  <c r="BD117" i="25"/>
  <c r="V73" i="29" s="1"/>
  <c r="BD114" i="25"/>
  <c r="V70" i="29" s="1"/>
  <c r="BE89" i="25"/>
  <c r="W58" i="29" s="1"/>
  <c r="BE73" i="25"/>
  <c r="W43" i="29" s="1"/>
  <c r="AF55" i="25"/>
  <c r="BD55" i="25" s="1"/>
  <c r="V34" i="29" s="1"/>
  <c r="BD56" i="25"/>
  <c r="BD41" i="25"/>
  <c r="V25" i="29" s="1"/>
  <c r="AG55" i="25"/>
  <c r="BE55" i="25" s="1"/>
  <c r="W34" i="29" s="1"/>
  <c r="BE56" i="25"/>
  <c r="BD153" i="25"/>
  <c r="BD148" i="25"/>
  <c r="V97" i="29" s="1"/>
  <c r="BD137" i="25"/>
  <c r="V91" i="29" s="1"/>
  <c r="BD130" i="25"/>
  <c r="V85" i="29" s="1"/>
  <c r="BD89" i="25"/>
  <c r="V58" i="29" s="1"/>
  <c r="BD73" i="25"/>
  <c r="V43" i="29" s="1"/>
  <c r="BE65" i="25"/>
  <c r="W40" i="29" s="1"/>
  <c r="BE172" i="25"/>
  <c r="W115" i="29" s="1"/>
  <c r="BE163" i="25"/>
  <c r="W103" i="29" s="1"/>
  <c r="BE158" i="25"/>
  <c r="AG122" i="25"/>
  <c r="BE119" i="25"/>
  <c r="W76" i="29" s="1"/>
  <c r="BE117" i="25"/>
  <c r="W73" i="29" s="1"/>
  <c r="BE114" i="25"/>
  <c r="W70" i="29" s="1"/>
  <c r="BD77" i="25"/>
  <c r="V46" i="29" s="1"/>
  <c r="BE181" i="25"/>
  <c r="BE77" i="25"/>
  <c r="W46" i="29" s="1"/>
  <c r="F55" i="25"/>
  <c r="AD55" i="25" s="1"/>
  <c r="T34" i="29" s="1"/>
  <c r="G55" i="25"/>
  <c r="AE55" i="25" s="1"/>
  <c r="U34" i="29" s="1"/>
  <c r="U30" i="29"/>
  <c r="D33" i="31"/>
  <c r="J33" i="31" s="1"/>
  <c r="E14" i="31"/>
  <c r="D6" i="31" s="1"/>
  <c r="D32" i="31"/>
  <c r="I32" i="31" s="1"/>
  <c r="F31" i="31"/>
  <c r="D17" i="31"/>
  <c r="I17" i="31" s="1"/>
  <c r="Z60" i="29"/>
  <c r="W102" i="29"/>
  <c r="DF153" i="25"/>
  <c r="AA96" i="29"/>
  <c r="Y96" i="29"/>
  <c r="V96" i="29"/>
  <c r="T96" i="29"/>
  <c r="V90" i="29"/>
  <c r="T90" i="29"/>
  <c r="X84" i="29"/>
  <c r="V84" i="29"/>
  <c r="T84" i="29"/>
  <c r="AA78" i="29"/>
  <c r="X78" i="29"/>
  <c r="Z69" i="29"/>
  <c r="X69" i="29"/>
  <c r="AA57" i="29"/>
  <c r="Y57" i="29"/>
  <c r="W57" i="29"/>
  <c r="U57" i="29"/>
  <c r="AA42" i="29"/>
  <c r="Y42" i="29"/>
  <c r="W42" i="29"/>
  <c r="U42" i="29"/>
  <c r="T33" i="29"/>
  <c r="Z24" i="29"/>
  <c r="V24" i="29"/>
  <c r="T24" i="29"/>
  <c r="Z96" i="29"/>
  <c r="X96" i="29"/>
  <c r="Z78" i="29"/>
  <c r="X60" i="29"/>
  <c r="Z57" i="29"/>
  <c r="X57" i="29"/>
  <c r="V57" i="29"/>
  <c r="T57" i="29"/>
  <c r="Z42" i="29"/>
  <c r="X42" i="29"/>
  <c r="V42" i="29"/>
  <c r="T42" i="29"/>
  <c r="Y33" i="29"/>
  <c r="W114" i="29"/>
  <c r="AA102" i="29"/>
  <c r="Y102" i="29"/>
  <c r="U102" i="29"/>
  <c r="AA90" i="29"/>
  <c r="X90" i="29"/>
  <c r="AA75" i="29"/>
  <c r="Y75" i="29"/>
  <c r="W75" i="29"/>
  <c r="U75" i="29"/>
  <c r="AA72" i="29"/>
  <c r="Y72" i="29"/>
  <c r="W72" i="29"/>
  <c r="U72" i="29"/>
  <c r="W69" i="29"/>
  <c r="U69" i="29"/>
  <c r="AA45" i="29"/>
  <c r="Y45" i="29"/>
  <c r="W45" i="29"/>
  <c r="U45" i="29"/>
  <c r="X24" i="29"/>
  <c r="Y114" i="29"/>
  <c r="AA114" i="29"/>
  <c r="U114" i="29"/>
  <c r="Z114" i="29"/>
  <c r="X114" i="29"/>
  <c r="V114" i="29"/>
  <c r="T114" i="29"/>
  <c r="Z102" i="29"/>
  <c r="X102" i="29"/>
  <c r="V102" i="29"/>
  <c r="T102" i="29"/>
  <c r="U96" i="29"/>
  <c r="Z90" i="29"/>
  <c r="U90" i="29"/>
  <c r="Y84" i="29"/>
  <c r="W84" i="29"/>
  <c r="U84" i="29"/>
  <c r="Y78" i="29"/>
  <c r="V78" i="29"/>
  <c r="Z75" i="29"/>
  <c r="X75" i="29"/>
  <c r="V75" i="29"/>
  <c r="T75" i="29"/>
  <c r="Z72" i="29"/>
  <c r="X72" i="29"/>
  <c r="V72" i="29"/>
  <c r="T72" i="29"/>
  <c r="AA69" i="29"/>
  <c r="Y69" i="29"/>
  <c r="V69" i="29"/>
  <c r="T69" i="29"/>
  <c r="AA60" i="29"/>
  <c r="Y60" i="29"/>
  <c r="Z45" i="29"/>
  <c r="X45" i="29"/>
  <c r="V45" i="29"/>
  <c r="T45" i="29"/>
  <c r="AA33" i="29"/>
  <c r="W33" i="29"/>
  <c r="AA24" i="29"/>
  <c r="U24" i="29"/>
  <c r="AA39" i="29"/>
  <c r="Y39" i="29"/>
  <c r="W39" i="29"/>
  <c r="AB31" i="29"/>
  <c r="DG166" i="25"/>
  <c r="DG163" i="25"/>
  <c r="DG158" i="25"/>
  <c r="BA137" i="25"/>
  <c r="W90" i="29" s="1"/>
  <c r="DG139" i="25"/>
  <c r="DG119" i="25"/>
  <c r="DG117" i="25"/>
  <c r="DG114" i="25"/>
  <c r="DF172" i="25"/>
  <c r="DF188" i="25"/>
  <c r="DF181" i="25"/>
  <c r="DF185" i="25"/>
  <c r="E29" i="31" s="1"/>
  <c r="DF166" i="25"/>
  <c r="DF163" i="25"/>
  <c r="DF158" i="25"/>
  <c r="D10" i="31" s="1"/>
  <c r="DG153" i="25"/>
  <c r="DF119" i="25"/>
  <c r="DF117" i="25"/>
  <c r="DF114" i="25"/>
  <c r="DG181" i="25"/>
  <c r="BC148" i="25"/>
  <c r="DG148" i="25" s="1"/>
  <c r="DG151" i="25"/>
  <c r="AV176" i="25"/>
  <c r="DF176" i="25" s="1"/>
  <c r="DF180" i="25"/>
  <c r="E28" i="31" s="1"/>
  <c r="DG172" i="25"/>
  <c r="CU152" i="25"/>
  <c r="CC152" i="25"/>
  <c r="BM152" i="25"/>
  <c r="AU152" i="25"/>
  <c r="AU136" i="25" s="1"/>
  <c r="AC152" i="25"/>
  <c r="M152" i="25"/>
  <c r="DF148" i="25"/>
  <c r="DF137" i="25"/>
  <c r="DF130" i="25"/>
  <c r="DG130" i="25"/>
  <c r="DF123" i="25"/>
  <c r="AV92" i="25"/>
  <c r="BD92" i="25" s="1"/>
  <c r="DF96" i="25"/>
  <c r="E26" i="31" s="1"/>
  <c r="DF89" i="25"/>
  <c r="F122" i="25"/>
  <c r="DG97" i="25"/>
  <c r="AG91" i="25"/>
  <c r="BE91" i="25" s="1"/>
  <c r="W61" i="29" s="1"/>
  <c r="G122" i="25"/>
  <c r="DG89" i="25"/>
  <c r="DF38" i="25"/>
  <c r="E24" i="31" s="1"/>
  <c r="AX34" i="25"/>
  <c r="DB55" i="25"/>
  <c r="DF56" i="25"/>
  <c r="DG67" i="25"/>
  <c r="K65" i="25"/>
  <c r="AE65" i="25" s="1"/>
  <c r="U40" i="29" s="1"/>
  <c r="BJ33" i="25"/>
  <c r="BJ19" i="25" s="1"/>
  <c r="AZ33" i="25"/>
  <c r="AZ19" i="25" s="1"/>
  <c r="BP33" i="25"/>
  <c r="BP19" i="25" s="1"/>
  <c r="BH33" i="25"/>
  <c r="BH19" i="25" s="1"/>
  <c r="BN33" i="25"/>
  <c r="BN19" i="25" s="1"/>
  <c r="BF33" i="25"/>
  <c r="BL33" i="25"/>
  <c r="BL19" i="25" s="1"/>
  <c r="BB33" i="25"/>
  <c r="BB19" i="25" s="1"/>
  <c r="DF46" i="25"/>
  <c r="DA49" i="25"/>
  <c r="DA19" i="25" s="1"/>
  <c r="CS49" i="25"/>
  <c r="CS19" i="25" s="1"/>
  <c r="CK49" i="25"/>
  <c r="CK19" i="25" s="1"/>
  <c r="CA49" i="25"/>
  <c r="BS49" i="25"/>
  <c r="BS19" i="25" s="1"/>
  <c r="BK49" i="25"/>
  <c r="BK19" i="25" s="1"/>
  <c r="BA49" i="25"/>
  <c r="CY49" i="25"/>
  <c r="CY19" i="25" s="1"/>
  <c r="CQ49" i="25"/>
  <c r="CQ19" i="25" s="1"/>
  <c r="CI49" i="25"/>
  <c r="CI19" i="25" s="1"/>
  <c r="BY49" i="25"/>
  <c r="BY19" i="25" s="1"/>
  <c r="BQ49" i="25"/>
  <c r="BQ19" i="25" s="1"/>
  <c r="BI49" i="25"/>
  <c r="BI19" i="25" s="1"/>
  <c r="AY49" i="25"/>
  <c r="AY19" i="25" s="1"/>
  <c r="DF49" i="25"/>
  <c r="CW49" i="25"/>
  <c r="CW19" i="25" s="1"/>
  <c r="CO49" i="25"/>
  <c r="CO19" i="25" s="1"/>
  <c r="CG49" i="25"/>
  <c r="BW49" i="25"/>
  <c r="BO49" i="25"/>
  <c r="BO19" i="25" s="1"/>
  <c r="BG49" i="25"/>
  <c r="AW49" i="25"/>
  <c r="DC49" i="25"/>
  <c r="DC19" i="25" s="1"/>
  <c r="CU49" i="25"/>
  <c r="CU19" i="25" s="1"/>
  <c r="CM49" i="25"/>
  <c r="CM19" i="25" s="1"/>
  <c r="CC49" i="25"/>
  <c r="BU49" i="25"/>
  <c r="BU19" i="25" s="1"/>
  <c r="BM49" i="25"/>
  <c r="BM19" i="25" s="1"/>
  <c r="BC49" i="25"/>
  <c r="AM175" i="25"/>
  <c r="AM174" i="25" s="1"/>
  <c r="AM165" i="25" s="1"/>
  <c r="CK175" i="25"/>
  <c r="CK174" i="25" s="1"/>
  <c r="CK165" i="25" s="1"/>
  <c r="CA175" i="25"/>
  <c r="CA174" i="25" s="1"/>
  <c r="CA165" i="25" s="1"/>
  <c r="AT175" i="25"/>
  <c r="AT174" i="25" s="1"/>
  <c r="AT165" i="25" s="1"/>
  <c r="AL175" i="25"/>
  <c r="AL174" i="25" s="1"/>
  <c r="AL165" i="25" s="1"/>
  <c r="BY152" i="25"/>
  <c r="BY136" i="25" s="1"/>
  <c r="I152" i="25"/>
  <c r="I136" i="25" s="1"/>
  <c r="DG20" i="25"/>
  <c r="AT85" i="25"/>
  <c r="DG45" i="25"/>
  <c r="BM175" i="25"/>
  <c r="BM174" i="25" s="1"/>
  <c r="BM165" i="25" s="1"/>
  <c r="BC175" i="25"/>
  <c r="BC174" i="25" s="1"/>
  <c r="BC165" i="25" s="1"/>
  <c r="AA175" i="25"/>
  <c r="AA174" i="25" s="1"/>
  <c r="AA165" i="25" s="1"/>
  <c r="W175" i="25"/>
  <c r="W174" i="25" s="1"/>
  <c r="W165" i="25" s="1"/>
  <c r="S175" i="25"/>
  <c r="S174" i="25" s="1"/>
  <c r="S165" i="25" s="1"/>
  <c r="K175" i="25"/>
  <c r="K174" i="25" s="1"/>
  <c r="K165" i="25" s="1"/>
  <c r="G175" i="25"/>
  <c r="CQ152" i="25"/>
  <c r="CQ136" i="25" s="1"/>
  <c r="BI152" i="25"/>
  <c r="BI136" i="25" s="1"/>
  <c r="AQ152" i="25"/>
  <c r="AQ136" i="25" s="1"/>
  <c r="Y152" i="25"/>
  <c r="Y136" i="25" s="1"/>
  <c r="AR85" i="25"/>
  <c r="CV175" i="25"/>
  <c r="CV174" i="25" s="1"/>
  <c r="CV165" i="25" s="1"/>
  <c r="DC175" i="25"/>
  <c r="DC174" i="25" s="1"/>
  <c r="DC165" i="25" s="1"/>
  <c r="AP175" i="25"/>
  <c r="AP174" i="25" s="1"/>
  <c r="AP165" i="25" s="1"/>
  <c r="X175" i="25"/>
  <c r="X174" i="25" s="1"/>
  <c r="X165" i="25" s="1"/>
  <c r="H175" i="25"/>
  <c r="H174" i="25" s="1"/>
  <c r="BU175" i="25"/>
  <c r="BU174" i="25" s="1"/>
  <c r="BU165" i="25" s="1"/>
  <c r="DA175" i="25"/>
  <c r="DA174" i="25" s="1"/>
  <c r="DA165" i="25" s="1"/>
  <c r="DG46" i="25"/>
  <c r="CU175" i="25"/>
  <c r="CU174" i="25" s="1"/>
  <c r="CU165" i="25" s="1"/>
  <c r="DF169" i="25"/>
  <c r="DC152" i="25"/>
  <c r="DC136" i="25" s="1"/>
  <c r="CY152" i="25"/>
  <c r="CY136" i="25" s="1"/>
  <c r="CM152" i="25"/>
  <c r="CM136" i="25" s="1"/>
  <c r="CI152" i="25"/>
  <c r="CI136" i="25" s="1"/>
  <c r="BU152" i="25"/>
  <c r="BU136" i="25" s="1"/>
  <c r="BQ152" i="25"/>
  <c r="BQ136" i="25" s="1"/>
  <c r="BC152" i="25"/>
  <c r="AY152" i="25"/>
  <c r="AY136" i="25" s="1"/>
  <c r="AM152" i="25"/>
  <c r="AM136" i="25" s="1"/>
  <c r="AI152" i="25"/>
  <c r="AI136" i="25" s="1"/>
  <c r="U152" i="25"/>
  <c r="U136" i="25" s="1"/>
  <c r="Q152" i="25"/>
  <c r="Q136" i="25" s="1"/>
  <c r="AW85" i="25"/>
  <c r="CX85" i="25"/>
  <c r="CP85" i="25"/>
  <c r="CL85" i="25"/>
  <c r="CB85" i="25"/>
  <c r="BT85" i="25"/>
  <c r="BP85" i="25"/>
  <c r="BH85" i="25"/>
  <c r="BB85" i="25"/>
  <c r="AX85" i="25"/>
  <c r="AL85" i="25"/>
  <c r="AH85" i="25"/>
  <c r="DA152" i="25"/>
  <c r="DA136" i="25" s="1"/>
  <c r="CW152" i="25"/>
  <c r="CW136" i="25" s="1"/>
  <c r="CS152" i="25"/>
  <c r="CS136" i="25" s="1"/>
  <c r="CO152" i="25"/>
  <c r="CO136" i="25" s="1"/>
  <c r="CK152" i="25"/>
  <c r="CG152" i="25"/>
  <c r="CA152" i="25"/>
  <c r="BW152" i="25"/>
  <c r="BW136" i="25" s="1"/>
  <c r="BS152" i="25"/>
  <c r="BS136" i="25" s="1"/>
  <c r="BO152" i="25"/>
  <c r="BO136" i="25" s="1"/>
  <c r="BK152" i="25"/>
  <c r="BK136" i="25" s="1"/>
  <c r="BG152" i="25"/>
  <c r="BA152" i="25"/>
  <c r="BA136" i="25" s="1"/>
  <c r="AW152" i="25"/>
  <c r="AW136" i="25" s="1"/>
  <c r="AS152" i="25"/>
  <c r="AS136" i="25" s="1"/>
  <c r="AO152" i="25"/>
  <c r="AO136" i="25" s="1"/>
  <c r="AK152" i="25"/>
  <c r="AK136" i="25" s="1"/>
  <c r="AG152" i="25"/>
  <c r="AA152" i="25"/>
  <c r="AA136" i="25" s="1"/>
  <c r="W152" i="25"/>
  <c r="W136" i="25" s="1"/>
  <c r="S152" i="25"/>
  <c r="S136" i="25" s="1"/>
  <c r="O152" i="25"/>
  <c r="O136" i="25" s="1"/>
  <c r="K152" i="25"/>
  <c r="K136" i="25" s="1"/>
  <c r="G152" i="25"/>
  <c r="AN85" i="25"/>
  <c r="AJ85" i="25"/>
  <c r="AF85" i="25"/>
  <c r="Z85" i="25"/>
  <c r="V85" i="25"/>
  <c r="R85" i="25"/>
  <c r="N85" i="25"/>
  <c r="J85" i="25"/>
  <c r="DG44" i="25"/>
  <c r="DB152" i="25"/>
  <c r="CX152" i="25"/>
  <c r="CX136" i="25" s="1"/>
  <c r="CT152" i="25"/>
  <c r="CT136" i="25" s="1"/>
  <c r="CP152" i="25"/>
  <c r="CP136" i="25" s="1"/>
  <c r="CL152" i="25"/>
  <c r="CL136" i="25" s="1"/>
  <c r="CH152" i="25"/>
  <c r="CH136" i="25" s="1"/>
  <c r="CB152" i="25"/>
  <c r="CB136" i="25" s="1"/>
  <c r="BX152" i="25"/>
  <c r="BX136" i="25" s="1"/>
  <c r="BT152" i="25"/>
  <c r="BT136" i="25" s="1"/>
  <c r="BP152" i="25"/>
  <c r="BP136" i="25" s="1"/>
  <c r="BL152" i="25"/>
  <c r="BL136" i="25" s="1"/>
  <c r="BH152" i="25"/>
  <c r="BB152" i="25"/>
  <c r="BB136" i="25" s="1"/>
  <c r="AX152" i="25"/>
  <c r="AX136" i="25" s="1"/>
  <c r="AT152" i="25"/>
  <c r="AT136" i="25" s="1"/>
  <c r="AP152" i="25"/>
  <c r="AP136" i="25" s="1"/>
  <c r="AL152" i="25"/>
  <c r="AL136" i="25" s="1"/>
  <c r="AH152" i="25"/>
  <c r="AH136" i="25" s="1"/>
  <c r="AB152" i="25"/>
  <c r="AB136" i="25" s="1"/>
  <c r="X152" i="25"/>
  <c r="X136" i="25" s="1"/>
  <c r="T152" i="25"/>
  <c r="T136" i="25" s="1"/>
  <c r="P152" i="25"/>
  <c r="P136" i="25" s="1"/>
  <c r="L152" i="25"/>
  <c r="L136" i="25" s="1"/>
  <c r="CZ152" i="25"/>
  <c r="CZ136" i="25" s="1"/>
  <c r="CV152" i="25"/>
  <c r="CV136" i="25" s="1"/>
  <c r="CR152" i="25"/>
  <c r="CR136" i="25" s="1"/>
  <c r="CN152" i="25"/>
  <c r="CN136" i="25" s="1"/>
  <c r="CJ152" i="25"/>
  <c r="CF152" i="25"/>
  <c r="BZ152" i="25"/>
  <c r="BZ136" i="25" s="1"/>
  <c r="BV152" i="25"/>
  <c r="BV136" i="25" s="1"/>
  <c r="BR152" i="25"/>
  <c r="BR136" i="25" s="1"/>
  <c r="BN152" i="25"/>
  <c r="BN136" i="25" s="1"/>
  <c r="BJ152" i="25"/>
  <c r="BJ136" i="25" s="1"/>
  <c r="BF152" i="25"/>
  <c r="AZ152" i="25"/>
  <c r="AZ136" i="25" s="1"/>
  <c r="AV152" i="25"/>
  <c r="AV136" i="25" s="1"/>
  <c r="AR152" i="25"/>
  <c r="AR136" i="25" s="1"/>
  <c r="AN152" i="25"/>
  <c r="AN136" i="25" s="1"/>
  <c r="AJ152" i="25"/>
  <c r="AJ136" i="25" s="1"/>
  <c r="AF152" i="25"/>
  <c r="Z152" i="25"/>
  <c r="Z136" i="25" s="1"/>
  <c r="V152" i="25"/>
  <c r="V136" i="25" s="1"/>
  <c r="R152" i="25"/>
  <c r="R136" i="25" s="1"/>
  <c r="N152" i="25"/>
  <c r="N136" i="25" s="1"/>
  <c r="J152" i="25"/>
  <c r="J136" i="25" s="1"/>
  <c r="F152" i="25"/>
  <c r="BF175" i="25"/>
  <c r="AV175" i="25"/>
  <c r="AV174" i="25" s="1"/>
  <c r="AV165" i="25" s="1"/>
  <c r="CM175" i="25"/>
  <c r="CM174" i="25" s="1"/>
  <c r="CM165" i="25" s="1"/>
  <c r="BK175" i="25"/>
  <c r="BK174" i="25" s="1"/>
  <c r="BK165" i="25" s="1"/>
  <c r="CC136" i="25"/>
  <c r="M136" i="25"/>
  <c r="DF62" i="25"/>
  <c r="CC175" i="25"/>
  <c r="CC174" i="25" s="1"/>
  <c r="CC165" i="25" s="1"/>
  <c r="BA175" i="25"/>
  <c r="BA174" i="25" s="1"/>
  <c r="BA165" i="25" s="1"/>
  <c r="AU175" i="25"/>
  <c r="AU174" i="25" s="1"/>
  <c r="AU165" i="25" s="1"/>
  <c r="AC175" i="25"/>
  <c r="AC174" i="25" s="1"/>
  <c r="AC165" i="25" s="1"/>
  <c r="U175" i="25"/>
  <c r="U174" i="25" s="1"/>
  <c r="U165" i="25" s="1"/>
  <c r="M175" i="25"/>
  <c r="M174" i="25" s="1"/>
  <c r="M165" i="25" s="1"/>
  <c r="DB175" i="25"/>
  <c r="DB174" i="25" s="1"/>
  <c r="DB165" i="25" s="1"/>
  <c r="AS175" i="25"/>
  <c r="AS174" i="25" s="1"/>
  <c r="AS165" i="25" s="1"/>
  <c r="CS175" i="25"/>
  <c r="CS174" i="25" s="1"/>
  <c r="CS165" i="25" s="1"/>
  <c r="AN175" i="25"/>
  <c r="AN174" i="25" s="1"/>
  <c r="AN165" i="25" s="1"/>
  <c r="CU136" i="25"/>
  <c r="AC136" i="25"/>
  <c r="DF41" i="25"/>
  <c r="AH175" i="25"/>
  <c r="AH174" i="25" s="1"/>
  <c r="AH165" i="25" s="1"/>
  <c r="AB175" i="25"/>
  <c r="AB174" i="25" s="1"/>
  <c r="AB165" i="25" s="1"/>
  <c r="T175" i="25"/>
  <c r="T174" i="25" s="1"/>
  <c r="T165" i="25" s="1"/>
  <c r="P175" i="25"/>
  <c r="P174" i="25" s="1"/>
  <c r="P165" i="25" s="1"/>
  <c r="L175" i="25"/>
  <c r="L174" i="25" s="1"/>
  <c r="L165" i="25" s="1"/>
  <c r="CZ175" i="25"/>
  <c r="CZ174" i="25" s="1"/>
  <c r="CZ165" i="25" s="1"/>
  <c r="CQ175" i="25"/>
  <c r="CQ174" i="25" s="1"/>
  <c r="CQ165" i="25" s="1"/>
  <c r="CI175" i="25"/>
  <c r="CI174" i="25" s="1"/>
  <c r="CI165" i="25" s="1"/>
  <c r="BY175" i="25"/>
  <c r="BY174" i="25" s="1"/>
  <c r="BY165" i="25" s="1"/>
  <c r="BS175" i="25"/>
  <c r="BS174" i="25" s="1"/>
  <c r="BS165" i="25" s="1"/>
  <c r="BG175" i="25"/>
  <c r="AR175" i="25"/>
  <c r="AR174" i="25" s="1"/>
  <c r="AR165" i="25" s="1"/>
  <c r="AF175" i="25"/>
  <c r="Z175" i="25"/>
  <c r="Z174" i="25" s="1"/>
  <c r="Z165" i="25" s="1"/>
  <c r="V175" i="25"/>
  <c r="V174" i="25" s="1"/>
  <c r="V165" i="25" s="1"/>
  <c r="R175" i="25"/>
  <c r="R174" i="25" s="1"/>
  <c r="R165" i="25" s="1"/>
  <c r="N175" i="25"/>
  <c r="N174" i="25" s="1"/>
  <c r="N165" i="25" s="1"/>
  <c r="J175" i="25"/>
  <c r="J174" i="25" s="1"/>
  <c r="J165" i="25" s="1"/>
  <c r="I85" i="25"/>
  <c r="BQ175" i="25"/>
  <c r="BQ174" i="25" s="1"/>
  <c r="BQ165" i="25" s="1"/>
  <c r="CX175" i="25"/>
  <c r="CX174" i="25" s="1"/>
  <c r="CX165" i="25" s="1"/>
  <c r="CP175" i="25"/>
  <c r="CP174" i="25" s="1"/>
  <c r="CP165" i="25" s="1"/>
  <c r="CH175" i="25"/>
  <c r="CH174" i="25" s="1"/>
  <c r="CH165" i="25" s="1"/>
  <c r="BX175" i="25"/>
  <c r="BX174" i="25" s="1"/>
  <c r="BX165" i="25" s="1"/>
  <c r="BP175" i="25"/>
  <c r="BP174" i="25" s="1"/>
  <c r="BP165" i="25" s="1"/>
  <c r="BH175" i="25"/>
  <c r="BH174" i="25" s="1"/>
  <c r="BH165" i="25" s="1"/>
  <c r="AX175" i="25"/>
  <c r="AX174" i="25" s="1"/>
  <c r="AX165" i="25" s="1"/>
  <c r="AO175" i="25"/>
  <c r="AO174" i="25" s="1"/>
  <c r="AO165" i="25" s="1"/>
  <c r="CG175" i="25"/>
  <c r="AW175" i="25"/>
  <c r="AW174" i="25" s="1"/>
  <c r="AW165" i="25" s="1"/>
  <c r="AJ175" i="25"/>
  <c r="AJ174" i="25" s="1"/>
  <c r="AJ165" i="25" s="1"/>
  <c r="DB85" i="25"/>
  <c r="CT85" i="25"/>
  <c r="CH85" i="25"/>
  <c r="BX85" i="25"/>
  <c r="DG86" i="25"/>
  <c r="DG77" i="25"/>
  <c r="DF65" i="25"/>
  <c r="DG50" i="25"/>
  <c r="F16" i="31" s="1"/>
  <c r="F14" i="31" s="1"/>
  <c r="BA41" i="25"/>
  <c r="CB19" i="25"/>
  <c r="AT19" i="25"/>
  <c r="AT190" i="25" s="1"/>
  <c r="AP85" i="25"/>
  <c r="DF73" i="25"/>
  <c r="DG52" i="25"/>
  <c r="CZ85" i="25"/>
  <c r="CV85" i="25"/>
  <c r="CR85" i="25"/>
  <c r="CN85" i="25"/>
  <c r="CJ85" i="25"/>
  <c r="CF85" i="25"/>
  <c r="BZ85" i="25"/>
  <c r="BV85" i="25"/>
  <c r="BR85" i="25"/>
  <c r="BN85" i="25"/>
  <c r="BJ85" i="25"/>
  <c r="BF85" i="25"/>
  <c r="Q85" i="25"/>
  <c r="CT19" i="25"/>
  <c r="AB19" i="25"/>
  <c r="CY175" i="25"/>
  <c r="CY174" i="25" s="1"/>
  <c r="CY165" i="25" s="1"/>
  <c r="BN175" i="25"/>
  <c r="BN174" i="25" s="1"/>
  <c r="BN165" i="25" s="1"/>
  <c r="CN175" i="25"/>
  <c r="CN174" i="25" s="1"/>
  <c r="CN165" i="25" s="1"/>
  <c r="CF175" i="25"/>
  <c r="CW175" i="25"/>
  <c r="CW174" i="25" s="1"/>
  <c r="CW165" i="25" s="1"/>
  <c r="CO175" i="25"/>
  <c r="CO174" i="25" s="1"/>
  <c r="CO165" i="25" s="1"/>
  <c r="BW175" i="25"/>
  <c r="BW174" i="25" s="1"/>
  <c r="BW165" i="25" s="1"/>
  <c r="AY175" i="25"/>
  <c r="AY174" i="25" s="1"/>
  <c r="AY165" i="25" s="1"/>
  <c r="AG175" i="25"/>
  <c r="O175" i="25"/>
  <c r="O174" i="25" s="1"/>
  <c r="O165" i="25" s="1"/>
  <c r="CA137" i="25"/>
  <c r="Y90" i="29" s="1"/>
  <c r="CT175" i="25"/>
  <c r="CT174" i="25" s="1"/>
  <c r="CT165" i="25" s="1"/>
  <c r="CL175" i="25"/>
  <c r="CL174" i="25" s="1"/>
  <c r="CL165" i="25" s="1"/>
  <c r="CB175" i="25"/>
  <c r="CB174" i="25" s="1"/>
  <c r="CB165" i="25" s="1"/>
  <c r="BT175" i="25"/>
  <c r="BT174" i="25" s="1"/>
  <c r="BT165" i="25" s="1"/>
  <c r="BL175" i="25"/>
  <c r="BL174" i="25" s="1"/>
  <c r="BL165" i="25" s="1"/>
  <c r="BB175" i="25"/>
  <c r="BB174" i="25" s="1"/>
  <c r="BB165" i="25" s="1"/>
  <c r="BB190" i="25" s="1"/>
  <c r="AK176" i="25"/>
  <c r="AK175" i="25" s="1"/>
  <c r="AK174" i="25" s="1"/>
  <c r="AK165" i="25" s="1"/>
  <c r="DG180" i="25"/>
  <c r="F28" i="31" s="1"/>
  <c r="BV175" i="25"/>
  <c r="BV174" i="25" s="1"/>
  <c r="BV165" i="25" s="1"/>
  <c r="F175" i="25"/>
  <c r="CR175" i="25"/>
  <c r="CR174" i="25" s="1"/>
  <c r="CR165" i="25" s="1"/>
  <c r="CJ175" i="25"/>
  <c r="CJ174" i="25" s="1"/>
  <c r="CJ165" i="25" s="1"/>
  <c r="BZ175" i="25"/>
  <c r="BZ174" i="25" s="1"/>
  <c r="BZ165" i="25" s="1"/>
  <c r="BJ175" i="25"/>
  <c r="BJ174" i="25" s="1"/>
  <c r="BJ165" i="25" s="1"/>
  <c r="BO175" i="25"/>
  <c r="BO174" i="25" s="1"/>
  <c r="BO165" i="25" s="1"/>
  <c r="BI175" i="25"/>
  <c r="BI174" i="25" s="1"/>
  <c r="BI165" i="25" s="1"/>
  <c r="AQ175" i="25"/>
  <c r="AQ174" i="25" s="1"/>
  <c r="AQ165" i="25" s="1"/>
  <c r="Y175" i="25"/>
  <c r="Y174" i="25" s="1"/>
  <c r="Y165" i="25" s="1"/>
  <c r="Q175" i="25"/>
  <c r="Q174" i="25" s="1"/>
  <c r="Q165" i="25" s="1"/>
  <c r="I175" i="25"/>
  <c r="I174" i="25" s="1"/>
  <c r="Y85" i="25"/>
  <c r="BR175" i="25"/>
  <c r="BR174" i="25" s="1"/>
  <c r="BR165" i="25" s="1"/>
  <c r="AZ175" i="25"/>
  <c r="AZ174" i="25" s="1"/>
  <c r="AZ165" i="25" s="1"/>
  <c r="H152" i="25"/>
  <c r="H136" i="25" s="1"/>
  <c r="BM136" i="25"/>
  <c r="DF86" i="25"/>
  <c r="BA123" i="25"/>
  <c r="BA122" i="25" s="1"/>
  <c r="W78" i="29" s="1"/>
  <c r="H122" i="25"/>
  <c r="AC85" i="25"/>
  <c r="U85" i="25"/>
  <c r="M85" i="25"/>
  <c r="AB85" i="25"/>
  <c r="X85" i="25"/>
  <c r="T85" i="25"/>
  <c r="P85" i="25"/>
  <c r="L85" i="25"/>
  <c r="AA85" i="25"/>
  <c r="W85" i="25"/>
  <c r="S85" i="25"/>
  <c r="O85" i="25"/>
  <c r="K85" i="25"/>
  <c r="DG73" i="25"/>
  <c r="DF77" i="25"/>
  <c r="L19" i="25"/>
  <c r="CC41" i="25"/>
  <c r="Y24" i="29" s="1"/>
  <c r="DG43" i="25"/>
  <c r="CV19" i="25"/>
  <c r="CR19" i="25"/>
  <c r="CN19" i="25"/>
  <c r="CJ19" i="25"/>
  <c r="CF19" i="25"/>
  <c r="BZ19" i="25"/>
  <c r="BV19" i="25"/>
  <c r="BR19" i="25"/>
  <c r="BR190" i="25" s="1"/>
  <c r="AV19" i="25"/>
  <c r="AR19" i="25"/>
  <c r="AR190" i="25" s="1"/>
  <c r="AN19" i="25"/>
  <c r="AN190" i="25" s="1"/>
  <c r="AJ19" i="25"/>
  <c r="AJ190" i="25" s="1"/>
  <c r="Z19" i="25"/>
  <c r="V19" i="25"/>
  <c r="R19" i="25"/>
  <c r="N19" i="25"/>
  <c r="J19" i="25"/>
  <c r="DG55" i="25"/>
  <c r="CX19" i="25"/>
  <c r="CX190" i="25" s="1"/>
  <c r="CP19" i="25"/>
  <c r="CL19" i="25"/>
  <c r="CL190" i="25" s="1"/>
  <c r="CH19" i="25"/>
  <c r="CH190" i="25" s="1"/>
  <c r="BX19" i="25"/>
  <c r="BX190" i="25" s="1"/>
  <c r="BT19" i="25"/>
  <c r="AP19" i="25"/>
  <c r="AP190" i="25" s="1"/>
  <c r="AL19" i="25"/>
  <c r="AL190" i="25" s="1"/>
  <c r="AH19" i="25"/>
  <c r="AH190" i="25" s="1"/>
  <c r="X19" i="25"/>
  <c r="T19" i="25"/>
  <c r="P19" i="25"/>
  <c r="AS19" i="25"/>
  <c r="AO19" i="25"/>
  <c r="AK19" i="25"/>
  <c r="AG19" i="25"/>
  <c r="W19" i="25"/>
  <c r="S19" i="25"/>
  <c r="O19" i="25"/>
  <c r="G19" i="25"/>
  <c r="DG56" i="25"/>
  <c r="F25" i="31" s="1"/>
  <c r="BC41" i="25"/>
  <c r="CZ19" i="25"/>
  <c r="CZ190" i="25" s="1"/>
  <c r="AU19" i="25"/>
  <c r="AQ19" i="25"/>
  <c r="AM19" i="25"/>
  <c r="AI19" i="25"/>
  <c r="AC19" i="25"/>
  <c r="Y19" i="25"/>
  <c r="U19" i="25"/>
  <c r="Q19" i="25"/>
  <c r="M19" i="25"/>
  <c r="DG54" i="25"/>
  <c r="DF20" i="25"/>
  <c r="BV190" i="25" l="1"/>
  <c r="CN190" i="25"/>
  <c r="BT190" i="25"/>
  <c r="AD175" i="25"/>
  <c r="BE49" i="25"/>
  <c r="W31" i="29" s="1"/>
  <c r="DE49" i="25"/>
  <c r="AA31" i="29" s="1"/>
  <c r="X33" i="29"/>
  <c r="CV190" i="25"/>
  <c r="G9" i="30"/>
  <c r="DD152" i="25"/>
  <c r="Z100" i="29" s="1"/>
  <c r="DE152" i="25"/>
  <c r="AA100" i="29" s="1"/>
  <c r="CE137" i="25"/>
  <c r="Y91" i="29" s="1"/>
  <c r="F6" i="30"/>
  <c r="CB190" i="25"/>
  <c r="CG174" i="25"/>
  <c r="DE174" i="25" s="1"/>
  <c r="AA118" i="29" s="1"/>
  <c r="DE175" i="25"/>
  <c r="E9" i="30"/>
  <c r="BF174" i="25"/>
  <c r="CD174" i="25" s="1"/>
  <c r="X118" i="29" s="1"/>
  <c r="CD175" i="25"/>
  <c r="F7" i="30"/>
  <c r="AE175" i="25"/>
  <c r="E6" i="30"/>
  <c r="BP190" i="25"/>
  <c r="DD55" i="25"/>
  <c r="Z34" i="29" s="1"/>
  <c r="CE41" i="25"/>
  <c r="Y25" i="29" s="1"/>
  <c r="CP190" i="25"/>
  <c r="CF174" i="25"/>
  <c r="DD174" i="25" s="1"/>
  <c r="Z118" i="29" s="1"/>
  <c r="DD175" i="25"/>
  <c r="AD152" i="25"/>
  <c r="T100" i="29" s="1"/>
  <c r="CD152" i="25"/>
  <c r="X100" i="29" s="1"/>
  <c r="AE152" i="25"/>
  <c r="U100" i="29" s="1"/>
  <c r="CE152" i="25"/>
  <c r="Y100" i="29" s="1"/>
  <c r="CE49" i="25"/>
  <c r="Y31" i="29" s="1"/>
  <c r="CD33" i="25"/>
  <c r="X19" i="29" s="1"/>
  <c r="AD122" i="25"/>
  <c r="T79" i="29" s="1"/>
  <c r="AB85" i="29"/>
  <c r="BZ190" i="25"/>
  <c r="CR190" i="25"/>
  <c r="CT190" i="25"/>
  <c r="DD85" i="25"/>
  <c r="BG174" i="25"/>
  <c r="CE174" i="25" s="1"/>
  <c r="Y118" i="29" s="1"/>
  <c r="CE175" i="25"/>
  <c r="E8" i="30"/>
  <c r="E7" i="30"/>
  <c r="G7" i="30"/>
  <c r="BN190" i="25"/>
  <c r="BJ190" i="25"/>
  <c r="U78" i="29"/>
  <c r="AE122" i="25"/>
  <c r="U79" i="29" s="1"/>
  <c r="AA84" i="29"/>
  <c r="BE41" i="25"/>
  <c r="W25" i="29" s="1"/>
  <c r="BE123" i="25"/>
  <c r="BE148" i="25"/>
  <c r="W97" i="29" s="1"/>
  <c r="AG174" i="25"/>
  <c r="AG165" i="25" s="1"/>
  <c r="AF174" i="25"/>
  <c r="BD174" i="25" s="1"/>
  <c r="V118" i="29" s="1"/>
  <c r="BD175" i="25"/>
  <c r="V33" i="29"/>
  <c r="BE137" i="25"/>
  <c r="W91" i="29" s="1"/>
  <c r="AF19" i="25"/>
  <c r="BD152" i="25"/>
  <c r="V100" i="29" s="1"/>
  <c r="BE152" i="25"/>
  <c r="W100" i="29" s="1"/>
  <c r="DF34" i="25"/>
  <c r="BD34" i="25"/>
  <c r="U33" i="29"/>
  <c r="BE122" i="25"/>
  <c r="W79" i="29" s="1"/>
  <c r="BD176" i="25"/>
  <c r="F19" i="25"/>
  <c r="DF55" i="25"/>
  <c r="I33" i="31"/>
  <c r="J32" i="31"/>
  <c r="E23" i="31"/>
  <c r="J6" i="31" s="1"/>
  <c r="D24" i="31"/>
  <c r="E37" i="31"/>
  <c r="U99" i="29"/>
  <c r="X18" i="29"/>
  <c r="D28" i="31"/>
  <c r="I28" i="31" s="1"/>
  <c r="BC136" i="25"/>
  <c r="D29" i="31"/>
  <c r="J29" i="31" s="1"/>
  <c r="J17" i="31"/>
  <c r="D25" i="31"/>
  <c r="I25" i="31" s="1"/>
  <c r="F23" i="31"/>
  <c r="D26" i="31"/>
  <c r="J26" i="31" s="1"/>
  <c r="D16" i="31"/>
  <c r="W24" i="29"/>
  <c r="CG165" i="25"/>
  <c r="DE165" i="25" s="1"/>
  <c r="AA117" i="29"/>
  <c r="V117" i="29"/>
  <c r="BF165" i="25"/>
  <c r="CD165" i="25" s="1"/>
  <c r="X117" i="29"/>
  <c r="AB69" i="29"/>
  <c r="AB70" i="29"/>
  <c r="AB72" i="29"/>
  <c r="AB73" i="29"/>
  <c r="AB75" i="29"/>
  <c r="AB76" i="29"/>
  <c r="AB24" i="29"/>
  <c r="AB97" i="29"/>
  <c r="AB96" i="29"/>
  <c r="Z117" i="29"/>
  <c r="F136" i="25"/>
  <c r="T99" i="29"/>
  <c r="BF136" i="25"/>
  <c r="X99" i="29"/>
  <c r="BG136" i="25"/>
  <c r="Y99" i="29"/>
  <c r="T78" i="29"/>
  <c r="W96" i="29"/>
  <c r="AB45" i="29"/>
  <c r="AB46" i="29"/>
  <c r="AB102" i="29"/>
  <c r="AB103" i="29"/>
  <c r="AB115" i="29"/>
  <c r="AB114" i="29"/>
  <c r="Z33" i="29"/>
  <c r="AB90" i="29"/>
  <c r="AB91" i="29"/>
  <c r="AF136" i="25"/>
  <c r="BD136" i="25" s="1"/>
  <c r="V99" i="29"/>
  <c r="CF136" i="25"/>
  <c r="Z99" i="29"/>
  <c r="AG136" i="25"/>
  <c r="BE136" i="25" s="1"/>
  <c r="W99" i="29"/>
  <c r="CG136" i="25"/>
  <c r="AA99" i="29"/>
  <c r="DG91" i="25"/>
  <c r="W60" i="29"/>
  <c r="AB43" i="29"/>
  <c r="AB42" i="29"/>
  <c r="AB57" i="29"/>
  <c r="AB58" i="29" s="1"/>
  <c r="AB84" i="29"/>
  <c r="DG65" i="25"/>
  <c r="U39" i="29"/>
  <c r="K19" i="25"/>
  <c r="K190" i="25" s="1"/>
  <c r="AW19" i="25"/>
  <c r="AW190" i="25" s="1"/>
  <c r="W30" i="29"/>
  <c r="AA30" i="29"/>
  <c r="BG19" i="25"/>
  <c r="Y30" i="29"/>
  <c r="G174" i="25"/>
  <c r="DG137" i="25"/>
  <c r="DF175" i="25"/>
  <c r="G136" i="25"/>
  <c r="DG152" i="25"/>
  <c r="DG169" i="25"/>
  <c r="DB136" i="25"/>
  <c r="G8" i="30" s="1"/>
  <c r="DF152" i="25"/>
  <c r="DF122" i="25"/>
  <c r="DG122" i="25"/>
  <c r="DG123" i="25"/>
  <c r="AV91" i="25"/>
  <c r="DF92" i="25"/>
  <c r="DB19" i="25"/>
  <c r="AX33" i="25"/>
  <c r="BD33" i="25" s="1"/>
  <c r="V19" i="29" s="1"/>
  <c r="CG85" i="25"/>
  <c r="BF19" i="25"/>
  <c r="BK85" i="25"/>
  <c r="BK190" i="25" s="1"/>
  <c r="BO85" i="25"/>
  <c r="BO190" i="25" s="1"/>
  <c r="BA19" i="25"/>
  <c r="CS85" i="25"/>
  <c r="CS190" i="25" s="1"/>
  <c r="AZ85" i="25"/>
  <c r="AZ190" i="25" s="1"/>
  <c r="BW85" i="25"/>
  <c r="BM85" i="25"/>
  <c r="BM190" i="25" s="1"/>
  <c r="CC85" i="25"/>
  <c r="DG49" i="25"/>
  <c r="BY85" i="25"/>
  <c r="BY190" i="25" s="1"/>
  <c r="CM85" i="25"/>
  <c r="CM190" i="25" s="1"/>
  <c r="CC19" i="25"/>
  <c r="BG85" i="25"/>
  <c r="CO85" i="25"/>
  <c r="CO190" i="25" s="1"/>
  <c r="BU85" i="25"/>
  <c r="BU190" i="25" s="1"/>
  <c r="AM85" i="25"/>
  <c r="AM190" i="25" s="1"/>
  <c r="AS85" i="25"/>
  <c r="AS190" i="25" s="1"/>
  <c r="BC85" i="25"/>
  <c r="CU85" i="25"/>
  <c r="CU190" i="25" s="1"/>
  <c r="H165" i="25"/>
  <c r="BQ85" i="25"/>
  <c r="BQ190" i="25" s="1"/>
  <c r="BS85" i="25"/>
  <c r="BS190" i="25" s="1"/>
  <c r="CW85" i="25"/>
  <c r="CW190" i="25" s="1"/>
  <c r="F85" i="25"/>
  <c r="CY85" i="25"/>
  <c r="CY190" i="25" s="1"/>
  <c r="DC85" i="25"/>
  <c r="DC190" i="25" s="1"/>
  <c r="BC19" i="25"/>
  <c r="AB190" i="25"/>
  <c r="DA85" i="25"/>
  <c r="DA190" i="25" s="1"/>
  <c r="CA19" i="25"/>
  <c r="CK85" i="25"/>
  <c r="BW19" i="25"/>
  <c r="AO85" i="25"/>
  <c r="AO190" i="25" s="1"/>
  <c r="CQ85" i="25"/>
  <c r="CQ190" i="25" s="1"/>
  <c r="U190" i="25"/>
  <c r="CA85" i="25"/>
  <c r="CK136" i="25"/>
  <c r="DG62" i="25"/>
  <c r="V190" i="25"/>
  <c r="AU85" i="25"/>
  <c r="AU190" i="25" s="1"/>
  <c r="BH136" i="25"/>
  <c r="BH190" i="25" s="1"/>
  <c r="G85" i="25"/>
  <c r="CJ136" i="25"/>
  <c r="CJ190" i="25" s="1"/>
  <c r="CF165" i="25"/>
  <c r="F9" i="30" s="1"/>
  <c r="AC190" i="25"/>
  <c r="AG85" i="25"/>
  <c r="AG190" i="25" s="1"/>
  <c r="AY85" i="25"/>
  <c r="AY190" i="25" s="1"/>
  <c r="CG19" i="25"/>
  <c r="W190" i="25"/>
  <c r="I19" i="25"/>
  <c r="N190" i="25"/>
  <c r="BI85" i="25"/>
  <c r="BI190" i="25" s="1"/>
  <c r="BL85" i="25"/>
  <c r="CD85" i="25" s="1"/>
  <c r="AF165" i="25"/>
  <c r="BA85" i="25"/>
  <c r="H85" i="25"/>
  <c r="BG165" i="25"/>
  <c r="CE165" i="25" s="1"/>
  <c r="M190" i="25"/>
  <c r="X190" i="25"/>
  <c r="F194" i="25"/>
  <c r="AI85" i="25"/>
  <c r="Q190" i="25"/>
  <c r="AA19" i="25"/>
  <c r="AA190" i="25" s="1"/>
  <c r="H19" i="25"/>
  <c r="R190" i="25"/>
  <c r="AQ85" i="25"/>
  <c r="AQ190" i="25" s="1"/>
  <c r="I165" i="25"/>
  <c r="D195" i="25"/>
  <c r="AI176" i="25"/>
  <c r="O190" i="25"/>
  <c r="P190" i="25"/>
  <c r="Y190" i="25"/>
  <c r="DG41" i="25"/>
  <c r="S190" i="25"/>
  <c r="T190" i="25"/>
  <c r="J190" i="25"/>
  <c r="Z190" i="25"/>
  <c r="L190" i="25"/>
  <c r="CI85" i="25"/>
  <c r="CI190" i="25" s="1"/>
  <c r="F203" i="25"/>
  <c r="F174" i="25"/>
  <c r="CA136" i="25"/>
  <c r="BA190" i="25" l="1"/>
  <c r="BG190" i="25"/>
  <c r="CD136" i="25"/>
  <c r="BL190" i="25"/>
  <c r="D8" i="30"/>
  <c r="F193" i="25"/>
  <c r="DB190" i="25"/>
  <c r="D9" i="30"/>
  <c r="C9" i="30" s="1"/>
  <c r="T117" i="29"/>
  <c r="T134" i="29" s="1"/>
  <c r="AD174" i="25"/>
  <c r="T118" i="29" s="1"/>
  <c r="F196" i="25"/>
  <c r="DD165" i="25"/>
  <c r="CA190" i="25"/>
  <c r="AD85" i="25"/>
  <c r="CD19" i="25"/>
  <c r="CD190" i="25" s="1"/>
  <c r="BF190" i="25"/>
  <c r="U117" i="29"/>
  <c r="AE174" i="25"/>
  <c r="U118" i="29" s="1"/>
  <c r="DE136" i="25"/>
  <c r="DD136" i="25"/>
  <c r="Y117" i="29"/>
  <c r="CE136" i="25"/>
  <c r="C195" i="25"/>
  <c r="AD136" i="25"/>
  <c r="F8" i="30"/>
  <c r="F10" i="30" s="1"/>
  <c r="G6" i="30"/>
  <c r="DD19" i="25"/>
  <c r="C201" i="25"/>
  <c r="AE85" i="25"/>
  <c r="F200" i="25"/>
  <c r="DE19" i="25"/>
  <c r="CC190" i="25"/>
  <c r="BC190" i="25"/>
  <c r="CG190" i="25"/>
  <c r="C202" i="25"/>
  <c r="AE136" i="25"/>
  <c r="AF190" i="25"/>
  <c r="CF190" i="25"/>
  <c r="BW190" i="25"/>
  <c r="CE85" i="25"/>
  <c r="DE85" i="25"/>
  <c r="CK190" i="25"/>
  <c r="CE19" i="25"/>
  <c r="BE19" i="25"/>
  <c r="AD19" i="25"/>
  <c r="C193" i="25"/>
  <c r="F202" i="25"/>
  <c r="D196" i="25"/>
  <c r="BD165" i="25"/>
  <c r="V60" i="29"/>
  <c r="BD91" i="25"/>
  <c r="V61" i="29" s="1"/>
  <c r="DG176" i="25"/>
  <c r="BE176" i="25"/>
  <c r="D202" i="25"/>
  <c r="E195" i="25"/>
  <c r="DG136" i="25"/>
  <c r="E39" i="32" s="1"/>
  <c r="AE19" i="25"/>
  <c r="E196" i="25"/>
  <c r="J28" i="31"/>
  <c r="X134" i="29"/>
  <c r="X135" i="29" s="1"/>
  <c r="I26" i="31"/>
  <c r="D23" i="31"/>
  <c r="D37" i="31"/>
  <c r="E31" i="31"/>
  <c r="AB34" i="29"/>
  <c r="I29" i="31"/>
  <c r="J16" i="31"/>
  <c r="D14" i="31"/>
  <c r="I16" i="31"/>
  <c r="I24" i="31"/>
  <c r="J24" i="31"/>
  <c r="J25" i="31"/>
  <c r="AB33" i="29"/>
  <c r="G165" i="25"/>
  <c r="AE165" i="25" s="1"/>
  <c r="F195" i="25"/>
  <c r="AB61" i="29"/>
  <c r="AB60" i="29"/>
  <c r="H10" i="30"/>
  <c r="AX19" i="25"/>
  <c r="V18" i="29"/>
  <c r="Z134" i="29"/>
  <c r="Z135" i="29" s="1"/>
  <c r="AB79" i="29"/>
  <c r="AB78" i="29"/>
  <c r="AB100" i="29"/>
  <c r="AB99" i="29"/>
  <c r="AB105" i="29" s="1"/>
  <c r="DF33" i="25"/>
  <c r="AB117" i="29"/>
  <c r="AB122" i="29" s="1"/>
  <c r="AB118" i="29"/>
  <c r="AB25" i="29"/>
  <c r="E10" i="30"/>
  <c r="DF174" i="25"/>
  <c r="DF136" i="25"/>
  <c r="DF91" i="25"/>
  <c r="AV85" i="25"/>
  <c r="E193" i="25"/>
  <c r="D200" i="25"/>
  <c r="C194" i="25"/>
  <c r="G190" i="25"/>
  <c r="E194" i="25"/>
  <c r="E200" i="25"/>
  <c r="E201" i="25"/>
  <c r="E203" i="25"/>
  <c r="I190" i="25"/>
  <c r="H190" i="25"/>
  <c r="E202" i="25"/>
  <c r="AK85" i="25"/>
  <c r="F201" i="25"/>
  <c r="DG19" i="25"/>
  <c r="E10" i="32" s="1"/>
  <c r="C203" i="25"/>
  <c r="AI175" i="25"/>
  <c r="F165" i="25"/>
  <c r="C200" i="25"/>
  <c r="DE190" i="25" l="1"/>
  <c r="CE190" i="25"/>
  <c r="C8" i="30"/>
  <c r="DF165" i="25"/>
  <c r="D50" i="32" s="1"/>
  <c r="AD165" i="25"/>
  <c r="AE190" i="25"/>
  <c r="D193" i="25"/>
  <c r="D6" i="30"/>
  <c r="C6" i="30" s="1"/>
  <c r="AX190" i="25"/>
  <c r="DD190" i="25"/>
  <c r="BE85" i="25"/>
  <c r="AK190" i="25"/>
  <c r="BD85" i="25"/>
  <c r="D7" i="30"/>
  <c r="C7" i="30" s="1"/>
  <c r="AV190" i="25"/>
  <c r="D39" i="32"/>
  <c r="C39" i="32" s="1"/>
  <c r="AD190" i="25"/>
  <c r="G202" i="25"/>
  <c r="F204" i="25"/>
  <c r="E197" i="25"/>
  <c r="G195" i="25"/>
  <c r="BD19" i="25"/>
  <c r="DG175" i="25"/>
  <c r="BE175" i="25"/>
  <c r="DF19" i="25"/>
  <c r="D10" i="32" s="1"/>
  <c r="G193" i="25"/>
  <c r="M6" i="31"/>
  <c r="D45" i="31"/>
  <c r="I37" i="31"/>
  <c r="J37" i="31"/>
  <c r="D31" i="31"/>
  <c r="AB87" i="29"/>
  <c r="AB19" i="29"/>
  <c r="AB18" i="29"/>
  <c r="AB51" i="29" s="1"/>
  <c r="V134" i="29"/>
  <c r="V135" i="29" s="1"/>
  <c r="T135" i="29"/>
  <c r="C10" i="32"/>
  <c r="G10" i="30"/>
  <c r="D194" i="25"/>
  <c r="G194" i="25" s="1"/>
  <c r="DF85" i="25"/>
  <c r="D25" i="32" s="1"/>
  <c r="F197" i="25"/>
  <c r="E204" i="25"/>
  <c r="G200" i="25"/>
  <c r="C204" i="25"/>
  <c r="AI174" i="25"/>
  <c r="C196" i="25"/>
  <c r="G196" i="25" s="1"/>
  <c r="F190" i="25"/>
  <c r="DG85" i="25"/>
  <c r="E25" i="32" s="1"/>
  <c r="D201" i="25"/>
  <c r="BD190" i="25" l="1"/>
  <c r="W117" i="29"/>
  <c r="BE174" i="25"/>
  <c r="W118" i="29" s="1"/>
  <c r="D197" i="25"/>
  <c r="AB135" i="29"/>
  <c r="C25" i="32"/>
  <c r="AB134" i="29"/>
  <c r="D58" i="32"/>
  <c r="D10" i="30"/>
  <c r="C10" i="30" s="1"/>
  <c r="E12" i="30" s="1"/>
  <c r="DG174" i="25"/>
  <c r="G197" i="25"/>
  <c r="H198" i="25" s="1"/>
  <c r="AI165" i="25"/>
  <c r="AI190" i="25" s="1"/>
  <c r="DF190" i="25"/>
  <c r="C197" i="25"/>
  <c r="G201" i="25"/>
  <c r="DG165" i="25" l="1"/>
  <c r="BE165" i="25"/>
  <c r="BE190" i="25" s="1"/>
  <c r="F12" i="30"/>
  <c r="D11" i="30"/>
  <c r="G12" i="30"/>
  <c r="F11" i="30"/>
  <c r="E11" i="30"/>
  <c r="G11" i="30"/>
  <c r="D12" i="30"/>
  <c r="DG190" i="25"/>
  <c r="D203" i="25"/>
  <c r="E50" i="32" l="1"/>
  <c r="E58" i="32" s="1"/>
  <c r="C11" i="30"/>
  <c r="G203" i="25"/>
  <c r="D204" i="25"/>
  <c r="C50" i="32" l="1"/>
  <c r="C58" i="32" s="1"/>
  <c r="G204" i="25"/>
  <c r="D205" i="25" s="1"/>
  <c r="H205" i="25" l="1"/>
  <c r="F205" i="25"/>
  <c r="E205" i="25"/>
  <c r="C205" i="25"/>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Autor</author>
  </authors>
  <commentList>
    <comment ref="C5" authorId="0" shapeId="0" xr:uid="{00000000-0006-0000-0300-000001000000}">
      <text>
        <r>
          <rPr>
            <b/>
            <sz val="9"/>
            <color indexed="81"/>
            <rFont val="Tahoma"/>
            <family val="2"/>
          </rPr>
          <t>Autor:</t>
        </r>
        <r>
          <rPr>
            <sz val="9"/>
            <color indexed="81"/>
            <rFont val="Tahoma"/>
            <family val="2"/>
          </rPr>
          <t xml:space="preserve">
meses de 30 días</t>
        </r>
      </text>
    </comment>
    <comment ref="B56" authorId="0" shapeId="0" xr:uid="{00000000-0006-0000-0300-000002000000}">
      <text>
        <r>
          <rPr>
            <b/>
            <sz val="9"/>
            <color indexed="81"/>
            <rFont val="Tahoma"/>
            <family val="2"/>
          </rPr>
          <t>Autor:</t>
        </r>
        <r>
          <rPr>
            <sz val="9"/>
            <color indexed="81"/>
            <rFont val="Tahoma"/>
            <family val="2"/>
          </rPr>
          <t xml:space="preserve">
ejecuta INS
</t>
        </r>
      </text>
    </comment>
    <comment ref="B61" authorId="0" shapeId="0" xr:uid="{00000000-0006-0000-0300-000003000000}">
      <text>
        <r>
          <rPr>
            <b/>
            <sz val="9"/>
            <color indexed="81"/>
            <rFont val="Tahoma"/>
            <family val="2"/>
          </rPr>
          <t>Autor:</t>
        </r>
        <r>
          <rPr>
            <sz val="9"/>
            <color indexed="81"/>
            <rFont val="Tahoma"/>
            <family val="2"/>
          </rPr>
          <t xml:space="preserve">
Ejecuta INS</t>
        </r>
      </text>
    </comment>
    <comment ref="B67" authorId="0" shapeId="0" xr:uid="{00000000-0006-0000-0300-000004000000}">
      <text>
        <r>
          <rPr>
            <b/>
            <sz val="9"/>
            <color rgb="FF000000"/>
            <rFont val="Tahoma"/>
            <family val="2"/>
          </rPr>
          <t>Autor:</t>
        </r>
        <r>
          <rPr>
            <sz val="9"/>
            <color rgb="FF000000"/>
            <rFont val="Tahoma"/>
            <family val="2"/>
          </rPr>
          <t xml:space="preserve">
costo estimado según el clasificador de pago RIPS 
</t>
        </r>
      </text>
    </comment>
    <comment ref="B114" authorId="0" shapeId="0" xr:uid="{00000000-0006-0000-0300-000005000000}">
      <text>
        <r>
          <rPr>
            <b/>
            <sz val="9"/>
            <color rgb="FF000000"/>
            <rFont val="Tahoma"/>
            <family val="2"/>
          </rPr>
          <t>Autor:</t>
        </r>
        <r>
          <rPr>
            <sz val="9"/>
            <color rgb="FF000000"/>
            <rFont val="Tahoma"/>
            <family val="2"/>
          </rPr>
          <t xml:space="preserve">
Acandí: 2 y 6 pdr
Jurado: 5 y 2 pdr
Riosucio: 7 y 26 pdr
Unguía: 2 y 5 pdr</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Autor</author>
  </authors>
  <commentList>
    <comment ref="AE18" authorId="0" shapeId="0" xr:uid="{00000000-0006-0000-0800-000001000000}">
      <text>
        <r>
          <rPr>
            <sz val="10"/>
            <rFont val="Arial"/>
            <family val="2"/>
          </rPr>
          <t>[Comentario encadenado]
Su versión de Excel le permite leer este comentario encadenado; sin embargo, las ediciones que se apliquen se quitarán si el archivo se abre en una versión más reciente de Excel. Más información: https://go.microsoft.com/fwlink/?linkid=870924
Comentario:
    se firma con Choco
Respuesta:
    pendiente Tumaco y Buenaventura</t>
        </r>
      </text>
    </comment>
    <comment ref="I19" authorId="0" shapeId="0" xr:uid="{00000000-0006-0000-0800-000002000000}">
      <text>
        <r>
          <rPr>
            <sz val="10"/>
            <rFont val="Arial"/>
            <family val="2"/>
          </rPr>
          <t>[Comentario encadenado]
Su versión de Excel le permite leer este comentario encadenado; sin embargo, las ediciones que se apliquen se quitarán si el archivo se abre en una versión más reciente de Excel. Más información: https://go.microsoft.com/fwlink/?linkid=870924
Comentario:
    Meta pendiente despues de reunion MSPS (secretario general) - BID</t>
        </r>
      </text>
    </comment>
    <comment ref="AE19" authorId="0" shapeId="0" xr:uid="{00000000-0006-0000-0800-000003000000}">
      <text>
        <r>
          <rPr>
            <sz val="10"/>
            <rFont val="Arial"/>
            <family val="2"/>
          </rPr>
          <t>[Comentario encadenado]
Su versión de Excel le permite leer este comentario encadenado; sin embargo, las ediciones que se apliquen se quitarán si el archivo se abre en una versión más reciente de Excel. Más información: https://go.microsoft.com/fwlink/?linkid=870924
Comentario:
    conformado segun microestratificacion
Respuesta:
    pendiente contratacion</t>
        </r>
      </text>
    </comment>
    <comment ref="AW19" authorId="0" shapeId="0" xr:uid="{00000000-0006-0000-0800-000004000000}">
      <text>
        <r>
          <rPr>
            <sz val="10"/>
            <rFont val="Arial"/>
            <family val="2"/>
          </rPr>
          <t>[Comentario encadenado]
Su versión de Excel le permite leer este comentario encadenado; sin embargo, las ediciones que se apliquen se quitarán si el archivo se abre en una versión más reciente de Excel. Más información: https://go.microsoft.com/fwlink/?linkid=870924
Comentario:
    conformado segun microestratificacion
Respuesta:
    pendiente contratacion</t>
        </r>
      </text>
    </comment>
    <comment ref="AR22" authorId="0" shapeId="0" xr:uid="{00000000-0006-0000-0800-000005000000}">
      <text>
        <r>
          <rPr>
            <sz val="10"/>
            <rFont val="Arial"/>
            <family val="2"/>
          </rPr>
          <t>[Comentario encadenado]
Su versión de Excel le permite leer este comentario encadenado; sin embargo, las ediciones que se apliquen se quitarán si el archivo se abre en una versión más reciente de Excel. Más información: https://go.microsoft.com/fwlink/?linkid=870924
Comentario:
    Completar el manual con el apoyo de Hector Colindres
Respuesta:
    Novoa respondable</t>
        </r>
      </text>
    </comment>
    <comment ref="AT23" authorId="0" shapeId="0" xr:uid="{00000000-0006-0000-0800-000006000000}">
      <text>
        <r>
          <rPr>
            <sz val="10"/>
            <rFont val="Arial"/>
            <family val="2"/>
          </rPr>
          <t>[Comentario encadenado]
Su versión de Excel le permite leer este comentario encadenado; sin embargo, las ediciones que se apliquen se quitarán si el archivo se abre en una versión más reciente de Excel. Más información: https://go.microsoft.com/fwlink/?linkid=870924
Comentario:
    con prestadores
Respuesta:
    Implementacion de procesos con IPS</t>
        </r>
      </text>
    </comment>
    <comment ref="AZ24" authorId="0" shapeId="0" xr:uid="{00000000-0006-0000-0800-000007000000}">
      <text>
        <r>
          <rPr>
            <sz val="10"/>
            <rFont val="Arial"/>
            <family val="2"/>
          </rPr>
          <t>[Comentario encadenado]
Su versión de Excel le permite leer este comentario encadenado; sin embargo, las ediciones que se apliquen se quitarán si el archivo se abre en una versión más reciente de Excel. Más información: https://go.microsoft.com/fwlink/?linkid=870924
Comentario:
    con prestadores
Respuesta:
    Implementacion de procesos con IPS</t>
        </r>
      </text>
    </comment>
    <comment ref="I57" authorId="0" shapeId="0" xr:uid="{00000000-0006-0000-0800-000008000000}">
      <text>
        <r>
          <rPr>
            <sz val="10"/>
            <rFont val="Arial"/>
            <family val="2"/>
          </rPr>
          <t>[Comentario encadenado]
Su versión de Excel le permite leer este comentario encadenado; sin embargo, las ediciones que se apliquen se quitarán si el archivo se abre en una versión más reciente de Excel. Más información: https://go.microsoft.com/fwlink/?linkid=870924
Comentario:
    Gestor de UNOPI</t>
        </r>
      </text>
    </comment>
    <comment ref="I59" authorId="0" shapeId="0" xr:uid="{00000000-0006-0000-0800-000009000000}">
      <text>
        <r>
          <rPr>
            <sz val="10"/>
            <rFont val="Arial"/>
            <family val="2"/>
          </rPr>
          <t>[Comentario encadenado]
Su versión de Excel le permite leer este comentario encadenado; sin embargo, las ediciones que se apliquen se quitarán si el archivo se abre en una versión más reciente de Excel. Más información: https://go.microsoft.com/fwlink/?linkid=870924
Comentario:
    Responsables OPS y BID primer trimestre 2020</t>
        </r>
      </text>
    </comment>
  </commentList>
</comments>
</file>

<file path=xl/sharedStrings.xml><?xml version="1.0" encoding="utf-8"?>
<sst xmlns="http://schemas.openxmlformats.org/spreadsheetml/2006/main" count="1867" uniqueCount="905">
  <si>
    <r>
      <t xml:space="preserve">  Operation Number: </t>
    </r>
    <r>
      <rPr>
        <sz val="10"/>
        <color indexed="8"/>
        <rFont val="Arial"/>
        <family val="2"/>
      </rPr>
      <t>CO-G1013</t>
    </r>
  </si>
  <si>
    <r>
      <t xml:space="preserve">- Impacts Statement: </t>
    </r>
    <r>
      <rPr>
        <b/>
        <sz val="10"/>
        <color indexed="8"/>
        <rFont val="Arial"/>
        <family val="2"/>
      </rPr>
      <t>IMPACTO 1. Eliminación de la transmisión autóctona de la malaria en la frontera con Panamá (Acandí, Juradó, Riosucio y Unguía), Y la reducción de casos autóctonos de malaria complicada y muertes en los municipios priorizados (Atrato, Bagadó, Buenaventura, Lloró, Medio Atrato, Quibdó, Rio Quito y Tumaco)</t>
    </r>
  </si>
  <si>
    <r>
      <t xml:space="preserve">EOP </t>
    </r>
    <r>
      <rPr>
        <b/>
        <sz val="8"/>
        <color indexed="11"/>
        <rFont val="Arial"/>
        <family val="2"/>
      </rPr>
      <t>2022</t>
    </r>
  </si>
  <si>
    <t xml:space="preserve">    </t>
  </si>
  <si>
    <t>Results Matrix - Impacts</t>
  </si>
  <si>
    <t>Indicator</t>
  </si>
  <si>
    <t>Unit Of Measure</t>
  </si>
  <si>
    <t>Baseline</t>
  </si>
  <si>
    <t>Baseline Year</t>
  </si>
  <si>
    <t>P</t>
  </si>
  <si>
    <t>2.1</t>
  </si>
  <si>
    <t xml:space="preserve">P1.01 Casos de malaria de transmisión local en el último año - PANAMÁ </t>
  </si>
  <si>
    <t>Número</t>
  </si>
  <si>
    <t>P(a)</t>
  </si>
  <si>
    <t>A</t>
  </si>
  <si>
    <t>2.3</t>
  </si>
  <si>
    <t>P1.01 Casos de malaria de transmisión local en el último año - CHOCÓ</t>
  </si>
  <si>
    <t>2.4</t>
  </si>
  <si>
    <t>P1.01 Casos de malaria de transmisión local en el último año - PACÍFICO SUR</t>
  </si>
  <si>
    <t>2.5</t>
  </si>
  <si>
    <t>2.6</t>
  </si>
  <si>
    <t>2.7</t>
  </si>
  <si>
    <t>2.8</t>
  </si>
  <si>
    <t>2.9</t>
  </si>
  <si>
    <t>2.10</t>
  </si>
  <si>
    <t>Outcomes</t>
  </si>
  <si>
    <r>
      <t xml:space="preserve">  Operation Number: </t>
    </r>
    <r>
      <rPr>
        <sz val="8"/>
        <color indexed="8"/>
        <rFont val="Arial"/>
        <family val="2"/>
      </rPr>
      <t>CO-G1013</t>
    </r>
  </si>
  <si>
    <r>
      <t xml:space="preserve">- Outcome Statement: </t>
    </r>
    <r>
      <rPr>
        <b/>
        <sz val="8"/>
        <color indexed="8"/>
        <rFont val="Arial"/>
        <family val="2"/>
      </rPr>
      <t>RESULTADO 1. Diagnóstico de calidad de febriles asegurado</t>
    </r>
  </si>
  <si>
    <t>Outcome</t>
  </si>
  <si>
    <t xml:space="preserve">P3.01 Unidades de diagnóstico que reciben reporte de evaluación indirecta del desempeño por el laboratorio de referencia en el periodo </t>
  </si>
  <si>
    <t>%</t>
  </si>
  <si>
    <t>P4.01 Pacientes con malaria confirmada que recibieron tratamiento antimalárico de primera línea de acuerdo a la política nacional dentro de 24 horas después del diagnóstico</t>
  </si>
  <si>
    <t>P4.02 Casos confirmados a los que se les realizó prueba diagnóstica (incluyendo trabajadores comunitarios) dentro de las 48 horas después de presentar síntomas</t>
  </si>
  <si>
    <t>P5.01 Casos confirmados de malaria en el último año investigados que cumplen con los estándares de calidad</t>
  </si>
  <si>
    <t xml:space="preserve">P7.01 Puntos de atención y establecimientos de diagnóstico con disponibilidad permanente de equipo e insumos para el diagnóstico y tratamiento de la malaria de acuerdo a estándares </t>
  </si>
  <si>
    <t xml:space="preserve">P7.06 Existe un registro de focos y ha sido actualizado en los últimos 12 meses </t>
  </si>
  <si>
    <t>Sí/No</t>
  </si>
  <si>
    <r>
      <t xml:space="preserve">- Outcome Statement: </t>
    </r>
    <r>
      <rPr>
        <b/>
        <sz val="8"/>
        <color indexed="8"/>
        <rFont val="Arial"/>
        <family val="2"/>
      </rPr>
      <t>RESULTADO 2. Vigilancia mejorada y focos eliminados</t>
    </r>
  </si>
  <si>
    <t>3.1</t>
  </si>
  <si>
    <t>P2.02 Personas que tuvieron fiebre sin síntomas respiratorios en áreas endémicas en las últimas dos semanas que recibieron una prueba de diagnóstico</t>
  </si>
  <si>
    <t>3.3</t>
  </si>
  <si>
    <t>P2.03 Reportes esperados de establecimientos de salud y otros proveedores recibidos con estándares de calidad</t>
  </si>
  <si>
    <r>
      <t xml:space="preserve">- Outcome Statement: </t>
    </r>
    <r>
      <rPr>
        <b/>
        <sz val="8"/>
        <color indexed="8"/>
        <rFont val="Arial"/>
        <family val="2"/>
      </rPr>
      <t>RESULTADO 3. Control vectorial integral fortalecido</t>
    </r>
  </si>
  <si>
    <t>4.1</t>
  </si>
  <si>
    <t>P6.01 Grupo objetivo de población en riesgo que duerme bajo toldillos tratados con insecticida o que vive en casas rociadas con insecticidas de larga duración en los últimos 12 meses</t>
  </si>
  <si>
    <t>Outputs - Physical Progress</t>
  </si>
  <si>
    <t>Output Definition</t>
  </si>
  <si>
    <t>1.1</t>
  </si>
  <si>
    <t>P1: Redes municipales integradas de salud para la atención de la malaria (proveedores públicos y privados)</t>
  </si>
  <si>
    <t>Redes</t>
  </si>
  <si>
    <t>1.2</t>
  </si>
  <si>
    <t>P2: Puntos de diagnóstico microscópico existentes operando de forma continua</t>
  </si>
  <si>
    <t>1.3</t>
  </si>
  <si>
    <t xml:space="preserve">P3: Puntos de microscopía nuevos instalados y operando </t>
  </si>
  <si>
    <t>1.4</t>
  </si>
  <si>
    <t>P4: Microscopistas capacitados o reentrenados en microscopía</t>
  </si>
  <si>
    <t>1.5</t>
  </si>
  <si>
    <t>P5: PDR implementadas</t>
  </si>
  <si>
    <t>Puntos de diagnóstico</t>
  </si>
  <si>
    <t>1.6</t>
  </si>
  <si>
    <t>P6: Supervisión a los microscopista y seguimiento de su desempeño</t>
  </si>
  <si>
    <t>Puntos de microscopía</t>
  </si>
  <si>
    <t>1.7</t>
  </si>
  <si>
    <t>P7: Puntos de diagnóstico de microscopia operando bajo una guía nacional de diagnóstico de malaria con calidad y con participación en el programa de evaluación indirecta del desempeño</t>
  </si>
  <si>
    <t>1.8</t>
  </si>
  <si>
    <t>P8: Puntos de diagnóstico de microscopia participando en el programa de evaluación directa del desempeño (una vez al año)</t>
  </si>
  <si>
    <t>1.9</t>
  </si>
  <si>
    <t>P9: El laboratorio nacional de referencia (INS) participando en el programa de evaluación externa del desempeño de OMS/OPS</t>
  </si>
  <si>
    <t>Laboratorio</t>
  </si>
  <si>
    <t>1.10</t>
  </si>
  <si>
    <t xml:space="preserve">P10: Casos confirmados y tratados de acuerdo a la norma nacional </t>
  </si>
  <si>
    <t>1.12</t>
  </si>
  <si>
    <t>P11: Casos confirmados con inicio de tratamiento a las 24 horas del diagnóstico</t>
  </si>
  <si>
    <t>1.13</t>
  </si>
  <si>
    <t>P12: Pacientes con síntomas diagnosticados en menos de 48 horas</t>
  </si>
  <si>
    <t>1.14</t>
  </si>
  <si>
    <t xml:space="preserve">P13: Casos confirmados notificados de acuerdo a la norma </t>
  </si>
  <si>
    <t>P14: Protocolo y lineamientos de vigilancia epidemiológica de malaria actualizado, adoptado y difundido</t>
  </si>
  <si>
    <t>Protocolo</t>
  </si>
  <si>
    <t>2.2</t>
  </si>
  <si>
    <t xml:space="preserve">P15: Casos sospechosos reciben una prueba parasitológica (búsqueda proactiva) </t>
  </si>
  <si>
    <t xml:space="preserve">P16: Equipos de búsqueda activa conformados </t>
  </si>
  <si>
    <t>Equipos</t>
  </si>
  <si>
    <t xml:space="preserve">P17: Subregistro evaluado a partir de RIPS a nivel departamental y municipal </t>
  </si>
  <si>
    <t>P18: Focos: Identificación, clasificación, caracterización, microplanificación y seguimiento</t>
  </si>
  <si>
    <t>Focos</t>
  </si>
  <si>
    <t xml:space="preserve">P19: Puntos de diagnóstico de malaria en zonas de frontera </t>
  </si>
  <si>
    <t>P20: Guía nacional para la vigilancia entomológica actualizada, impresa, difundida y en uso</t>
  </si>
  <si>
    <t>Guía</t>
  </si>
  <si>
    <t>P21: Caracterización de los vectores de malaria en las localidades priorizadas en los focos</t>
  </si>
  <si>
    <t>Caracterización</t>
  </si>
  <si>
    <t>P22: Módulo para la gestión de información entomológica de malaria (SIVIEN Malaria) integrado en el sistema de información</t>
  </si>
  <si>
    <t>Módulo</t>
  </si>
  <si>
    <t>P23: Establecimientos de salud notificando semanalmente los casos de malaria al sistema de información, incluyendo reporte negativo (cero casos)</t>
  </si>
  <si>
    <t>2.11</t>
  </si>
  <si>
    <t xml:space="preserve">P24: Brotes identificados e intervenidos oportunamente </t>
  </si>
  <si>
    <t xml:space="preserve">P25: TILD instalados y en uso </t>
  </si>
  <si>
    <t>3.2</t>
  </si>
  <si>
    <t xml:space="preserve">P26: DTS con plan de manejo integrado de vectores adaptado e implementado </t>
  </si>
  <si>
    <t>DTS</t>
  </si>
  <si>
    <t>P27: Unidades entomológicas adecuadas en su capacidad para realizar actividades de vigilancia entomológica</t>
  </si>
  <si>
    <t>Unidades</t>
  </si>
  <si>
    <t>3.4</t>
  </si>
  <si>
    <t xml:space="preserve">P28: Laboratorio Nacional de Referencia (Entomología) INS fortalecido con equipos, insumos y recurso humano  </t>
  </si>
  <si>
    <t>3.5</t>
  </si>
  <si>
    <t xml:space="preserve">P29: Evaluaciones del efecto de las intervenciones realizadas y difundidas </t>
  </si>
  <si>
    <t>Evaluaciones</t>
  </si>
  <si>
    <t xml:space="preserve">P30: Puntos de diagnóstico y tratamiento con abastecimiento oportuno y permanente de medicamentos antimaláricos </t>
  </si>
  <si>
    <t>4.2</t>
  </si>
  <si>
    <t xml:space="preserve">P31: Puntos de diagnóstico microscópico con abastecimiento oportuno y permanente de equipos e insumos de microscopía </t>
  </si>
  <si>
    <t>4.3</t>
  </si>
  <si>
    <t xml:space="preserve">P32: Estrategia de Cambio de Comportamiento </t>
  </si>
  <si>
    <t>Estrategia</t>
  </si>
  <si>
    <t>4.4</t>
  </si>
  <si>
    <t xml:space="preserve">P33: Gestión del programa de malaria en los diferentes niveles </t>
  </si>
  <si>
    <t>Gestión</t>
  </si>
  <si>
    <t>Cost</t>
  </si>
  <si>
    <t>Other Cost</t>
  </si>
  <si>
    <t>Primer tramo de desempeño</t>
  </si>
  <si>
    <t>Segundo tramo de desempeño</t>
  </si>
  <si>
    <t>Total</t>
  </si>
  <si>
    <t>Total Cost</t>
  </si>
  <si>
    <t xml:space="preserve"> </t>
  </si>
  <si>
    <t>TOTALES</t>
  </si>
  <si>
    <t xml:space="preserve">Observaciones </t>
  </si>
  <si>
    <t>EOP 2022</t>
  </si>
  <si>
    <t>Subtotal componente 1</t>
  </si>
  <si>
    <t>Subtotal componente 2</t>
  </si>
  <si>
    <t>Subtotal componente 3</t>
  </si>
  <si>
    <t>Subtotal componente 4</t>
  </si>
  <si>
    <t>Subtotal tramo de desempeño</t>
  </si>
  <si>
    <t xml:space="preserve">ón </t>
  </si>
  <si>
    <t>PEP / POA</t>
  </si>
  <si>
    <t xml:space="preserve">CONVENIO INDIVIDUAL DE FINANCIAMIENTO NO REEMBOLSABLE DE LA FACILIDAD DE FINANCIAMIENTO COMBINADO </t>
  </si>
  <si>
    <t>ID</t>
  </si>
  <si>
    <t>ITEM</t>
  </si>
  <si>
    <t>Duración     (meses)</t>
  </si>
  <si>
    <t>COOPERACIÓN TÉCNICA NO REEMBOLSABLE</t>
  </si>
  <si>
    <t>Convenio</t>
  </si>
  <si>
    <t>Condiciones Especiales Previas al Primer Desembolso</t>
  </si>
  <si>
    <t>EE 3.0.1. (a) Que se haya designado al coordinador operativo del proyecto de conformidad con los términos de referencia previamente acordados con el Banco</t>
  </si>
  <si>
    <t>EE 3.0.1. (b) Que se haya firmado y entrado en vigencia un convenio interadministrativo marco entre el MSPS y el grupo de Entes Gestores que recibirán financiamiento del MSPS; en donde se establezca el alcance del proyecto, el modelo de gobernanza y las responsabilidades de cada una de las partes del convenio interadministrativo marco</t>
  </si>
  <si>
    <t>EE 3.0.1. (c) Que el Banco haya aprobado y que haya entrado en vigencia el MOP al que se refiere la cláusula 4.08 de estas estipulaciones especiales</t>
  </si>
  <si>
    <t>EE 3.0.1. (d) Que el Banco haya recibido el Plan de Ejecución del Proyecto al que se refiere el artículo 6.02 (a) (ii) de las normas generales</t>
  </si>
  <si>
    <t>NG 4.0.2. (a) Que el Banco haya recibido uno o más informes jurídicos fundados que establezcan con señalamiento de las pertinentes disposiciones constitucionales, legales y reglamentarias, que las obligaciones contraídas por el Beneficiario en el presente convenio son válidas y exigibles. Dichos informes deberán referirse, además a cualquier consulta jurídica que el Banco razonablemente estime pertinente formular</t>
  </si>
  <si>
    <t xml:space="preserve">NG 4.0.2. (b) Que el Beneficiario, o en su caso el organismo ejecutor, haya designado uno o más funcionarios que puedan representarlo para efectos de solicitar los desembolsos de la contribución y en todos los actos relacionados con la ejecución del presente convenio, y haya hecho llegar al Banco ejemplares auténticos de las firmas de dichos representantes. Si se designaren dos o más funcionarios, corresponderá señalar si los designados pueden actuar separadamente o si tienen que hacerlo de manera conjunta. </t>
  </si>
  <si>
    <t xml:space="preserve">NG 4.0.2. (c) Que el beneficiario, o en su caso el organismo ejecutor, haya demostrado al banco que han asignado los recursos suficientes para atender, por lo menos durante el primer año calendario, la ejecución del presente proyecto, los gastos necesarios para el cumplimiento de los objetivos del mismo que se contemplen financiar con cargos al aporte local. </t>
  </si>
  <si>
    <t xml:space="preserve">NG 4.0.2. (d) Que el beneficiario haya demostrado al banco que cuenta con un sistema de información financiera y con una estructura de control interno adecuados para los propósitos indicados específicamente en estas normas generales y en el presente convenio en general </t>
  </si>
  <si>
    <t>NG 4.0.2. (e) Que el beneficiario, o el organismo ejecutor en su caso, haya presentado, a satisfacción del banco, el informe inicial al que se refieren los artículos 2.01 (16) y 6.02 (a) (i) de estas normas generales</t>
  </si>
  <si>
    <t>COMPONENTE 1: FORTALECIMIENTO DE LAS CAPACIDADES DE DTI-R</t>
  </si>
  <si>
    <t>Especificaciones técnicas</t>
  </si>
  <si>
    <t>Selección</t>
  </si>
  <si>
    <t>Contratación</t>
  </si>
  <si>
    <t>Recepción, Distribución y entrega de microscopios a la red existente</t>
  </si>
  <si>
    <t>Pago</t>
  </si>
  <si>
    <t>Terminos de referencia</t>
  </si>
  <si>
    <t>Proceso de selección y contratación</t>
  </si>
  <si>
    <t>Firma de contratos</t>
  </si>
  <si>
    <t>Pagos</t>
  </si>
  <si>
    <t>Desarrollo de capacitación en PDR</t>
  </si>
  <si>
    <t>Adquisición PDRM</t>
  </si>
  <si>
    <t>Kit Comunitario (distintivos y otros)</t>
  </si>
  <si>
    <t>Materiales de divulgación para el nivel comunitario</t>
  </si>
  <si>
    <t>1.6.1.</t>
  </si>
  <si>
    <t>Visitas de Supervisión a la red de microscopía</t>
  </si>
  <si>
    <t>1.6.2.</t>
  </si>
  <si>
    <t>1.7.1.</t>
  </si>
  <si>
    <t>A nivel municipal remisión de 10 láminas mensuales por cada punto de diagnóstico al laboratorio de salud pública</t>
  </si>
  <si>
    <t>El laboratorio de salud publica emitirá informes con recomendaciones de acuerdo a los resultados de la revisión de las láminas</t>
  </si>
  <si>
    <t>A nivel departamental deben de enviar al INS el total de láminas con especies diferentes a Vivax y Falciparum, infecciones mixtas, recuentos superiores a 50 mil parásitos por micro litro de sangre y mortalidades por malaria</t>
  </si>
  <si>
    <t>El INS emitirá el informe con recomendaciones de acuerdo a los resultados de la revisión de las láminas</t>
  </si>
  <si>
    <t>Bacteriologo para la gestión de calidad</t>
  </si>
  <si>
    <t>Firma del contrato</t>
  </si>
  <si>
    <t>Elaboración de paneles de evaluación estandarizados (gastos operativos)</t>
  </si>
  <si>
    <t>Participación del laboratorio nacional en el programa de evaluación externa de la OMS/OPS</t>
  </si>
  <si>
    <t>Participación del laboratorio nacional de referencia en el taller de certificación de microscopía de OMS/OPS</t>
  </si>
  <si>
    <t>Capacitación en signos de peligro a personal clave de IPS</t>
  </si>
  <si>
    <t>3.1.</t>
  </si>
  <si>
    <t>Fortalecimiento de las UPGD con materiales (fichas de notificación), equipos y personal que ingrese la información en el sistema informático</t>
  </si>
  <si>
    <t>Revisión de los requerimientos funcionales del SIVIEN y las posibilidades técnicas del SIVIGILA</t>
  </si>
  <si>
    <t>Acuerdo de coordinación e intercambio de información de vigilancia epidemiológica de la malaria entre países fronterizos establecido y funcionando</t>
  </si>
  <si>
    <t>Capacitar a las autoridades de frontera en actividades de diagnóstico, tratamiento y notificación de casos</t>
  </si>
  <si>
    <t>Fortalecimiento del equipo táctico y operativo en torno a los focos</t>
  </si>
  <si>
    <t>Gastos operativos para la gestión de focos</t>
  </si>
  <si>
    <t>Capacitación de gestores de foco</t>
  </si>
  <si>
    <t>Técnicos de ETV apoyando</t>
  </si>
  <si>
    <t>Equipos de gestión de foco operando</t>
  </si>
  <si>
    <t>Busqueda proactiva</t>
  </si>
  <si>
    <t>COMPONENTE 2: Vigilancia epidemiológica, entomológica y parasitológica</t>
  </si>
  <si>
    <t>2.</t>
  </si>
  <si>
    <t>Supervisión de puntos de tratamiento y verificar en fichas de notificación el inicio oportuno del tratamiento</t>
  </si>
  <si>
    <t xml:space="preserve"> Análisis de reporte del total de casos sospechosos en SIVIGILA para monitorear la oportunidad de inicio de tratamiento</t>
  </si>
  <si>
    <t>Gestión integral y administración de insumos permanentes</t>
  </si>
  <si>
    <t>Análisis de reporte del total de casos sospechosos en SIVIGILA para monitorear la oportunidad de inicio de tratamiento</t>
  </si>
  <si>
    <r>
      <t xml:space="preserve"> Operation Number:   </t>
    </r>
    <r>
      <rPr>
        <sz val="8"/>
        <color rgb="FF000000"/>
        <rFont val="Arial"/>
        <family val="2"/>
      </rPr>
      <t>CO-G1013</t>
    </r>
  </si>
  <si>
    <r>
      <t xml:space="preserve"> - </t>
    </r>
    <r>
      <rPr>
        <b/>
        <sz val="8"/>
        <color rgb="FF000000"/>
        <rFont val="Arial"/>
        <family val="2"/>
      </rPr>
      <t xml:space="preserve">Component: </t>
    </r>
    <r>
      <rPr>
        <b/>
        <sz val="8"/>
        <color rgb="FF000000"/>
        <rFont val="Arial"/>
        <family val="2"/>
      </rPr>
      <t>Componente 1. Fortalecimiento de las capacidades de Diagnóstico, Tratamiento, Investigación y Respuesta (DTI-R)</t>
    </r>
  </si>
  <si>
    <r>
      <t xml:space="preserve">EOP </t>
    </r>
    <r>
      <rPr>
        <b/>
        <sz val="8"/>
        <color rgb="FFFFFFFF"/>
        <rFont val="Arial"/>
        <family val="2"/>
      </rPr>
      <t>2022</t>
    </r>
  </si>
  <si>
    <r>
      <t xml:space="preserve"> - </t>
    </r>
    <r>
      <rPr>
        <b/>
        <sz val="8"/>
        <color rgb="FF000000"/>
        <rFont val="Arial"/>
        <family val="2"/>
      </rPr>
      <t xml:space="preserve">Component: </t>
    </r>
    <r>
      <rPr>
        <b/>
        <sz val="8"/>
        <color rgb="FF000000"/>
        <rFont val="Arial"/>
        <family val="2"/>
      </rPr>
      <t>Componente 2. Vigilancia epidemiológica, entomológica y parasitológica</t>
    </r>
  </si>
  <si>
    <r>
      <t xml:space="preserve"> - </t>
    </r>
    <r>
      <rPr>
        <b/>
        <sz val="8"/>
        <color rgb="FF000000"/>
        <rFont val="Arial"/>
        <family val="2"/>
      </rPr>
      <t xml:space="preserve">Component: </t>
    </r>
    <r>
      <rPr>
        <b/>
        <sz val="8"/>
        <color rgb="FF000000"/>
        <rFont val="Arial"/>
        <family val="2"/>
      </rPr>
      <t>Componente 3. Fortalecimiento del control vectorial integral</t>
    </r>
  </si>
  <si>
    <r>
      <t xml:space="preserve"> - </t>
    </r>
    <r>
      <rPr>
        <b/>
        <sz val="8"/>
        <color rgb="FF000000"/>
        <rFont val="Arial"/>
        <family val="2"/>
      </rPr>
      <t xml:space="preserve">Component: </t>
    </r>
    <r>
      <rPr>
        <b/>
        <sz val="8"/>
        <color rgb="FF000000"/>
        <rFont val="Arial"/>
        <family val="2"/>
      </rPr>
      <t>Componente 4. Fortalecimiento de las acciones transversales, diálogo de políticas e intersectorialidad</t>
    </r>
  </si>
  <si>
    <t>COMPONENTE 3: Fortalecimiento del control vectorial integral</t>
  </si>
  <si>
    <t>Transporte y distribución a nivel territorial</t>
  </si>
  <si>
    <t xml:space="preserve"> Instalación de los TILD</t>
  </si>
  <si>
    <t>Manejo ambiental de los desechos</t>
  </si>
  <si>
    <t>Adquisición de equipos e insumos críticos para realizar actividades de vigilancia entomológica en campo</t>
  </si>
  <si>
    <t>Contratación de 2 entomólogos y 1 auxiliar de apoyo al LNR INS para la realización de actividades de vigilancia entomológica</t>
  </si>
  <si>
    <t>Adquisición de insumos para las pruebas entomológicas</t>
  </si>
  <si>
    <t>Selección y Contratación</t>
  </si>
  <si>
    <t xml:space="preserve">Recepción, Distribución y entrega </t>
  </si>
  <si>
    <t>Definición de una metodología de evaluacion del efecto de las intervenciones</t>
  </si>
  <si>
    <t>COMPONENTE 4: Fortalecimiento de las acciones transversales, diálogo de políticas e intersectorialidad</t>
  </si>
  <si>
    <t>4.1.1.</t>
  </si>
  <si>
    <t>4.2.</t>
  </si>
  <si>
    <t>Materiales de estrategia del cambio de comportamiento</t>
  </si>
  <si>
    <t>4.4.</t>
  </si>
  <si>
    <t>4.4.1.</t>
  </si>
  <si>
    <t>Equipo de conducción técnica central y regional</t>
  </si>
  <si>
    <t>Equipo de conducción central</t>
  </si>
  <si>
    <t>Equipo de acompañamiento técnico</t>
  </si>
  <si>
    <t>4.4.2.</t>
  </si>
  <si>
    <t>Misiones de seguimiento trimestral</t>
  </si>
  <si>
    <t>4.4.5.</t>
  </si>
  <si>
    <t>Visitas de seguimiento a departamentos, municipios y el nivel local</t>
  </si>
  <si>
    <t>4.4.6.</t>
  </si>
  <si>
    <t>Gastos operativos del nivel nacional</t>
  </si>
  <si>
    <t>Auditoria Externa del IREM</t>
  </si>
  <si>
    <t>COMPONENTE 1: Fortalecimiento de las capacidades de DTI-R</t>
  </si>
  <si>
    <t>Fuente promedio de Evaluacion indirecta 2019</t>
  </si>
  <si>
    <t xml:space="preserve">P1.02 Casos de malaria complicada - PANAMÁ -CHOCÓ- PACÍFICO SUR </t>
  </si>
  <si>
    <t>P1.03 Muertes por malaria - PANAMÁ -CHOCÓ- PACÍFICO SUR</t>
  </si>
  <si>
    <t>APORTE LOCAL</t>
  </si>
  <si>
    <t>RECURSOS DONACIÓN</t>
  </si>
  <si>
    <t xml:space="preserve">P33. Gestión del programa de malaria en los diferentes niveles </t>
  </si>
  <si>
    <t xml:space="preserve">P32. Estrategia de Cambio de Comportamiento </t>
  </si>
  <si>
    <t>Compra y distribución de equipos de microscopía (103 Unidades)</t>
  </si>
  <si>
    <t xml:space="preserve">P31. Puntos de diagnóstico microscópico con abastecimiento oportuno y permanente de equipos e insumos de microscopía </t>
  </si>
  <si>
    <t xml:space="preserve">P30. Puntos de diagnóstico y tratamiento con abastecimiento oportuno y permanente de medicamentos antimaláricos </t>
  </si>
  <si>
    <t>P29. Evaluaciones del efecto de las intervenciones</t>
  </si>
  <si>
    <t xml:space="preserve">P28. Laboratorio Nacional de Referencia (Entomología) INS fortalecido con equipos, insumos y recurso humano  </t>
  </si>
  <si>
    <t>P27. Unidades entomológicas adecuadas en su capacidad para realizar actividades de vigilancia entomológica</t>
  </si>
  <si>
    <t xml:space="preserve">P26. DTS con plan de manejo integrado de vectores adaptado e implementado </t>
  </si>
  <si>
    <t>Adquisición de TILD (Toldillos impregnados con insecticida de larga duración)</t>
  </si>
  <si>
    <t xml:space="preserve">P25. TILD instalados y en uso </t>
  </si>
  <si>
    <t>Verificación de la conformación de los equipos operativos para la atención de brotes en las áreas priorizadas, Revisión de la definición de brote de malaria y  Establecimiento de un mecanismo de verificación de rumores</t>
  </si>
  <si>
    <t xml:space="preserve">P24. Brotes identificados e intervenidos oportunamente </t>
  </si>
  <si>
    <t>Fichas de recolección de información de diagnóstico y tratamiento</t>
  </si>
  <si>
    <t>Actualización guía para la vigilancia entomológica</t>
  </si>
  <si>
    <t>P23. Establecimientos de salud notificando semanalmente los casos de malaria al sistema de información, incluyendo reporte negativo (cero casos)</t>
  </si>
  <si>
    <t>Aplicativo para la gestión de la malaria en el territorio en ejecución</t>
  </si>
  <si>
    <t>P22. Módulo para la gestión de información entomológica de malaria (SIVIEN Malaria) integrado en el sistema de información</t>
  </si>
  <si>
    <t xml:space="preserve"> Mapa con la presencia de las poblaciones de especies de vectores de malaria en el país actualizado cada dos años y Mapa de resistencia a los insecticidas, identificando el mecanismo de resistencia</t>
  </si>
  <si>
    <t>P21. Caracterización de los vectores de malaria en las localidades priorizadas en los focos</t>
  </si>
  <si>
    <t>P20. Guía nacional para la vigilancia entomológica actualizada, impresa, difundida y en uso</t>
  </si>
  <si>
    <t xml:space="preserve">P19. Puntos de diagnóstico de malaria en zonas de frontera </t>
  </si>
  <si>
    <t>P18. Focos: Identificación, clasificación, caracterización, microplanificación y seguimiento</t>
  </si>
  <si>
    <t xml:space="preserve">P17. Subregistro evaluado a partir de RIPS a nivel departamental y municipal </t>
  </si>
  <si>
    <t xml:space="preserve">P16. Equipos de búsqueda activa conformados </t>
  </si>
  <si>
    <t xml:space="preserve">P15. Casos sospechosos reciben una prueba parasitológica (búsqueda proactiva) </t>
  </si>
  <si>
    <t>P14. Protocolo y lineamientos de vigilancia epidemiológica de malaria actualizado, adoptado y difundido</t>
  </si>
  <si>
    <t xml:space="preserve">P13. Casos confirmados notificados de acuerdo a la norma </t>
  </si>
  <si>
    <t>P12. Pacientes con síntomas diagnosticados en menos de 48 horas</t>
  </si>
  <si>
    <t>P11. Casos confirmados con inicio de tratamiento a las 24 horas del diagnóstico</t>
  </si>
  <si>
    <t xml:space="preserve">P10. Casos confirmados y tratados de acuerdo a la norma nacional </t>
  </si>
  <si>
    <t>P9. laboratorio nacional de referencia (INS) participando en el programa de evaluación externa del desempeño de OMS/OPS</t>
  </si>
  <si>
    <t>P8. Puntos de diagnóstico de microscopia participando en el programa de evaluación directa del desempeño (una vez al año)</t>
  </si>
  <si>
    <t>P7. Puntos de diagnóstico de microscopia operando bajo una guía nacional de diagnóstico de malaria con calidad y con participación en el programa de evaluación indirecta del desempeño</t>
  </si>
  <si>
    <t>P6. Supervisión a los microscopista y seguimiento de su desempeño</t>
  </si>
  <si>
    <t>P5. PDR Implementadas</t>
  </si>
  <si>
    <t>P4. Microscopistas capacitados o reentrenados en microscopía</t>
  </si>
  <si>
    <t xml:space="preserve">P3. Producto 1.3.: Puntos de microscopía nuevos instalados y operando </t>
  </si>
  <si>
    <t xml:space="preserve">Desarrollo de las actividades de capacitación de microscopistas </t>
  </si>
  <si>
    <t>P2. Puntos de diagnóstico microscópico existentes operando de forma continua</t>
  </si>
  <si>
    <t>P1. Redes municipales integradas de salud para la atención de la malaria (proveedores públicos y privados)</t>
  </si>
  <si>
    <t>Gran Total APORTE LOCAL</t>
  </si>
  <si>
    <t>Gran Total BID</t>
  </si>
  <si>
    <t>AL</t>
  </si>
  <si>
    <t>Adopción del modelo de atención de pacientes con malaria por las EAPB</t>
  </si>
  <si>
    <t>Inclusión del servicio de laboratorio y consulta externa en la red integral</t>
  </si>
  <si>
    <t>Reorganización de la red de diagnóstico y tratamiento en función de las brechas identificadas</t>
  </si>
  <si>
    <t>Verificación que prestadores han definido el procedimiento para la atención en malaria (RIAS)</t>
  </si>
  <si>
    <t>Mantenimiento en la red de microscopía</t>
  </si>
  <si>
    <t>Insumos de microscopía</t>
  </si>
  <si>
    <t>Tratamiento al 100% de casos normales de malaria de acuerdo a la norma</t>
  </si>
  <si>
    <t>Tratamiento al 100% a los casos complicados de malaria de acuerdo a la norma y la identificación y reporte de reacciones adversas</t>
  </si>
  <si>
    <t>Al menos 90% de casos de malaria residentes en áreas urbanas y periurbanas con tratamiento supervisado (para la segunda fase)</t>
  </si>
  <si>
    <t>Implementación de abordaje especial e integral de los casos de malaria por p. vivax</t>
  </si>
  <si>
    <t>Guía de vigilancia por laboratorio de plasmodium sp y lineamiento de atención clínica implementada</t>
  </si>
  <si>
    <t>Incorporación de cada punto de diagnóstico como una unidad informadora del SIV</t>
  </si>
  <si>
    <t>Seguimiento semanal a la notificacion de los puntos de microscopía que se incorporan al SIVIGILA</t>
  </si>
  <si>
    <t>100% de investigación de casos ocurridos en zonas sin transmisión activa con acciones de respuesta y para las muertes</t>
  </si>
  <si>
    <t>Aprobación de las recomendaciones</t>
  </si>
  <si>
    <t>Difusión del protocolo y lineamiento actualizado a las DTS y UPGD  a nivel nacional</t>
  </si>
  <si>
    <t>Revisar casos febriles, casos con diagnóstico de malaria en RIPS y confrontar el número de casos de malaria en RIPS con la notificación de SIVIGILA</t>
  </si>
  <si>
    <t>SIVIGILA con codificación de localidades actualizado en áreas priorizadas</t>
  </si>
  <si>
    <t>100% de UPGD (unidades primarias generadoras de datos) con cuplimiento de oportunidades de notificación</t>
  </si>
  <si>
    <t>12 equipos de gestión de focos conformados y funcionando</t>
  </si>
  <si>
    <t>Equipo táctivo operativo</t>
  </si>
  <si>
    <t>Gastos Operativos equipo táctico y operativo de gestión de focos</t>
  </si>
  <si>
    <t>Registro de focos actualizado una vez al año</t>
  </si>
  <si>
    <t>Personal Comunitario realizando vigilancia comunitaria de la malaria</t>
  </si>
  <si>
    <t>Reuniones de discusión con expertos</t>
  </si>
  <si>
    <t>Revisión de la definición de brote de malaria</t>
  </si>
  <si>
    <t>Establecimiento de un mecanismo de verificación de rumores</t>
  </si>
  <si>
    <t>Inventario y mantenimiento de insumos críticos</t>
  </si>
  <si>
    <t>Invtervención de los brotes identificados</t>
  </si>
  <si>
    <t>Digitadores para fichas de información</t>
  </si>
  <si>
    <t>Preparación de las comunidades para la instalación de TLD</t>
  </si>
  <si>
    <t>Seguimiento a la efectividad</t>
  </si>
  <si>
    <t>Capacitación en las acciones del plan de MIV a los equipos de los municipios priorizados (operativos de campo).</t>
  </si>
  <si>
    <t xml:space="preserve">Adaptación del Plan de Manejo Integrado de Vectores (MIV) del nivel nacional, al contexto de las DTS.  </t>
  </si>
  <si>
    <t>Revisión de los avances y experiencias entre las DTS priorizadas</t>
  </si>
  <si>
    <t>Diagnóstico de las unidades entomológicas existentes en las DTS priorizadas</t>
  </si>
  <si>
    <t>Identificación de la ubicación fisica de las unidades entomológicas a implementar</t>
  </si>
  <si>
    <t>Distribución de los medicamentos</t>
  </si>
  <si>
    <t>Verificación de disponibilidad permanente: análisis periodico y adopción de medidas de ajuste; análisis de calidad de meidcamentos</t>
  </si>
  <si>
    <t>4.1.2.</t>
  </si>
  <si>
    <t>Verificación de la disponibilidad permanente</t>
  </si>
  <si>
    <t>analisis periodico y adopción de medidas de aguste</t>
  </si>
  <si>
    <t>% ACUMULADO</t>
  </si>
  <si>
    <t>TOTAL</t>
  </si>
  <si>
    <t>GENERAL</t>
  </si>
  <si>
    <t>DESEMBOLSOS</t>
  </si>
  <si>
    <t>IREM COLOMBIA</t>
  </si>
  <si>
    <t>Cronograma de Desembolsos (US $)</t>
  </si>
  <si>
    <r>
      <t>(4)</t>
    </r>
    <r>
      <rPr>
        <sz val="10"/>
        <rFont val="Calibri"/>
        <family val="2"/>
      </rPr>
      <t xml:space="preserve">  </t>
    </r>
    <r>
      <rPr>
        <b/>
        <u/>
        <sz val="10"/>
        <rFont val="Calibri"/>
        <family val="2"/>
      </rPr>
      <t>Revisión técnica</t>
    </r>
    <r>
      <rPr>
        <sz val="10"/>
        <rFont val="Calibri"/>
        <family val="2"/>
      </rPr>
      <t>: Esta columna será utilizada por el JEP para definir aquellas adquisiciones que considere "críticas" o "complejas" que requieran la revisión ex ante de los términos de referencia, especificaciones técnicas, informes, productos, u otros.</t>
    </r>
  </si>
  <si>
    <r>
      <t>(3)</t>
    </r>
    <r>
      <rPr>
        <sz val="10"/>
        <rFont val="Calibri"/>
        <family val="2"/>
      </rPr>
      <t xml:space="preserve"> </t>
    </r>
    <r>
      <rPr>
        <b/>
        <u/>
        <sz val="10"/>
        <rFont val="Calibri"/>
        <family val="2"/>
      </rPr>
      <t xml:space="preserve"> Revisión ex-ante/ ex-post</t>
    </r>
    <r>
      <rPr>
        <sz val="10"/>
        <rFont val="Calibri"/>
        <family val="2"/>
      </rPr>
      <t>. En general, dependiendo de la capacidad institucional y el nivel de riesgo asociados a las adquisiciones la modalidad estándar es revisión ex-post. Para procesos críticos o complejos podrá establecerse la revisión ex-ante.</t>
    </r>
  </si>
  <si>
    <r>
      <rPr>
        <b/>
        <vertAlign val="superscript"/>
        <sz val="10"/>
        <rFont val="Calibri"/>
        <family val="2"/>
      </rPr>
      <t xml:space="preserve">(2) </t>
    </r>
    <r>
      <rPr>
        <b/>
        <u/>
        <sz val="10"/>
        <rFont val="Calibri"/>
        <family val="2"/>
      </rPr>
      <t>Consultores Individuales</t>
    </r>
    <r>
      <rPr>
        <sz val="10"/>
        <rFont val="Calibri"/>
        <family val="2"/>
      </rPr>
      <t xml:space="preserve">: </t>
    </r>
    <r>
      <rPr>
        <b/>
        <sz val="10"/>
        <rFont val="Calibri"/>
        <family val="2"/>
      </rPr>
      <t>POE:</t>
    </r>
    <r>
      <rPr>
        <sz val="10"/>
        <rFont val="Calibri"/>
        <family val="2"/>
      </rPr>
      <t xml:space="preserve"> Procedimientos organismo ejecutor (acordado en convenio); CCIN: Selección basada en la Comparación de Calificaciones Consultor Individual ; SD: Selección Directa. </t>
    </r>
  </si>
  <si>
    <r>
      <t>(2)</t>
    </r>
    <r>
      <rPr>
        <sz val="10"/>
        <rFont val="Calibri"/>
        <family val="2"/>
      </rPr>
      <t xml:space="preserve"> </t>
    </r>
    <r>
      <rPr>
        <b/>
        <u/>
        <sz val="10"/>
        <rFont val="Calibri"/>
        <family val="2"/>
      </rPr>
      <t>Firmas de consultoria</t>
    </r>
    <r>
      <rPr>
        <sz val="10"/>
        <rFont val="Calibri"/>
        <family val="2"/>
      </rPr>
      <t>:  POE: Procedimientos organismo ejecutor (acordado en convenio); SCC: Selección Basada en la Calificación de los Consultores; SBCC: Selección Basada en Calidad y Costo; SBMC: Selección Basada en el Menor Costo; SBPF: Selección Basada en Presupuesto Fijo. SD: Selección Directa; SBC: Selección Basada en Calidad</t>
    </r>
  </si>
  <si>
    <r>
      <rPr>
        <b/>
        <vertAlign val="superscript"/>
        <sz val="10"/>
        <rFont val="Calibri"/>
        <family val="2"/>
      </rPr>
      <t>(2)</t>
    </r>
    <r>
      <rPr>
        <sz val="10"/>
        <rFont val="Calibri"/>
        <family val="2"/>
      </rPr>
      <t xml:space="preserve"> </t>
    </r>
    <r>
      <rPr>
        <b/>
        <u/>
        <sz val="10"/>
        <rFont val="Calibri"/>
        <family val="2"/>
      </rPr>
      <t>Bienes y Obras</t>
    </r>
    <r>
      <rPr>
        <sz val="10"/>
        <rFont val="Calibri"/>
        <family val="2"/>
      </rPr>
      <t xml:space="preserve">:  </t>
    </r>
    <r>
      <rPr>
        <b/>
        <sz val="10"/>
        <rFont val="Calibri"/>
        <family val="2"/>
      </rPr>
      <t>LP</t>
    </r>
    <r>
      <rPr>
        <sz val="10"/>
        <rFont val="Calibri"/>
        <family val="2"/>
      </rPr>
      <t xml:space="preserve">: Licitación Pública;  </t>
    </r>
    <r>
      <rPr>
        <b/>
        <sz val="10"/>
        <rFont val="Calibri"/>
        <family val="2"/>
      </rPr>
      <t>CP</t>
    </r>
    <r>
      <rPr>
        <sz val="10"/>
        <rFont val="Calibri"/>
        <family val="2"/>
      </rPr>
      <t xml:space="preserve">: Comparación de Precios;  </t>
    </r>
    <r>
      <rPr>
        <b/>
        <sz val="10"/>
        <rFont val="Calibri"/>
        <family val="2"/>
      </rPr>
      <t>CD</t>
    </r>
    <r>
      <rPr>
        <sz val="10"/>
        <rFont val="Calibri"/>
        <family val="2"/>
      </rPr>
      <t xml:space="preserve">: Contratación Directa.    </t>
    </r>
  </si>
  <si>
    <r>
      <rPr>
        <b/>
        <vertAlign val="superscript"/>
        <sz val="10"/>
        <rFont val="Calibri"/>
        <family val="2"/>
      </rPr>
      <t>(1)</t>
    </r>
    <r>
      <rPr>
        <sz val="10"/>
        <rFont val="Calibri"/>
        <family val="2"/>
      </rPr>
      <t xml:space="preserve"> Se recomienda el agrupamiento de adquisiciones de naturaleza similar tales como equipos informáticos, mobiliario, publicaciones. pasajes, etc. Si hubiesen grupos de contratos individuales similares que van a ser ejecutados en distintos períodos, éstos pueden incluirse agrupados bajo un solo rubro con una explicación en la columna de comentarios indicando el valor promedio individual y el período durante el cual serían ejecutados.  Por ejemplo: En un proyecto de promoción de exportaciones que incluye viajes para participar en ferias, se pondría un ítem que diría “Pasajes aéreos Ferias", el valor total estimado en US$ 5 mil y una explicación en la columna Comentarios:  “Este es un agrupamiento de aproximadamente 4 pasajes para participar en ferias de la región durante el año X y X1.</t>
    </r>
  </si>
  <si>
    <r>
      <t xml:space="preserve">Fecha: </t>
    </r>
    <r>
      <rPr>
        <sz val="11"/>
        <rFont val="Calibri"/>
        <family val="2"/>
        <scheme val="minor"/>
      </rPr>
      <t>11/ 03 /2020</t>
    </r>
  </si>
  <si>
    <r>
      <t>Preparado por:</t>
    </r>
    <r>
      <rPr>
        <sz val="11"/>
        <rFont val="Calibri"/>
        <family val="2"/>
        <scheme val="minor"/>
      </rPr>
      <t xml:space="preserve"> Jairo A. Suárez</t>
    </r>
  </si>
  <si>
    <t xml:space="preserve">Ente Gestor: MSPS </t>
  </si>
  <si>
    <t>no</t>
  </si>
  <si>
    <t>POE</t>
  </si>
  <si>
    <t>Visita de segumiento a departamentos, municipios y el nivel local</t>
  </si>
  <si>
    <t xml:space="preserve">Ente Gestor: INS. </t>
  </si>
  <si>
    <t>GASTOS OPERATIVOS</t>
  </si>
  <si>
    <t>Contratación de  apoyo al LNR INS para la realización de actividades de vigilancia entomológica</t>
  </si>
  <si>
    <t>si</t>
  </si>
  <si>
    <t>Equipo de gestión de foco operando</t>
  </si>
  <si>
    <t>Selección y reclutamiento de microscopistas</t>
  </si>
  <si>
    <t>CONSULTORÍAS INDIVIDUALES</t>
  </si>
  <si>
    <t>Ex - ante</t>
  </si>
  <si>
    <t>SCC</t>
  </si>
  <si>
    <t>Firma auditora</t>
  </si>
  <si>
    <t>SERVICIOS DE CONSULTORÍA</t>
  </si>
  <si>
    <t>Taller de evaluación de desempeño (directo e indirecto)</t>
  </si>
  <si>
    <t>Desarrollo de las actividades de capacitación de microscopistas</t>
  </si>
  <si>
    <t>SERVICIOS DIFERENTES A CONSULTORÍAS</t>
  </si>
  <si>
    <t>Ente Gestor: INS . Total unidades: 103 microscopios (Vr estimado USD 900 unidad)</t>
  </si>
  <si>
    <t xml:space="preserve">Compra de microscopios </t>
  </si>
  <si>
    <t>BIENES</t>
  </si>
  <si>
    <t>APORTE LOCAL %</t>
  </si>
  <si>
    <t>BID %</t>
  </si>
  <si>
    <t>Comentarios</t>
  </si>
  <si>
    <t>Revisión técnica del JEP
(4)</t>
  </si>
  <si>
    <t>Fuente de Financiamiento y porcentaje</t>
  </si>
  <si>
    <t>Revisión  de adquisiciones 
(Ex-ante o 
Ex-Post) 
(3)</t>
  </si>
  <si>
    <t>Método de Adquisición 
(2)</t>
  </si>
  <si>
    <t>Descripción de las adquisiciones 
(1)</t>
  </si>
  <si>
    <t>Ref. POA</t>
  </si>
  <si>
    <t>Nº Item</t>
  </si>
  <si>
    <t>Gastos Operativos (USD)</t>
  </si>
  <si>
    <t>Consultorias (monto en U$S):_________</t>
  </si>
  <si>
    <t>Bienes y servicios (monto en U$S):_______</t>
  </si>
  <si>
    <t>Monto límite para revisión ex post de adquisiciones:</t>
  </si>
  <si>
    <r>
      <t xml:space="preserve">Período del Plan: </t>
    </r>
    <r>
      <rPr>
        <sz val="11"/>
        <rFont val="Calibri"/>
        <family val="2"/>
        <scheme val="minor"/>
      </rPr>
      <t>17 DE OCTUBRE DE 2019 HASTA 31 DE DICIEMBRE DE 2022</t>
    </r>
  </si>
  <si>
    <r>
      <t xml:space="preserve">Nombre del Proyecto: </t>
    </r>
    <r>
      <rPr>
        <sz val="11"/>
        <rFont val="Calibri"/>
        <family val="2"/>
        <scheme val="minor"/>
      </rPr>
      <t>FACILIDAD DE FINANCIAMIENTO COMBINADO PARA LA ELIMINACIÓN DE LA MALARIA</t>
    </r>
  </si>
  <si>
    <r>
      <t xml:space="preserve">Agencia Ejecutora (AE):  </t>
    </r>
    <r>
      <rPr>
        <sz val="11"/>
        <rFont val="Calibri"/>
        <family val="2"/>
        <scheme val="minor"/>
      </rPr>
      <t>MINISTERIO DE SALUD Y PROTECCIÓN SOCIAL</t>
    </r>
    <r>
      <rPr>
        <b/>
        <sz val="11"/>
        <rFont val="Calibri"/>
        <family val="2"/>
        <scheme val="minor"/>
      </rPr>
      <t xml:space="preserve">
Sector Público: o Privado: </t>
    </r>
    <r>
      <rPr>
        <sz val="11"/>
        <rFont val="Calibri"/>
        <family val="2"/>
        <scheme val="minor"/>
      </rPr>
      <t>PÚBLICO</t>
    </r>
  </si>
  <si>
    <r>
      <t xml:space="preserve">País: </t>
    </r>
    <r>
      <rPr>
        <sz val="11"/>
        <rFont val="Calibri"/>
        <family val="2"/>
        <scheme val="minor"/>
      </rPr>
      <t>COLOMBIA</t>
    </r>
  </si>
  <si>
    <t>PLAN DE ADQUISICIONES  DE COOPERACIONES TECNICAS NO REEMBOLSABLES  2019 A 2022</t>
  </si>
  <si>
    <t>Contrap.</t>
  </si>
  <si>
    <t>BID</t>
  </si>
  <si>
    <t>Presupuesto Contrapartida</t>
  </si>
  <si>
    <t>Presupuesto BID</t>
  </si>
  <si>
    <t>Presupuesto proyecto</t>
  </si>
  <si>
    <t>CONCEPTO</t>
  </si>
  <si>
    <t>Acumulado al Cierre del Ejercicio Actual</t>
  </si>
  <si>
    <t>Movimientos Durante el Ejercicio Actual</t>
  </si>
  <si>
    <t>Presupuesto</t>
  </si>
  <si>
    <t xml:space="preserve"> (Expresado en US dólares)</t>
  </si>
  <si>
    <t xml:space="preserve">ESTADO DE INVERSIONES ACUMULADAS </t>
  </si>
  <si>
    <t>1.4.1.1.</t>
  </si>
  <si>
    <t>1.4.1.1.3.</t>
  </si>
  <si>
    <t>1.4.1.1.4.</t>
  </si>
  <si>
    <t>1.4.1.1.5.</t>
  </si>
  <si>
    <t>1.4.1.1.7.</t>
  </si>
  <si>
    <t>1.4.2.1.</t>
  </si>
  <si>
    <t>1.4.2.1.2.</t>
  </si>
  <si>
    <t>1.4.2.1.3.</t>
  </si>
  <si>
    <t>1.4.2.2.</t>
  </si>
  <si>
    <t>1.4.2.3.3.</t>
  </si>
  <si>
    <t>1.4.2.3.</t>
  </si>
  <si>
    <t>1.4.2.4.</t>
  </si>
  <si>
    <t>1.4.2.4.4.</t>
  </si>
  <si>
    <t>1.4.2.4.2.</t>
  </si>
  <si>
    <t>1.4.2.4.5.4</t>
  </si>
  <si>
    <t>1.4.2.4.5.5</t>
  </si>
  <si>
    <t>1.4.2.2.3.4.1.</t>
  </si>
  <si>
    <t>1.4.3.1.3.</t>
  </si>
  <si>
    <t>1.4.3.1.4.</t>
  </si>
  <si>
    <t>1.4.3.2.</t>
  </si>
  <si>
    <t>1.4.3.2.2.</t>
  </si>
  <si>
    <t>1.4.3.2.3.</t>
  </si>
  <si>
    <t>1.4.3.2.5.</t>
  </si>
  <si>
    <t>1.4.3.2.1.</t>
  </si>
  <si>
    <t>1.4.3.2.4.</t>
  </si>
  <si>
    <t>1.4.3.3.</t>
  </si>
  <si>
    <t>1.4.3.3.1.</t>
  </si>
  <si>
    <t>1.4.3.3.2.</t>
  </si>
  <si>
    <t>1.4.3.4.</t>
  </si>
  <si>
    <t>1.4.3.4.1.</t>
  </si>
  <si>
    <t>1.4.3.4.2.</t>
  </si>
  <si>
    <t>1.6.1.1.</t>
  </si>
  <si>
    <t>1.6.1.2.</t>
  </si>
  <si>
    <t>1.6.1.3.</t>
  </si>
  <si>
    <t>1.6.1.4.</t>
  </si>
  <si>
    <t>1.6.1.5.</t>
  </si>
  <si>
    <t>1.6.1.6.</t>
  </si>
  <si>
    <t>1.6.2.1.</t>
  </si>
  <si>
    <t>1.6.2.2.</t>
  </si>
  <si>
    <t>1.6.2.3.</t>
  </si>
  <si>
    <t>1.6.3.</t>
  </si>
  <si>
    <t>1.6.3.1.</t>
  </si>
  <si>
    <t>1.6.3.2.</t>
  </si>
  <si>
    <t>1.6.3.3.</t>
  </si>
  <si>
    <t>1.7.1.1.1.</t>
  </si>
  <si>
    <t>1.7.1.1.3.</t>
  </si>
  <si>
    <t>1.7.1.1.5</t>
  </si>
  <si>
    <t>2.1.1.1.</t>
  </si>
  <si>
    <t>2.1.1.1.3.</t>
  </si>
  <si>
    <t>2.1.1.1.4.</t>
  </si>
  <si>
    <t>2.1.1.2.</t>
  </si>
  <si>
    <t>2.1.1.2.1.</t>
  </si>
  <si>
    <t>2.1.1.3.</t>
  </si>
  <si>
    <t>2.1.1.3.1.</t>
  </si>
  <si>
    <t>2.1.1.3.1.5.</t>
  </si>
  <si>
    <t>2.1.1.3.1.6.</t>
  </si>
  <si>
    <t>2.1.1.3.1.7.</t>
  </si>
  <si>
    <t>2.1.1.4.</t>
  </si>
  <si>
    <t>2.1.1.4.1.</t>
  </si>
  <si>
    <t>2.1.1.4.2.</t>
  </si>
  <si>
    <t>2.1.1.4.3.</t>
  </si>
  <si>
    <t>2.1.1.5.</t>
  </si>
  <si>
    <t>2.1.1.5.5.</t>
  </si>
  <si>
    <t>2.1.1.5.6.</t>
  </si>
  <si>
    <t>2.1.1.5.7.</t>
  </si>
  <si>
    <t>2.1.1.5.2.</t>
  </si>
  <si>
    <t>Municipios estratificados por escenario de transmisión ( taller de estratificación territorial de la malaria)</t>
  </si>
  <si>
    <t>2.1.1.5.4.</t>
  </si>
  <si>
    <t>Elaboración de microplanes de intervención por cada foco (Taller de caracterizacion de focos)</t>
  </si>
  <si>
    <t>2.1.2.1.</t>
  </si>
  <si>
    <t>2.1.2.1.2.</t>
  </si>
  <si>
    <t>2.1.2.1.3.</t>
  </si>
  <si>
    <t>2.1.3.1.</t>
  </si>
  <si>
    <t>2.1.3.1.1.</t>
  </si>
  <si>
    <t>2.1.3.2.</t>
  </si>
  <si>
    <t>2.1.3.2.1.</t>
  </si>
  <si>
    <t>Mapa de resistencia a los insecticidas, identificando el mecanismo de resistencia</t>
  </si>
  <si>
    <t>2.1.3.2.2.</t>
  </si>
  <si>
    <t>2.1.4.</t>
  </si>
  <si>
    <t>2.1.4.1.</t>
  </si>
  <si>
    <t>2.1.5.</t>
  </si>
  <si>
    <t>2.1.5.1.3.</t>
  </si>
  <si>
    <t>2.1.5.1.2.</t>
  </si>
  <si>
    <t>2.1.6.1.</t>
  </si>
  <si>
    <t>2.1.6.1.1.</t>
  </si>
  <si>
    <t>2.1.6.1.2.</t>
  </si>
  <si>
    <t>2.1.6.1.3.</t>
  </si>
  <si>
    <t>2.1.6.1.4.</t>
  </si>
  <si>
    <t>2.1.6.1.5.</t>
  </si>
  <si>
    <t>3.1.1.1.</t>
  </si>
  <si>
    <t>3.1.1.1.1.</t>
  </si>
  <si>
    <t>3.1.1.1.2.</t>
  </si>
  <si>
    <t>3.1.1.1.3.</t>
  </si>
  <si>
    <t>3.1.1.1.4.</t>
  </si>
  <si>
    <t>3.1.1.1.5.</t>
  </si>
  <si>
    <t>3.1.1.1.6.</t>
  </si>
  <si>
    <t>3.1.1.2</t>
  </si>
  <si>
    <t>3.1.1.2.1.</t>
  </si>
  <si>
    <t>3.1.1.2.2.</t>
  </si>
  <si>
    <t>3.1.1.2.3.</t>
  </si>
  <si>
    <t>3.1.1.3.</t>
  </si>
  <si>
    <t>3.1.1.3.1.</t>
  </si>
  <si>
    <t>3.1.1.3.2.</t>
  </si>
  <si>
    <t>3.1.1.3.3.</t>
  </si>
  <si>
    <t>3.1.1.4.</t>
  </si>
  <si>
    <t>3.1.1.4.1.</t>
  </si>
  <si>
    <t>3.1.1.4.2.</t>
  </si>
  <si>
    <t>3.1.1.5.</t>
  </si>
  <si>
    <t>3.1.1.5.1.</t>
  </si>
  <si>
    <t>4.1.1.4.</t>
  </si>
  <si>
    <t>4.1.1.5.</t>
  </si>
  <si>
    <t>4.1.2.1.</t>
  </si>
  <si>
    <t>4.1.2.1.3.</t>
  </si>
  <si>
    <t>4.2.2.1.</t>
  </si>
  <si>
    <t>4.4.1.1.4.</t>
  </si>
  <si>
    <t>4.4.1.1.5.</t>
  </si>
  <si>
    <t>4.4.9.</t>
  </si>
  <si>
    <t>1.4.3.3.2</t>
  </si>
  <si>
    <t>1.4.3.1.</t>
  </si>
  <si>
    <t xml:space="preserve">CONVENIO INDIVIDUAL DE FINANCIAMIENTO NO REEMBOLSABLE DE LA FACILIDAD DE FINANCIAMIENTO COMBINADO PARA LA ELIMINACIÓN DE LA MALARIA </t>
  </si>
  <si>
    <t>Selección y reclutamiento de 103 microscopistas</t>
  </si>
  <si>
    <t>INICIATIVA REGIONAL DE ELIMINACIÓN DE LA MALARIA, IREM</t>
  </si>
  <si>
    <t>MATRIZ DE SEGUIMIENTO DE LA OPERACIÓN</t>
  </si>
  <si>
    <t>País: COLOMBIA</t>
  </si>
  <si>
    <t>Fecha de actualización:</t>
  </si>
  <si>
    <t>No.</t>
  </si>
  <si>
    <t>Indicador de desempeño</t>
  </si>
  <si>
    <t xml:space="preserve">Línea de Base  
(Promedio 2015-2017) </t>
  </si>
  <si>
    <t>META 2020</t>
  </si>
  <si>
    <t>META FINAL 2022</t>
  </si>
  <si>
    <t>Tipo de Indicador</t>
  </si>
  <si>
    <t>Indicador de seguimiento</t>
  </si>
  <si>
    <t>FORMULA</t>
  </si>
  <si>
    <t>Fuente de información</t>
  </si>
  <si>
    <t>Medio de verificación</t>
  </si>
  <si>
    <t>Meta del indicador 2020</t>
  </si>
  <si>
    <t>Observaciones</t>
  </si>
  <si>
    <t>Meta</t>
  </si>
  <si>
    <t>Real</t>
  </si>
  <si>
    <t>P1.01</t>
  </si>
  <si>
    <t>Número de casos de malaria de transmisión local en el último año</t>
  </si>
  <si>
    <t>F. Panamá*: 456 
 C. Chocó: 16,792
Pacífico S. Buenaventura: 2026
Pacífico S.Tumaco:  2792</t>
  </si>
  <si>
    <t>F. Panamá: 0
C. Chocó: 50%
Pacífico S.: 50%</t>
  </si>
  <si>
    <t>F. Panamá: 0
C. Chocó: 75%
Pacífico S.:75%</t>
  </si>
  <si>
    <t>Sistema de vigilancia epidemiológica con revisiones de calidad de datos</t>
  </si>
  <si>
    <t>OPS</t>
  </si>
  <si>
    <t xml:space="preserve">Indicador de Resultado </t>
  </si>
  <si>
    <t xml:space="preserve">Número de casos provenientes de los municipios seleccionados </t>
  </si>
  <si>
    <t>SIVIGILA</t>
  </si>
  <si>
    <t xml:space="preserve">Base de datos SIVIGILA </t>
  </si>
  <si>
    <t xml:space="preserve">Monitoreo Plan de Ejecución </t>
  </si>
  <si>
    <t>Hito</t>
  </si>
  <si>
    <t>X</t>
  </si>
  <si>
    <t>LDSP</t>
  </si>
  <si>
    <t xml:space="preserve">Informes de capacitación </t>
  </si>
  <si>
    <t>P1.O2</t>
  </si>
  <si>
    <t>Número de casos de malaria complicada</t>
  </si>
  <si>
    <t>P1.O3</t>
  </si>
  <si>
    <t>Número de muertes por malaria</t>
  </si>
  <si>
    <t>3
Promedio últimos 10 años</t>
  </si>
  <si>
    <t>Número de muertes</t>
  </si>
  <si>
    <t xml:space="preserve">Estadísticas Vitales del DANE </t>
  </si>
  <si>
    <t xml:space="preserve">Base de datos Etadísticas Vitales </t>
  </si>
  <si>
    <t>P7.06</t>
  </si>
  <si>
    <t>Existe un registro de focos y ha sido actualizado en los últimos 12 meses</t>
  </si>
  <si>
    <t>No</t>
  </si>
  <si>
    <t>Sí</t>
  </si>
  <si>
    <t>Ministerio de Salud</t>
  </si>
  <si>
    <t>IHME</t>
  </si>
  <si>
    <t>Negociación política con líderes (Gobernadores y Alcaldes)</t>
  </si>
  <si>
    <t>x</t>
  </si>
  <si>
    <t>Acuerdo de voluntad para la desconcentración del Programa de Malaria</t>
  </si>
  <si>
    <t>Choco</t>
  </si>
  <si>
    <t>Tumaco</t>
  </si>
  <si>
    <t>Buenaventura</t>
  </si>
  <si>
    <t>X (los existentes)</t>
  </si>
  <si>
    <t>X (los 7 nuevos)</t>
  </si>
  <si>
    <t>Proceso metodológico para la caracterización y microplanificación de focos/microáreas definido</t>
  </si>
  <si>
    <t>11 Municipios y 1 Distrito</t>
  </si>
  <si>
    <t>Elaboracion de manual para la implementación de procesos de DTI_R (busqueda pasiva, diagnostico y tratamiento)</t>
  </si>
  <si>
    <t>Elaboración de la guia metodologica para la implementación de los procesos de DTI-R</t>
  </si>
  <si>
    <t>Desarrollo de competencias de los encargados de prestación de las ET para  implementar los procesos de DTI-R</t>
  </si>
  <si>
    <t>Desarrollo de competencias de los Gestores de foco para  implementar los procesos de DTI-R</t>
  </si>
  <si>
    <t>P2.02</t>
  </si>
  <si>
    <t xml:space="preserve">Proporción de personas que tuvieron fiebre sin síntomas respiratorios en áreas endémicas en las últimas 2 semanas que recibieron una prueba de diagnóstico </t>
  </si>
  <si>
    <t>85000
(2017)</t>
  </si>
  <si>
    <t>Si la línea base es:
 0-29% = 30PP
30-39% =20PP
40-49% =15PP
50-69% =10PP
70%+ = 7PP</t>
  </si>
  <si>
    <t>Si primera medición es:
 0-29% = 30PP
30-39% =20PP
40-49% =15PP
50-69% =10PP
70%+ = 7PP</t>
  </si>
  <si>
    <t>Encuesta poblacional</t>
  </si>
  <si>
    <t>Número de pruebas</t>
  </si>
  <si>
    <t>LNR</t>
  </si>
  <si>
    <t>Condensado nacional del informe de LDSP</t>
  </si>
  <si>
    <t>P2.03</t>
  </si>
  <si>
    <t xml:space="preserve">Porcentaje de reportes esperados de establecimientos de salud y otros proveedores recibidos con estándares de calidad </t>
  </si>
  <si>
    <t xml:space="preserve">Encuesta de Establecimientos de Salud </t>
  </si>
  <si>
    <t>Porcentaje de cumplimiento con la notificación semanal por parte de las UPGD</t>
  </si>
  <si>
    <t>#UPGD que notifican semanalmente/
#Total UPGD caracterizadas en los municipios seleccionados para la intervención</t>
  </si>
  <si>
    <t>Indicador de cumplimiento</t>
  </si>
  <si>
    <t>Porcentaje de establecimientos que realizar diagnostico que reportan el número de pruebas al realizadas al LDSP en el periodo</t>
  </si>
  <si>
    <t>Formato de reporte de actividades por laboratorio</t>
  </si>
  <si>
    <t>#Brotes intervenidos/
#Brotes identificados</t>
  </si>
  <si>
    <t>Vigilancia INS</t>
  </si>
  <si>
    <t>Informe de investigación de brote</t>
  </si>
  <si>
    <t xml:space="preserve">Codificación de veredas en los municipios </t>
  </si>
  <si>
    <t>Vigilancia INS y Departamentos</t>
  </si>
  <si>
    <t>X segunda entrega</t>
  </si>
  <si>
    <t>P3.01</t>
  </si>
  <si>
    <t xml:space="preserve">Porcentaje unidades de diagnóstico que reciben reporte de evaluación indirecta del desempeño  por el laboratorio de referencia en el periodo </t>
  </si>
  <si>
    <t>Encuesta de establecimientos de salud</t>
  </si>
  <si>
    <t xml:space="preserve"># de reportes de evaluación indirecta en el periodo/Unidades de diagnóstico </t>
  </si>
  <si>
    <t xml:space="preserve">Laboratorio Departamental y Nacional </t>
  </si>
  <si>
    <t xml:space="preserve">Copias de reportes de evaluación indirecta de desempeño </t>
  </si>
  <si>
    <t xml:space="preserve">Número de puestos nuevos de microscopía implementados y operando </t>
  </si>
  <si>
    <t xml:space="preserve">Número de puestos </t>
  </si>
  <si>
    <t>Microscopios nuevos adquiridos y distribuidos en el nivel local</t>
  </si>
  <si>
    <t>Número de microscopios entregados a los niveles locales</t>
  </si>
  <si>
    <t>PEP</t>
  </si>
  <si>
    <t>Actas de entrega</t>
  </si>
  <si>
    <t>Microscopistas nuevos contratados para realizar acciones en el nivel local</t>
  </si>
  <si>
    <t>Número de microscopistas nuevos contratados</t>
  </si>
  <si>
    <t>Contratos</t>
  </si>
  <si>
    <t xml:space="preserve">Negociación política con aseguradores y gobernadores, alcaldes, secretarios de salud y gerentes de IPS </t>
  </si>
  <si>
    <t>Avance</t>
  </si>
  <si>
    <t xml:space="preserve">Laboratorios de Salud Pública participaron taller de actualización en lineamientos de programas de evaluación directa e indirecta del desempeño </t>
  </si>
  <si>
    <t>Representantes de los laboratorios que participan en los talleres</t>
  </si>
  <si>
    <t>6 (2 por departamento)</t>
  </si>
  <si>
    <t>P4.01</t>
  </si>
  <si>
    <t>Porcentaje de pacientes con malaria confirmada que recibieron tratamiento antimalárico de primera línea de acuerdo a la normativa nacional iniciado dentro de 24 horas despues del diagnóstico</t>
  </si>
  <si>
    <t>#Pacientes con malaria confirmado que recibieron tratamiento antimalárico de primera línea de acuerdo a la normativa nacional iniciado dentro de 24 horas después del diagnóstico/
#casos confirmados de malaria</t>
  </si>
  <si>
    <t>Ficha de notificación</t>
  </si>
  <si>
    <t xml:space="preserve">Indicador de Monitoreo </t>
  </si>
  <si>
    <t xml:space="preserve">Porcentaje de pacientes con malaria confirmada que recibieron tratamiento antimalárico de primera línea de acuerdo a la normativa nacional </t>
  </si>
  <si>
    <t>#Pacientes con malaria confirmada que recibieron trtamiento antimalárico de primera línea de acuerdo a la normativa nacional/
#casos confirmados de malaria</t>
  </si>
  <si>
    <t>#Pacientes con malaria confirmada que recibieron tratamiento antimalárico dentro de 24 horas después del diagnóstico/
#casos confirmados de malaria</t>
  </si>
  <si>
    <t>Guia de manejo clinico de malaria adaptada a partir de los lineamientos de OMS 2015</t>
  </si>
  <si>
    <t>P4.02</t>
  </si>
  <si>
    <t>Proporción de casos confirmados de malaria diagnosticados dentro de las 48 horas después de presentar síntomas</t>
  </si>
  <si>
    <t>#pacientes con malaria confirmada que fueron diagnosticados en las primeras 48 horas después del inicio de los síntomas/
#casos confirmados de malaria</t>
  </si>
  <si>
    <t>P5.01</t>
  </si>
  <si>
    <t xml:space="preserve">Porcentaje de casos confirmados de malaria en el último año investigados que cumplen con los estándares de calidad </t>
  </si>
  <si>
    <t>Porcentaje de fichas de notificación que cumplen con criterios de calidad (completas y con precisión)</t>
  </si>
  <si>
    <t>#Fichas de notificación que cumplen con criterios de calidad/
#casos confirmados de malaria</t>
  </si>
  <si>
    <t>Porcentaje de fichas de notificación que ingresan al sistema con oportunidad (1 semana)</t>
  </si>
  <si>
    <t>#Fichas de notificación que ingresan al sistema con oportunidad/
#casos confirmados de malaria</t>
  </si>
  <si>
    <t>Documento para la vigilancia de malaria , actualizado de acuerdo con el manual de vigilancia de malaria (OMS, 2018) y el Marco para la Eliminación de Malaria (OMS, 2017)</t>
  </si>
  <si>
    <t>Capacitación en el documento para la vigilancia de malaria en las zonas de intervención de la IREM</t>
  </si>
  <si>
    <t>P6.01</t>
  </si>
  <si>
    <t xml:space="preserve">Proporción del grupo riesgo objetivo que está protegido con las medidas de control vectorial según caracterización en los últimos 12 meses </t>
  </si>
  <si>
    <t>Porcentaje de viviendas con cobertura completa de espacios para dormir con Toldillos Tratados con Insecticida de Larga Duración (TILD)</t>
  </si>
  <si>
    <t>#viviendas con TILD instalados en los espacios para dormir/
#viviendas visitadas dentro de las localidades intervenidas</t>
  </si>
  <si>
    <t>Programa ETV</t>
  </si>
  <si>
    <t>Ficha monitoreo de tenencia y uso de TILD</t>
  </si>
  <si>
    <t>1991 VIVIENDAS NUEVAS</t>
  </si>
  <si>
    <t>Porcentaje de viviendas con RRI en los ultimos 12 meses</t>
  </si>
  <si>
    <t xml:space="preserve">2837 VIVIENDAS </t>
  </si>
  <si>
    <t>TILD adquiridos</t>
  </si>
  <si>
    <t>Número de Unidades Entomológicas creadas y funcionando</t>
  </si>
  <si>
    <t>Personal responsable de la vigilancia entomológica capacitado en las áreas a intervenir</t>
  </si>
  <si>
    <t>P7.01</t>
  </si>
  <si>
    <t>Porcentaje de puntos de atención y establecimientos de diagnóstico con disponibilidad permanente de equipos e insumos para el diagnóstico y tratamiento de la malaria de acuerdo a estándares.</t>
  </si>
  <si>
    <t>Contratación equipos de supervisión para revisar rupturas en el abastecimiento</t>
  </si>
  <si>
    <t>Formato de reporte de gasto, uso y entrega a IPS estandarizado</t>
  </si>
  <si>
    <t>Desarrollo de herramienta para gestión de medicamentos (Asistencia tecnica para desarrolllar un mecanismo de seguimiento a la distribución y uso de insumos: logistico)</t>
  </si>
  <si>
    <t>Definir el mecanismo para evaluar la disponibilidad de los medicamentos en los puntos de diagnóstico y tratamiento, y el funcionamiento de la cadena de gestión (con el apoyo de Héctor Colindres)</t>
  </si>
  <si>
    <t>Número de departamentos que cumplen con el envío trimestral del Informe de consumo de medicamentos antimaláricos al nivel central</t>
  </si>
  <si>
    <t>Programa de Malaria</t>
  </si>
  <si>
    <t>Informe</t>
  </si>
  <si>
    <t>Reunión con el INVIMA para:
*compartir el mecanismo de evaluación de la calidad de los medicamentos antimaláricos y las oportunidades de cooperación
*farmacovigilancia (invitar a la Dirección de Medicamentos del MSPS)</t>
  </si>
  <si>
    <t>CCO/602-2020</t>
  </si>
  <si>
    <t>CCO/237-2020</t>
  </si>
  <si>
    <t>CCO/69-2020</t>
  </si>
  <si>
    <t>CCO/68-2020</t>
  </si>
  <si>
    <t>N/A</t>
  </si>
  <si>
    <t>Firma del Convenio</t>
  </si>
  <si>
    <t>Firma POD ( Proposal for Operation Development )</t>
  </si>
  <si>
    <t xml:space="preserve">No Objeción No. </t>
  </si>
  <si>
    <t>Fecha de aprobación</t>
  </si>
  <si>
    <t>Fecha de envío</t>
  </si>
  <si>
    <t>Fecha de Expiración contractual</t>
  </si>
  <si>
    <t>Descripción</t>
  </si>
  <si>
    <t>Ubicación</t>
  </si>
  <si>
    <t xml:space="preserve">Cláusula No. </t>
  </si>
  <si>
    <t xml:space="preserve">PERIODO: </t>
  </si>
  <si>
    <t>Matriz de cumplimiento contractual</t>
  </si>
  <si>
    <t>EE</t>
  </si>
  <si>
    <t>3.01 (a)</t>
  </si>
  <si>
    <t>3.01 (b)</t>
  </si>
  <si>
    <t>3.01 (c)</t>
  </si>
  <si>
    <t>3.01 (d)</t>
  </si>
  <si>
    <t>4.02 (a)</t>
  </si>
  <si>
    <t>NG</t>
  </si>
  <si>
    <t>4.02 (c)</t>
  </si>
  <si>
    <t>4.02 (d)</t>
  </si>
  <si>
    <t>4.02 (e)</t>
  </si>
  <si>
    <t>4.07 (b)</t>
  </si>
  <si>
    <t>5.01 (d)</t>
  </si>
  <si>
    <t>5.01 (e)</t>
  </si>
  <si>
    <t>5.02 (a)(i)</t>
  </si>
  <si>
    <t>5.02 (a)(ii)</t>
  </si>
  <si>
    <t>Designación del Coordinador Operativo</t>
  </si>
  <si>
    <t>Firma de un convenio interadministrativo marco entre el MSPS y el grupo de Entes Gestores</t>
  </si>
  <si>
    <t>Aprobación del Manual de Operaciones del Proyecto</t>
  </si>
  <si>
    <t>Plan de Ejecución del Proyecto recibido</t>
  </si>
  <si>
    <t>Informe Jurídico</t>
  </si>
  <si>
    <t>Designación de funcionarios autorizados</t>
  </si>
  <si>
    <t>Asignación de recursos del Aporte Local</t>
  </si>
  <si>
    <t>Sistema de información financiera y estructura de control interno</t>
  </si>
  <si>
    <t>Informe inicial</t>
  </si>
  <si>
    <t>Contratar la firma de auditores independientes que llevará a cabo la auditoría anual de los estados financieros del Proyecto, incluyendo el Tramo de Inversión, Aporte Local y los Tramos de Desempeño</t>
  </si>
  <si>
    <t>Informe mensual técnico - Noviembre 2019</t>
  </si>
  <si>
    <t>Informe mensual técnico - Diciembre 2019</t>
  </si>
  <si>
    <t>Informe mensual técnico - Enero 2020</t>
  </si>
  <si>
    <t>Informe mensual técnico - Febrero 2020</t>
  </si>
  <si>
    <t>Informe mensual técnico - Marzo 2020</t>
  </si>
  <si>
    <t>Informe mensual técnico - Abril 2020</t>
  </si>
  <si>
    <t>Informe mensual técnico - Mayo 2020</t>
  </si>
  <si>
    <t>Informe mensual técnico - Junio 2020</t>
  </si>
  <si>
    <t>Informe mensual técnico - Julio 2020</t>
  </si>
  <si>
    <t>Informe mensual técnico - Agosto 2020</t>
  </si>
  <si>
    <t>Informe mensual técnico - Septiembre 2020</t>
  </si>
  <si>
    <t>Informe mensual técnico - Octubre 2020</t>
  </si>
  <si>
    <t>Informe mensual técnico - Noviembre 2020</t>
  </si>
  <si>
    <t>Informe mensual técnico - Diciembre 2020</t>
  </si>
  <si>
    <t>Informe mensual técnico - Enero 2021</t>
  </si>
  <si>
    <t>Informe mensual técnico - Febrero 2021</t>
  </si>
  <si>
    <t>Informe mensual técnico - Marzo 2021</t>
  </si>
  <si>
    <t>Informe mensual técnico - Abril 2021</t>
  </si>
  <si>
    <t>Informe mensual técnico - Mayo 2021</t>
  </si>
  <si>
    <t>Informe mensual técnico - Junio 2021</t>
  </si>
  <si>
    <t>Informe mensual técnico - Julio 2021</t>
  </si>
  <si>
    <t>Informe mensual técnico - Agosto 2021</t>
  </si>
  <si>
    <t>Informe mensual técnico - Septiembre 2021</t>
  </si>
  <si>
    <t>Informe mensual técnico - Octubre 2021</t>
  </si>
  <si>
    <t>Informe mensual técnico - Noviembre 2021</t>
  </si>
  <si>
    <t>Informe mensual técnico - Diciembre 2021</t>
  </si>
  <si>
    <t>Informe mensual técnico - Enero 2022</t>
  </si>
  <si>
    <t>Informe mensual técnico - Febrero 2022</t>
  </si>
  <si>
    <t>Informe mensual técnico - Marzo 2022</t>
  </si>
  <si>
    <t>Informe mensual técnico - Abril 2022</t>
  </si>
  <si>
    <t>Informe mensual técnico - Mayo 2022</t>
  </si>
  <si>
    <t>Informe mensual técnico - Junio 2022</t>
  </si>
  <si>
    <t>Informe mensual técnico - Julio 2022</t>
  </si>
  <si>
    <t>Informe mensual técnico - Agosto 2022</t>
  </si>
  <si>
    <t>Informe mensual técnico - Septiembre 2022</t>
  </si>
  <si>
    <t>Informe mensual técnico - Octubre 2022</t>
  </si>
  <si>
    <t>Informe mensual técnico - Noviembre 2022</t>
  </si>
  <si>
    <t>Informe mensual técnico - Diciembre 2022</t>
  </si>
  <si>
    <t>Informe semestral de progreso - 2019 II</t>
  </si>
  <si>
    <t>Informe semestral de progreso - 2020 I</t>
  </si>
  <si>
    <t>Informe semestral de progreso - 2020 II</t>
  </si>
  <si>
    <t>Informe semestral de progreso - 2021 I</t>
  </si>
  <si>
    <t>Informe semestral de progreso - 2021 II</t>
  </si>
  <si>
    <t>Informe semestral de progreso - 2022 I</t>
  </si>
  <si>
    <t>Informe semestral de progreso - 2022 II</t>
  </si>
  <si>
    <t>EFAs Tramo de Inversión 2020</t>
  </si>
  <si>
    <t>EFAs Tramo de Inversión 2021</t>
  </si>
  <si>
    <t>EFAs Tramo de Inversión 2022</t>
  </si>
  <si>
    <t>EFAs Tramo de Desempeño - Primer Desembolso 40%</t>
  </si>
  <si>
    <t>EFAs Tramo de Desempeño - Segundo Desembolso 60%</t>
  </si>
  <si>
    <t>Condición Previa</t>
  </si>
  <si>
    <t>Informe Legal</t>
  </si>
  <si>
    <t>Condición Especial de Ejecución</t>
  </si>
  <si>
    <t>Condición sectorial</t>
  </si>
  <si>
    <t>Condición financiera</t>
  </si>
  <si>
    <t>Tipo</t>
  </si>
  <si>
    <t>Ex - Post</t>
  </si>
  <si>
    <t>Ex -Post</t>
  </si>
  <si>
    <t>Ex -Ante</t>
  </si>
  <si>
    <t>Costo total estimado de la Adquisición         (US$)</t>
  </si>
  <si>
    <t>Aporte Local (US$)</t>
  </si>
  <si>
    <t xml:space="preserve">Ente Gestor: DTS. Se cubrirán gastos de transporte, hospedaje y alimentación </t>
  </si>
  <si>
    <r>
      <t>Fecha estimada del Anuncio de Adquisición o del Inicio de la contratación (</t>
    </r>
    <r>
      <rPr>
        <b/>
        <i/>
        <sz val="10"/>
        <color theme="0"/>
        <rFont val="Calibri"/>
        <family val="2"/>
        <scheme val="minor"/>
      </rPr>
      <t>se relacionan fechas de incio de contratación</t>
    </r>
    <r>
      <rPr>
        <b/>
        <sz val="10"/>
        <color theme="0"/>
        <rFont val="Calibri"/>
        <family val="2"/>
        <scheme val="minor"/>
      </rPr>
      <t>)</t>
    </r>
  </si>
  <si>
    <t>Ente gestor: INS. Su tiempo de contratación irá hasta diciembre de 2022.</t>
  </si>
  <si>
    <t xml:space="preserve">Ente Gestor: DTS. Contratación de 224 microscopistas. A excepción de ciudades capitales, en municipios y zonas rurales se requiere Contratación Directa ya que no existe la suficiente disponibilidad de recurso humano como para hacer un proceso competitivo. Se financiarán 9 meses con recursos de donación. Luego se financiarán con recursos de AL. </t>
  </si>
  <si>
    <t>Ente Gestor: MSPS. Tiempo de contratación hasta diciembre de 2022. Antes del primer desembolso, el equipo de la UCP se financia con recursos del AL.</t>
  </si>
  <si>
    <t>Ente Gestor: INS . Los recursos de donación se utilizan en 2020 y el resto de años se financiarán con recursos de AL.</t>
  </si>
  <si>
    <t xml:space="preserve">Ente Gestor: INS. Esta actividad utiliza recursos combinados de AL y Donacion. </t>
  </si>
  <si>
    <t xml:space="preserve">Ente Gestor: MSPS. </t>
  </si>
  <si>
    <t xml:space="preserve">Ente Gestor: DTS. Se cubrirán gastos operativos que incluyen transporte en los 12 focos. Se utilizarán recursos de AL y Donación. </t>
  </si>
  <si>
    <t>Ente Gestor: DTS. Costo incluye transporte, hospedaje y alimentación para los asistentes</t>
  </si>
  <si>
    <t>Ente Gestor: DTS.  24 personas distribuidas en los 12 municipios que hacen parte de la inciativa IREM, durante 18 meses financiados con recursos de donación. Luego se financiarán con recursos de AL.  A excepción de ciudades capitales, en municipios y zonas rurales se requiere Contratación Directa ya que no existe la suficiente disponibilidad de recurso humano como para hacer un proceso competitivo.</t>
  </si>
  <si>
    <t>Ente Gestor: INS. Contratación de 2 entomólogos y 1 auxiliar. Tiempo de contratación hasta diciembre de 2022</t>
  </si>
  <si>
    <t>Ente Gestor: MSPS , INS</t>
  </si>
  <si>
    <t>CD</t>
  </si>
  <si>
    <t>NOTAS:</t>
  </si>
  <si>
    <r>
      <rPr>
        <b/>
        <sz val="9"/>
        <color rgb="FFFF0000"/>
        <rFont val="Calibri"/>
        <family val="2"/>
        <scheme val="minor"/>
      </rPr>
      <t>( ii )</t>
    </r>
    <r>
      <rPr>
        <sz val="9"/>
        <rFont val="Calibri"/>
        <family val="2"/>
        <scheme val="minor"/>
      </rPr>
      <t xml:space="preserve"> Por lo mencionado en la nota anterior, todas las revisiones de adquisiciones se harán "ex - post" a excepción de las contrataciones directas (CD). </t>
    </r>
  </si>
  <si>
    <r>
      <rPr>
        <b/>
        <sz val="9"/>
        <color rgb="FFFF0000"/>
        <rFont val="Calibri"/>
        <family val="2"/>
        <scheme val="minor"/>
      </rPr>
      <t>( i )</t>
    </r>
    <r>
      <rPr>
        <b/>
        <sz val="9"/>
        <rFont val="Calibri"/>
        <family val="2"/>
        <scheme val="minor"/>
      </rPr>
      <t xml:space="preserve"> </t>
    </r>
    <r>
      <rPr>
        <sz val="9"/>
        <rFont val="Calibri"/>
        <family val="2"/>
        <scheme val="minor"/>
      </rPr>
      <t>Con base a los numerales 1.4 y 5.3 del anexo 3 del PFR se concluye que "</t>
    </r>
    <r>
      <rPr>
        <i/>
        <sz val="9"/>
        <rFont val="Calibri"/>
        <family val="2"/>
        <scheme val="minor"/>
      </rPr>
      <t>El sistema nacional de adquisiciones aprobado por el Banco, Sistema de Compra y Contratación Pública de Colombia, podrá ser utilizado de acuerdo con la ayuda memoria con Colombia Compra</t>
    </r>
    <r>
      <rPr>
        <sz val="9"/>
        <rFont val="Calibri"/>
        <family val="2"/>
        <scheme val="minor"/>
      </rPr>
      <t>". Por lo anterior se han establecido en este Plan de Adquisiciones como Método de Adquisición las Políticas del Organismo Ejecutor (POE).</t>
    </r>
  </si>
  <si>
    <r>
      <rPr>
        <b/>
        <sz val="9"/>
        <color rgb="FFFF0000"/>
        <rFont val="Calibri"/>
        <family val="2"/>
        <scheme val="minor"/>
      </rPr>
      <t>(iii)</t>
    </r>
    <r>
      <rPr>
        <sz val="9"/>
        <rFont val="Calibri"/>
        <family val="2"/>
        <scheme val="minor"/>
      </rPr>
      <t xml:space="preserve"> En gran parte de los municipios no existe la posibilidad de realizar un proceso de selección competitivo, motivo por el cual se hace necesario la realización de contrataciones directas de personal tal y como se describe en la columna de comentarios. </t>
    </r>
  </si>
  <si>
    <r>
      <rPr>
        <b/>
        <sz val="9"/>
        <color rgb="FFFF0000"/>
        <rFont val="Calibri"/>
        <family val="2"/>
        <scheme val="minor"/>
      </rPr>
      <t>(iv)</t>
    </r>
    <r>
      <rPr>
        <sz val="9"/>
        <color theme="1"/>
        <rFont val="Calibri"/>
        <family val="2"/>
        <scheme val="minor"/>
      </rPr>
      <t xml:space="preserve"> Se contratará a un especialista de adquisiciones para la revisión de los modelos de contratacion en cada uno de los municipios que hacen parte del convenio y elaborar las respectivas justificaciones al Banco. </t>
    </r>
  </si>
  <si>
    <t>Tramo de Inversión        (US$)</t>
  </si>
  <si>
    <t xml:space="preserve">Acumulado al Cierre del Ejercicio Anterior </t>
  </si>
  <si>
    <t>* Las notas adjuntas forman parte integral  de estos Estados financieros</t>
  </si>
  <si>
    <t>4.02. (b)</t>
  </si>
  <si>
    <t>Informe mensual técnico - Octubre 2019</t>
  </si>
  <si>
    <t>CLÁUSULAS QUE SE CUMPLEN EN PRÓXIMAS VIGENCIAS</t>
  </si>
  <si>
    <t>* La descripción de este Estado debe corresponder, como mínimo, a los componentes y sub-componentes presentados en el Anexo Único del contrato de préstamo.</t>
  </si>
  <si>
    <t>Fuente de verificación</t>
  </si>
  <si>
    <t xml:space="preserve">Responsable de la linea base </t>
  </si>
  <si>
    <t xml:space="preserve">Indicador de impacto </t>
  </si>
  <si>
    <t>Número de casos  de malaria provenientes de los municipios de Acandí, Juradó, Riosucio y Unguía.</t>
  </si>
  <si>
    <t xml:space="preserve">Indicador de  impacto </t>
  </si>
  <si>
    <t>Número de casos de malaria  provenientes del  Chocó (Atrato, Bagado, Lloro, Medio Atrato, Quibdó, Rioquito)</t>
  </si>
  <si>
    <t xml:space="preserve">Número de casos de malaria  provenientes de Buenaventura </t>
  </si>
  <si>
    <t xml:space="preserve">Número de casos de malaria  provenientes de Tumaco </t>
  </si>
  <si>
    <t xml:space="preserve">Pruebas rápidas distribuidas a los departamentos (N°) 
</t>
  </si>
  <si>
    <t xml:space="preserve">Personas capacitadas en uso de prueba rápida </t>
  </si>
  <si>
    <t xml:space="preserve">Número de casos de malaria complicada en el territorio IREM </t>
  </si>
  <si>
    <t xml:space="preserve">Número de muertes por malaria en teriitorio IREM </t>
  </si>
  <si>
    <t>Indicador de  resultado</t>
  </si>
  <si>
    <t>Identificación, clasificación, caracterización, microplanificación y seguimiento focos/microáreas</t>
  </si>
  <si>
    <t xml:space="preserve">Número de focos actualizados </t>
  </si>
  <si>
    <t>Matriz de micro-estratificación</t>
  </si>
  <si>
    <t xml:space="preserve">Conformación  y contratcion de los equipos de gestión de focos (P16) </t>
  </si>
  <si>
    <t>Frontera con Panamá: 6
C. Quibdó: 11
Pacífico Sur: 7</t>
  </si>
  <si>
    <t xml:space="preserve">Número de pruebas parasitológicas realizadas (GG o PDR)  (P15) </t>
  </si>
  <si>
    <t>Porcentaje de establecimientos que realizar diagnostico que reportan el número de pruebas al realizadas al LDSP en el periodo (matriz de resultados</t>
  </si>
  <si>
    <r>
      <rPr>
        <sz val="12"/>
        <color rgb="FFFF0000"/>
        <rFont val="Arial Narrow"/>
        <family val="2"/>
      </rPr>
      <t>#Municipios</t>
    </r>
    <r>
      <rPr>
        <sz val="12"/>
        <color rgb="FF000000"/>
        <rFont val="Arial Narrow"/>
        <family val="2"/>
      </rPr>
      <t xml:space="preserve"> que envían el reporte de pruebas de diagnóstico realizadas/
</t>
    </r>
    <r>
      <rPr>
        <sz val="12"/>
        <color rgb="FFFF0000"/>
        <rFont val="Arial Narrow"/>
        <family val="2"/>
      </rPr>
      <t>#Municipios</t>
    </r>
    <r>
      <rPr>
        <sz val="12"/>
        <color rgb="FF000000"/>
        <rFont val="Arial Narrow"/>
        <family val="2"/>
      </rPr>
      <t xml:space="preserve"> seleccionados para la intervención</t>
    </r>
  </si>
  <si>
    <t>#establecimientos que envían el reporte de pruebas de diagnóstico realizadas/
#establecimiento seleccionados para la intervención</t>
  </si>
  <si>
    <t>Brotes identificados</t>
  </si>
  <si>
    <t># municipios de brotes intervenidos
# municipios en brotes detectados</t>
  </si>
  <si>
    <t xml:space="preserve">Porcentaje unidades de diagnóstico que reciben reporte de evaluación indirecta del desempeño  por el laboratorio de referencia en el periodo (195) </t>
  </si>
  <si>
    <t xml:space="preserve">Monitoreo Plan de Ejecución 
Producto </t>
  </si>
  <si>
    <t>Microscopistas capacitados o reentrenados en microscopía</t>
  </si>
  <si>
    <t xml:space="preserve">Número de microscopistas capacitados y o reentrenados </t>
  </si>
  <si>
    <t xml:space="preserve">Porcentaje de pacientes con malaria confirmada que recibieron tratamiento antimalárico de primera línea de acuerdo a la normativa nacional iniciado dentro de 24 horas despues del diagnóstico (P.10) </t>
  </si>
  <si>
    <t xml:space="preserve">Porcentaje de pacientes con malaria confirmada que recibieron tratamiento antimalárico iniciado dentro de 24 horas despues del diagnóstico (P11) </t>
  </si>
  <si>
    <t xml:space="preserve">Proporción de casos confirmados de malaria que fueron diagnosticados dentro de las 48 horas después de presentar síntomas (P12) </t>
  </si>
  <si>
    <t>Subregistro evaluado a partir de RIPS a nivel departamental y municipal ( P17) BAI a nivel municipal</t>
  </si>
  <si>
    <t xml:space="preserve">HITO </t>
  </si>
  <si>
    <t xml:space="preserve">BAI por Municipios  y distrito </t>
  </si>
  <si>
    <t>3319 VIVIENDAS</t>
  </si>
  <si>
    <t>#viviendas con RRI /
#viviendas visitadas dentro de las localidades intervenidas</t>
  </si>
  <si>
    <t>Ficha monitoreo RRI</t>
  </si>
  <si>
    <t>Definir el mecanismo para evaluar la disponibilidad de toldillos e insumos</t>
  </si>
  <si>
    <t xml:space="preserve">Nos e programo para el primer trimestre 2020. </t>
  </si>
  <si>
    <t xml:space="preserve">La informacion registrada para el año 2020 corresponde al primer semestre ( enero a junio de 2020), el avance de cada producto puede evidenciarse en el informe en word. Los productos que se encuentran en cero es porque no se programaron para el primer trimestre 2020. </t>
  </si>
  <si>
    <t>CUMPLIDAS PERIODO: 17/10/2019 - 30/06/2020</t>
  </si>
  <si>
    <t>CCO/913-2020</t>
  </si>
  <si>
    <t>CONDICIONES DE LAS ESTIPULACIONES ESPECIALES -CLÁUSULA 3.01</t>
  </si>
  <si>
    <t xml:space="preserve">Agosto 18 de 2020 </t>
  </si>
  <si>
    <t>comunicación No. 202021131257661</t>
  </si>
  <si>
    <r>
      <t>comunicación No.</t>
    </r>
    <r>
      <rPr>
        <sz val="11"/>
        <rFont val="Calibri"/>
        <family val="2"/>
      </rPr>
      <t xml:space="preserve"> </t>
    </r>
    <r>
      <rPr>
        <sz val="10"/>
        <color rgb="FF000000"/>
        <rFont val="Calibri"/>
        <family val="2"/>
      </rPr>
      <t xml:space="preserve">202021130456541 </t>
    </r>
  </si>
  <si>
    <t>comunicación No. 202021130456541</t>
  </si>
  <si>
    <t xml:space="preserve">Mayo 4 de 2020 </t>
  </si>
  <si>
    <t>comunicación N.  202021130620841</t>
  </si>
  <si>
    <t>comunicación N. 20202113091825.</t>
  </si>
  <si>
    <t>CONDICIONES DE LAS NORMAS GENERALES-4.02</t>
  </si>
  <si>
    <r>
      <t>comunicación No.</t>
    </r>
    <r>
      <rPr>
        <sz val="11"/>
        <rFont val="Calibri"/>
        <family val="2"/>
      </rPr>
      <t xml:space="preserve"> </t>
    </r>
    <r>
      <rPr>
        <sz val="10"/>
        <color rgb="FF000000"/>
        <rFont val="Calibri"/>
        <family val="2"/>
      </rPr>
      <t xml:space="preserve">202011200972501 </t>
    </r>
  </si>
  <si>
    <t xml:space="preserve">comunicación No. 201921131613291 </t>
  </si>
  <si>
    <t xml:space="preserve">Julio 17 de 2020 </t>
  </si>
  <si>
    <t xml:space="preserve">comunicación No. 202021131063611 </t>
  </si>
  <si>
    <t xml:space="preserve">comunicado  N. 202021131147161 </t>
  </si>
  <si>
    <t xml:space="preserve">Normas Generales </t>
  </si>
  <si>
    <t xml:space="preserve">artículo 6.02. (b)(iii) </t>
  </si>
  <si>
    <t xml:space="preserve">Abril 20 de 2020 </t>
  </si>
  <si>
    <t>comunicado N. 20202113054325</t>
  </si>
  <si>
    <t xml:space="preserve">Condición sectorial Informe mensual técnico </t>
  </si>
  <si>
    <t xml:space="preserve">Abril 9 de 2020 </t>
  </si>
  <si>
    <t xml:space="preserve">Junio 30 de 2020 </t>
  </si>
  <si>
    <t xml:space="preserve">Julio 17  de 2020 </t>
  </si>
  <si>
    <t xml:space="preserve">Diciembre 20 de 2019 </t>
  </si>
  <si>
    <t xml:space="preserve">Junio  30 de 2020 </t>
  </si>
  <si>
    <t>CCO-1710/2020</t>
  </si>
  <si>
    <t xml:space="preserve">Agosto 20 de 2020 </t>
  </si>
  <si>
    <t>Julio 17 de 2021</t>
  </si>
  <si>
    <t xml:space="preserve">Mayo 29 de 2020 </t>
  </si>
  <si>
    <t xml:space="preserve">Febrero 28 y mayo 22 de 2020 </t>
  </si>
  <si>
    <t>CCO/ 604-2020</t>
  </si>
  <si>
    <t>CCO/1461-2020</t>
  </si>
  <si>
    <t>CCO/916-2020</t>
  </si>
  <si>
    <t xml:space="preserve">Mayo 7 de 2020 </t>
  </si>
  <si>
    <t>CCO/657-2020</t>
  </si>
  <si>
    <t xml:space="preserve">comunicación No. 202021130462641 </t>
  </si>
  <si>
    <t xml:space="preserve">Abril 2 de 2020 </t>
  </si>
  <si>
    <t xml:space="preserve">Abril 6 de 2020 </t>
  </si>
  <si>
    <t>Prórroga al Plazo para Cumplir las Condiciones Previas al Primer Desembolso.</t>
  </si>
  <si>
    <t xml:space="preserve">Artículo 4.03 (NG) </t>
  </si>
  <si>
    <t xml:space="preserve">marzo 31 de 2020 </t>
  </si>
  <si>
    <t>30/02/2021</t>
  </si>
  <si>
    <t>Inicio   (donación)</t>
  </si>
  <si>
    <t>Finalización  (donación)</t>
  </si>
  <si>
    <t>TOTAL DONACIÓN</t>
  </si>
  <si>
    <t>TOTAL APORTE LOCAL</t>
  </si>
  <si>
    <t>2020</t>
  </si>
  <si>
    <t>2021</t>
  </si>
  <si>
    <t>2022</t>
  </si>
  <si>
    <t>Entidad Gestora: DTS. Se cubrirán costos de transporte, hospedaje y alimentación para los asistentes</t>
  </si>
  <si>
    <t>Ente Gestor: DTS. Tiempo de contratación hasta diciembre de 2022.</t>
  </si>
  <si>
    <t>Ente gestor: INS.  Visitas mensuales de alrededor de 4 personas durante un poco más de dos años. Se utilizarán recursos de AL y Donación.</t>
  </si>
  <si>
    <t xml:space="preserve">CONVENIO INDIVIDUAL DE FINANCIAMIENTO NO REEMBOLSABLE DE LA FACILIDAD DE FINANCIAMIENTO COMBINADO PARA LA ELIMINACIÓN DE LA MALARIA  GRT/MM-17491-CO </t>
  </si>
  <si>
    <t xml:space="preserve"> GRT/MM-17491-CO</t>
  </si>
  <si>
    <r>
      <t xml:space="preserve">Número del Proyecto: </t>
    </r>
    <r>
      <rPr>
        <sz val="11"/>
        <rFont val="Calibri"/>
        <family val="2"/>
        <scheme val="minor"/>
      </rPr>
      <t>GRT/MM-17491-CO</t>
    </r>
  </si>
  <si>
    <t xml:space="preserve">PARA LA ELIMINACIÓN DE LA MALARIA  GRT/MM-17491-CO </t>
  </si>
  <si>
    <r>
      <rPr>
        <b/>
        <sz val="9"/>
        <color rgb="FFFF0000"/>
        <rFont val="Calibri"/>
        <family val="2"/>
      </rPr>
      <t xml:space="preserve">Nota 1: </t>
    </r>
    <r>
      <rPr>
        <sz val="9"/>
        <rFont val="Calibri"/>
        <family val="2"/>
      </rPr>
      <t xml:space="preserve">A corte de este informe no se ha terminado de parametrizar el sistema SIIF Nación el cual se utilizará para el registro financiero de la donación y aporte local.  En el próximo informe semstral se presentarán los avances correspondientes. </t>
    </r>
  </si>
  <si>
    <t xml:space="preserve">Comunicación No.  202021130182151 </t>
  </si>
  <si>
    <t>febrero12 de 2020</t>
  </si>
  <si>
    <t xml:space="preserve"> Comunicación No. 20202110047233</t>
  </si>
  <si>
    <t>Comunicación No. 20202110062310</t>
  </si>
  <si>
    <t xml:space="preserve"> Comunicación No. 20202110082063</t>
  </si>
  <si>
    <t>Comunicación  No. 20202110098146</t>
  </si>
  <si>
    <t>CCO/1462-2020</t>
  </si>
  <si>
    <t>Informe mensual técnico - Junio  2020</t>
  </si>
  <si>
    <t>Informe mensual técnico - Mayo  2020</t>
  </si>
  <si>
    <t>Comunicación No. 202021101176961</t>
  </si>
  <si>
    <t>CCO/1609-2021</t>
  </si>
  <si>
    <t>Agosto 6 de 2020</t>
  </si>
  <si>
    <t>Julio 17 de 2020</t>
  </si>
  <si>
    <t>Comunicación No. 202021100300561 y No. 202021130738401</t>
  </si>
  <si>
    <t>Febrero 28 de 2020</t>
  </si>
  <si>
    <t>enero 15 de 2020</t>
  </si>
  <si>
    <t>Comunicación No. 202021100327781</t>
  </si>
  <si>
    <t>Comunicación No. 201921131723081</t>
  </si>
  <si>
    <t>Comunicación No. 202021120020301</t>
  </si>
  <si>
    <t xml:space="preserve">Abril 19 de 2020 </t>
  </si>
  <si>
    <t xml:space="preserve">Enero 20 de 2020 </t>
  </si>
  <si>
    <t>1/1/2020 A 30/8/2020</t>
  </si>
  <si>
    <t xml:space="preserve">Informar al Banco cuando se identifiquen riesgos o se produzcan cambios </t>
  </si>
  <si>
    <t xml:space="preserve">Es un indicador que el proxi da cuenta del numero de examenes torales realizados, el denominador se encuentra en construccion. Pendiente revisar manual de indicadores anexo III POD para ajuste. </t>
  </si>
  <si>
    <t>Es un indicador que tiene bajo desempeño ya que los laboratorios de salud publica departamentales son los primeros repsondientes en el procesamiento de muetsras ante la emergencia sanitaria COVID 19, han visto priorizadas las actividades de emergencia sobre las demas actividades regulares.</t>
  </si>
  <si>
    <t>A la fecha no se encuentra con una herramienta de seguimiento para la disponibilidad de insumos y de medicamentos en los diferentes puntos de diagnóstico. Se esta trabajando con la consultora del BID para generar el  proceso que permita fortalecer la gestión de insumos de diagnóstico y tratamiento hasta el nivel local</t>
  </si>
  <si>
    <t xml:space="preserve">Se tiene programado realizar en el segundo semestre 2020. </t>
  </si>
  <si>
    <t>No se han realizado visitas domiciliarias, por estar en emergencia sanitaria COVID 19  y en periodos de cuarentena con medidas de aislamiento y restricción de la movilidad.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</si>
</sst>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44" formatCode="_-&quot;$&quot;* #,##0.00_-;\-&quot;$&quot;* #,##0.00_-;_-&quot;$&quot;* &quot;-&quot;??_-;_-@_-"/>
    <numFmt numFmtId="43" formatCode="_-* #,##0.00_-;\-* #,##0.00_-;_-* &quot;-&quot;??_-;_-@_-"/>
    <numFmt numFmtId="164" formatCode="_(&quot;$&quot;* #,##0.00_);_(&quot;$&quot;* \(#,##0.00\);_(&quot;$&quot;* &quot;-&quot;??_);_(@_)"/>
    <numFmt numFmtId="165" formatCode="[$-10409]#,##0.00;\-#,##0.00"/>
    <numFmt numFmtId="166" formatCode="&quot;$&quot;#,##0"/>
    <numFmt numFmtId="167" formatCode="#,##0.0"/>
    <numFmt numFmtId="168" formatCode="dd/mm/yyyy;@"/>
    <numFmt numFmtId="169" formatCode="_-&quot;$&quot;* #,##0_-;\-&quot;$&quot;* #,##0_-;_-&quot;$&quot;* &quot;-&quot;??_-;_-@_-"/>
    <numFmt numFmtId="170" formatCode="[$-10409]#,##0;\-#,##0"/>
    <numFmt numFmtId="171" formatCode="_-* #,##0_-;\-* #,##0_-;_-* &quot;-&quot;??_-;_-@_-"/>
    <numFmt numFmtId="172" formatCode="_(&quot;$&quot;* #,##0_);_(&quot;$&quot;* \(#,##0\);_(&quot;$&quot;* &quot;-&quot;??_);_(@_)"/>
    <numFmt numFmtId="173" formatCode="0.0%"/>
  </numFmts>
  <fonts count="141">
    <font>
      <sz val="10"/>
      <name val="Arial"/>
    </font>
    <font>
      <sz val="12"/>
      <color theme="1"/>
      <name val="Calibri"/>
      <family val="2"/>
      <scheme val="minor"/>
    </font>
    <font>
      <sz val="11"/>
      <color theme="1"/>
      <name val="Calibri"/>
      <family val="2"/>
      <scheme val="minor"/>
    </font>
    <font>
      <sz val="12"/>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b/>
      <sz val="14"/>
      <color indexed="8"/>
      <name val="Arial"/>
      <family val="2"/>
    </font>
    <font>
      <sz val="10"/>
      <color indexed="8"/>
      <name val="Arial"/>
      <family val="2"/>
    </font>
    <font>
      <b/>
      <sz val="8"/>
      <color indexed="8"/>
      <name val="Arial"/>
      <family val="2"/>
    </font>
    <font>
      <b/>
      <sz val="10"/>
      <color indexed="8"/>
      <name val="Arial"/>
      <family val="2"/>
    </font>
    <font>
      <b/>
      <sz val="8"/>
      <color indexed="11"/>
      <name val="Arial"/>
      <family val="2"/>
    </font>
    <font>
      <b/>
      <sz val="10"/>
      <color indexed="11"/>
      <name val="Arial"/>
      <family val="2"/>
    </font>
    <font>
      <sz val="10"/>
      <color indexed="12"/>
      <name val="Arial"/>
      <family val="2"/>
    </font>
    <font>
      <sz val="8"/>
      <color indexed="8"/>
      <name val="Arial"/>
      <family val="2"/>
    </font>
    <font>
      <sz val="5.95"/>
      <color indexed="8"/>
      <name val="Arial"/>
      <family val="2"/>
    </font>
    <font>
      <sz val="10"/>
      <name val="Courier New"/>
      <family val="3"/>
    </font>
    <font>
      <b/>
      <sz val="11"/>
      <color theme="1"/>
      <name val="Calibri"/>
      <family val="2"/>
      <scheme val="minor"/>
    </font>
    <font>
      <sz val="11"/>
      <color theme="1"/>
      <name val="Calibri"/>
      <family val="2"/>
      <scheme val="minor"/>
    </font>
    <font>
      <b/>
      <sz val="11.95"/>
      <color indexed="8"/>
      <name val="Arial"/>
      <family val="2"/>
    </font>
    <font>
      <sz val="8"/>
      <color indexed="12"/>
      <name val="Arial"/>
      <family val="2"/>
    </font>
    <font>
      <b/>
      <sz val="14"/>
      <color theme="1"/>
      <name val="Calibri"/>
      <family val="2"/>
      <scheme val="minor"/>
    </font>
    <font>
      <b/>
      <sz val="10"/>
      <color rgb="FF363636"/>
      <name val="Calibri"/>
      <family val="2"/>
      <scheme val="minor"/>
    </font>
    <font>
      <b/>
      <sz val="9"/>
      <color rgb="FF363636"/>
      <name val="Calibri"/>
      <family val="2"/>
      <scheme val="minor"/>
    </font>
    <font>
      <sz val="11"/>
      <color rgb="FF000000"/>
      <name val="Calibri"/>
      <family val="2"/>
      <scheme val="minor"/>
    </font>
    <font>
      <b/>
      <sz val="11"/>
      <color rgb="FF000000"/>
      <name val="Calibri"/>
      <family val="2"/>
      <scheme val="minor"/>
    </font>
    <font>
      <sz val="22"/>
      <name val="Arial"/>
      <family val="2"/>
    </font>
    <font>
      <sz val="8"/>
      <name val="Arial"/>
      <family val="2"/>
    </font>
    <font>
      <sz val="8"/>
      <color rgb="FF000000"/>
      <name val="Arial"/>
      <family val="2"/>
    </font>
    <font>
      <b/>
      <sz val="11"/>
      <color theme="0"/>
      <name val="Calibri"/>
      <family val="2"/>
      <scheme val="minor"/>
    </font>
    <font>
      <sz val="11"/>
      <color rgb="FFFF0000"/>
      <name val="Calibri"/>
      <family val="2"/>
      <scheme val="minor"/>
    </font>
    <font>
      <b/>
      <sz val="24"/>
      <color theme="1"/>
      <name val="Calibri"/>
      <family val="2"/>
      <scheme val="minor"/>
    </font>
    <font>
      <b/>
      <sz val="12"/>
      <color theme="1"/>
      <name val="Calibri"/>
      <family val="2"/>
      <scheme val="minor"/>
    </font>
    <font>
      <sz val="9"/>
      <color rgb="FF000000"/>
      <name val="Calibri"/>
      <family val="2"/>
      <scheme val="minor"/>
    </font>
    <font>
      <sz val="9"/>
      <color theme="1"/>
      <name val="Calibri"/>
      <family val="2"/>
      <scheme val="minor"/>
    </font>
    <font>
      <sz val="9"/>
      <color rgb="FFFF0000"/>
      <name val="Calibri"/>
      <family val="2"/>
      <scheme val="minor"/>
    </font>
    <font>
      <b/>
      <sz val="9"/>
      <color indexed="81"/>
      <name val="Tahoma"/>
      <family val="2"/>
    </font>
    <font>
      <sz val="9"/>
      <color indexed="81"/>
      <name val="Tahoma"/>
      <family val="2"/>
    </font>
    <font>
      <b/>
      <sz val="9"/>
      <color rgb="FF000000"/>
      <name val="Calibri"/>
      <family val="2"/>
      <scheme val="minor"/>
    </font>
    <font>
      <sz val="10"/>
      <name val="Arial"/>
      <family val="2"/>
    </font>
    <font>
      <b/>
      <sz val="11.95"/>
      <color rgb="FF000000"/>
      <name val="Arial"/>
      <family val="2"/>
    </font>
    <font>
      <b/>
      <sz val="8"/>
      <color rgb="FF000000"/>
      <name val="Arial"/>
      <family val="2"/>
    </font>
    <font>
      <sz val="8"/>
      <color rgb="FFFFFFFF"/>
      <name val="Arial"/>
      <family val="2"/>
    </font>
    <font>
      <b/>
      <sz val="8"/>
      <color rgb="FFFFFFFF"/>
      <name val="Arial"/>
      <family val="2"/>
    </font>
    <font>
      <sz val="5.95"/>
      <color rgb="FF000000"/>
      <name val="Arial"/>
      <family val="2"/>
    </font>
    <font>
      <sz val="8"/>
      <color rgb="FF4169E1"/>
      <name val="Arial"/>
      <family val="2"/>
    </font>
    <font>
      <b/>
      <sz val="9"/>
      <color theme="1"/>
      <name val="Calibri"/>
      <family val="2"/>
      <scheme val="minor"/>
    </font>
    <font>
      <sz val="8"/>
      <color rgb="FFFF0000"/>
      <name val="Arial"/>
      <family val="2"/>
    </font>
    <font>
      <sz val="10"/>
      <color rgb="FFFF0000"/>
      <name val="Arial"/>
      <family val="2"/>
    </font>
    <font>
      <sz val="5.95"/>
      <color rgb="FF7030A0"/>
      <name val="Arial"/>
      <family val="2"/>
    </font>
    <font>
      <sz val="10"/>
      <color rgb="FF7030A0"/>
      <name val="Arial"/>
      <family val="2"/>
    </font>
    <font>
      <sz val="8"/>
      <color rgb="FF7030A0"/>
      <name val="Arial"/>
      <family val="2"/>
    </font>
    <font>
      <sz val="7"/>
      <color rgb="FFFF0000"/>
      <name val="Arial"/>
      <family val="2"/>
    </font>
    <font>
      <sz val="7"/>
      <name val="Arial"/>
      <family val="2"/>
    </font>
    <font>
      <b/>
      <sz val="8"/>
      <color rgb="FF0000FF"/>
      <name val="Arial"/>
      <family val="2"/>
    </font>
    <font>
      <sz val="12"/>
      <color theme="1"/>
      <name val="Calibri"/>
      <family val="2"/>
      <scheme val="minor"/>
    </font>
    <font>
      <sz val="11"/>
      <color theme="5"/>
      <name val="Calibri"/>
      <family val="2"/>
      <scheme val="minor"/>
    </font>
    <font>
      <b/>
      <sz val="12"/>
      <color theme="5"/>
      <name val="Calibri"/>
      <family val="2"/>
      <scheme val="minor"/>
    </font>
    <font>
      <b/>
      <sz val="16"/>
      <color theme="1"/>
      <name val="Calibri"/>
      <family val="2"/>
      <scheme val="minor"/>
    </font>
    <font>
      <b/>
      <sz val="11"/>
      <color theme="5"/>
      <name val="Calibri"/>
      <family val="2"/>
      <scheme val="minor"/>
    </font>
    <font>
      <sz val="9"/>
      <color theme="5"/>
      <name val="Calibri"/>
      <family val="2"/>
      <scheme val="minor"/>
    </font>
    <font>
      <b/>
      <sz val="9"/>
      <color theme="5"/>
      <name val="Calibri"/>
      <family val="2"/>
      <scheme val="minor"/>
    </font>
    <font>
      <b/>
      <sz val="10"/>
      <color theme="5"/>
      <name val="Calibri"/>
      <family val="2"/>
      <scheme val="minor"/>
    </font>
    <font>
      <sz val="10"/>
      <color theme="1"/>
      <name val="Calibri"/>
      <family val="2"/>
      <scheme val="minor"/>
    </font>
    <font>
      <b/>
      <sz val="10"/>
      <name val="Calibri"/>
      <family val="2"/>
      <scheme val="minor"/>
    </font>
    <font>
      <sz val="5.95"/>
      <name val="Arial"/>
      <family val="2"/>
    </font>
    <font>
      <b/>
      <sz val="8"/>
      <name val="Arial"/>
      <family val="2"/>
    </font>
    <font>
      <b/>
      <sz val="8"/>
      <color theme="5"/>
      <name val="Arial"/>
      <family val="2"/>
    </font>
    <font>
      <sz val="10"/>
      <color theme="5"/>
      <name val="Arial"/>
      <family val="2"/>
    </font>
    <font>
      <sz val="8"/>
      <color theme="5"/>
      <name val="Arial"/>
      <family val="2"/>
    </font>
    <font>
      <sz val="5.95"/>
      <color theme="5"/>
      <name val="Arial"/>
      <family val="2"/>
    </font>
    <font>
      <sz val="8"/>
      <color theme="1"/>
      <name val="Calibri"/>
      <family val="2"/>
      <scheme val="minor"/>
    </font>
    <font>
      <sz val="8"/>
      <color rgb="FFFF0000"/>
      <name val="Calibri"/>
      <family val="2"/>
      <scheme val="minor"/>
    </font>
    <font>
      <sz val="10"/>
      <name val="Arial"/>
      <family val="2"/>
    </font>
    <font>
      <b/>
      <sz val="14"/>
      <color theme="0"/>
      <name val="Calibri"/>
      <family val="2"/>
      <scheme val="minor"/>
    </font>
    <font>
      <sz val="14"/>
      <color theme="1"/>
      <name val="Calibri"/>
      <family val="2"/>
      <scheme val="minor"/>
    </font>
    <font>
      <b/>
      <sz val="12"/>
      <color theme="0"/>
      <name val="Calibri"/>
      <family val="2"/>
      <scheme val="minor"/>
    </font>
    <font>
      <sz val="11"/>
      <name val="Arial"/>
      <family val="2"/>
    </font>
    <font>
      <sz val="10"/>
      <name val="Calibri"/>
      <family val="2"/>
      <scheme val="minor"/>
    </font>
    <font>
      <b/>
      <u/>
      <sz val="10"/>
      <name val="Calibri"/>
      <family val="2"/>
      <scheme val="minor"/>
    </font>
    <font>
      <sz val="10"/>
      <name val="Calibri"/>
      <family val="2"/>
    </font>
    <font>
      <b/>
      <u/>
      <sz val="10"/>
      <name val="Calibri"/>
      <family val="2"/>
    </font>
    <font>
      <vertAlign val="superscript"/>
      <sz val="10"/>
      <name val="Calibri"/>
      <family val="2"/>
      <scheme val="minor"/>
    </font>
    <font>
      <vertAlign val="superscript"/>
      <sz val="10"/>
      <name val="Calibri"/>
      <family val="2"/>
    </font>
    <font>
      <b/>
      <vertAlign val="superscript"/>
      <sz val="10"/>
      <name val="Calibri"/>
      <family val="2"/>
    </font>
    <font>
      <b/>
      <sz val="10"/>
      <name val="Calibri"/>
      <family val="2"/>
    </font>
    <font>
      <b/>
      <sz val="11"/>
      <name val="Calibri"/>
      <family val="2"/>
      <scheme val="minor"/>
    </font>
    <font>
      <sz val="11"/>
      <name val="Calibri"/>
      <family val="2"/>
      <scheme val="minor"/>
    </font>
    <font>
      <b/>
      <sz val="11"/>
      <color theme="4"/>
      <name val="Calibri"/>
      <family val="2"/>
      <scheme val="minor"/>
    </font>
    <font>
      <sz val="9"/>
      <name val="Calibri"/>
      <family val="2"/>
      <scheme val="minor"/>
    </font>
    <font>
      <b/>
      <sz val="10"/>
      <color theme="0"/>
      <name val="Calibri"/>
      <family val="2"/>
      <scheme val="minor"/>
    </font>
    <font>
      <b/>
      <sz val="16"/>
      <color theme="0"/>
      <name val="Calibri"/>
      <family val="2"/>
      <scheme val="minor"/>
    </font>
    <font>
      <sz val="16"/>
      <color theme="0"/>
      <name val="Calibri"/>
      <family val="2"/>
      <scheme val="minor"/>
    </font>
    <font>
      <sz val="11"/>
      <color rgb="FF000000"/>
      <name val="Calibri"/>
      <family val="2"/>
    </font>
    <font>
      <sz val="8"/>
      <color rgb="FF000000"/>
      <name val="Calibri"/>
      <family val="2"/>
    </font>
    <font>
      <sz val="11"/>
      <color rgb="FFFF0000"/>
      <name val="Calibri"/>
      <family val="2"/>
    </font>
    <font>
      <sz val="8"/>
      <color rgb="FFFF0000"/>
      <name val="Calibri"/>
      <family val="2"/>
    </font>
    <font>
      <b/>
      <sz val="8"/>
      <color rgb="FFFF0000"/>
      <name val="Calibri"/>
      <family val="2"/>
    </font>
    <font>
      <i/>
      <sz val="8"/>
      <color rgb="FFFF0000"/>
      <name val="Calibri"/>
      <family val="2"/>
    </font>
    <font>
      <sz val="9"/>
      <name val="Arial"/>
      <family val="2"/>
    </font>
    <font>
      <sz val="9"/>
      <name val="Calibri"/>
      <family val="2"/>
    </font>
    <font>
      <i/>
      <sz val="9"/>
      <name val="Calibri"/>
      <family val="2"/>
    </font>
    <font>
      <sz val="5.95"/>
      <color theme="1"/>
      <name val="Arial"/>
      <family val="2"/>
    </font>
    <font>
      <b/>
      <sz val="9"/>
      <color rgb="FF000000"/>
      <name val="Tahoma"/>
      <family val="2"/>
    </font>
    <font>
      <sz val="9"/>
      <color rgb="FF000000"/>
      <name val="Tahoma"/>
      <family val="2"/>
    </font>
    <font>
      <b/>
      <sz val="10"/>
      <name val="Arial"/>
      <family val="2"/>
    </font>
    <font>
      <b/>
      <sz val="12"/>
      <color theme="1"/>
      <name val="Arial Narrow"/>
      <family val="2"/>
    </font>
    <font>
      <b/>
      <sz val="12"/>
      <color rgb="FF000000"/>
      <name val="Arial Narrow"/>
      <family val="2"/>
    </font>
    <font>
      <sz val="12"/>
      <name val="Arial Narrow"/>
      <family val="2"/>
    </font>
    <font>
      <sz val="12"/>
      <color theme="1"/>
      <name val="Arial Narrow"/>
      <family val="2"/>
    </font>
    <font>
      <sz val="12"/>
      <color rgb="FF000000"/>
      <name val="Arial Narrow"/>
      <family val="2"/>
    </font>
    <font>
      <sz val="12"/>
      <color rgb="FFFF0000"/>
      <name val="Arial Narrow"/>
      <family val="2"/>
    </font>
    <font>
      <sz val="10"/>
      <color rgb="FF000000"/>
      <name val="Calibri"/>
      <family val="2"/>
    </font>
    <font>
      <sz val="10"/>
      <color rgb="FFFF0000"/>
      <name val="Calibri"/>
      <family val="2"/>
    </font>
    <font>
      <b/>
      <sz val="11"/>
      <name val="Calibri"/>
      <family val="2"/>
    </font>
    <font>
      <sz val="11"/>
      <name val="Calibri"/>
      <family val="2"/>
    </font>
    <font>
      <sz val="10"/>
      <color rgb="FF0000FF"/>
      <name val="Arial"/>
      <family val="2"/>
    </font>
    <font>
      <b/>
      <sz val="11"/>
      <color rgb="FF0000FF"/>
      <name val="Calibri"/>
      <family val="2"/>
      <scheme val="minor"/>
    </font>
    <font>
      <b/>
      <i/>
      <sz val="10"/>
      <color theme="0"/>
      <name val="Calibri"/>
      <family val="2"/>
      <scheme val="minor"/>
    </font>
    <font>
      <b/>
      <sz val="9"/>
      <color rgb="FFFF0000"/>
      <name val="Calibri"/>
      <family val="2"/>
      <scheme val="minor"/>
    </font>
    <font>
      <b/>
      <sz val="12"/>
      <color rgb="FFFF0000"/>
      <name val="Calibri"/>
      <family val="2"/>
      <scheme val="minor"/>
    </font>
    <font>
      <i/>
      <sz val="9"/>
      <name val="Calibri"/>
      <family val="2"/>
      <scheme val="minor"/>
    </font>
    <font>
      <b/>
      <sz val="9"/>
      <name val="Calibri"/>
      <family val="2"/>
      <scheme val="minor"/>
    </font>
    <font>
      <sz val="8"/>
      <name val="Calibri"/>
      <family val="2"/>
    </font>
    <font>
      <b/>
      <sz val="8"/>
      <name val="Calibri"/>
      <family val="2"/>
    </font>
    <font>
      <i/>
      <sz val="11"/>
      <name val="Calibri"/>
      <family val="2"/>
    </font>
    <font>
      <sz val="9"/>
      <color rgb="FFFF0000"/>
      <name val="Calibri"/>
      <family val="2"/>
    </font>
    <font>
      <b/>
      <i/>
      <sz val="10"/>
      <color rgb="FF000000"/>
      <name val="Calibri"/>
      <family val="2"/>
    </font>
    <font>
      <i/>
      <sz val="10"/>
      <color rgb="FF000000"/>
      <name val="Calibri"/>
      <family val="2"/>
    </font>
    <font>
      <b/>
      <sz val="9"/>
      <color rgb="FFFF0000"/>
      <name val="Calibri"/>
      <family val="2"/>
    </font>
    <font>
      <sz val="9"/>
      <color rgb="FF000000"/>
      <name val="Calibri"/>
      <family val="2"/>
    </font>
    <font>
      <b/>
      <sz val="12"/>
      <color theme="0"/>
      <name val="Arial"/>
      <family val="2"/>
    </font>
    <font>
      <b/>
      <sz val="14"/>
      <name val="Calibri"/>
      <family val="2"/>
      <scheme val="minor"/>
    </font>
    <font>
      <sz val="5.95"/>
      <color rgb="FFFFC000"/>
      <name val="Arial"/>
      <family val="2"/>
    </font>
    <font>
      <b/>
      <sz val="5.95"/>
      <color rgb="FFFF0000"/>
      <name val="Arial"/>
      <family val="2"/>
    </font>
    <font>
      <b/>
      <sz val="5.95"/>
      <color theme="1"/>
      <name val="Arial"/>
      <family val="2"/>
    </font>
  </fonts>
  <fills count="30">
    <fill>
      <patternFill patternType="none"/>
    </fill>
    <fill>
      <patternFill patternType="gray125"/>
    </fill>
    <fill>
      <patternFill patternType="solid">
        <fgColor indexed="9"/>
        <bgColor indexed="0"/>
      </patternFill>
    </fill>
    <fill>
      <patternFill patternType="solid">
        <fgColor indexed="10"/>
        <bgColor indexed="0"/>
      </patternFill>
    </fill>
    <fill>
      <patternFill patternType="solid">
        <fgColor indexed="13"/>
        <bgColor indexed="0"/>
      </patternFill>
    </fill>
    <fill>
      <patternFill patternType="solid">
        <fgColor rgb="FF285E88"/>
        <bgColor rgb="FF000000"/>
      </patternFill>
    </fill>
    <fill>
      <patternFill patternType="solid">
        <fgColor rgb="FFD3D3D3"/>
        <bgColor rgb="FF000000"/>
      </patternFill>
    </fill>
    <fill>
      <patternFill patternType="solid">
        <fgColor rgb="FFB0C4DE"/>
        <bgColor rgb="FF000000"/>
      </patternFill>
    </fill>
    <fill>
      <patternFill patternType="solid">
        <fgColor rgb="FFDFE3E8"/>
        <bgColor indexed="64"/>
      </patternFill>
    </fill>
    <fill>
      <patternFill patternType="solid">
        <fgColor theme="9" tint="0.39997558519241921"/>
        <bgColor indexed="64"/>
      </patternFill>
    </fill>
    <fill>
      <patternFill patternType="solid">
        <fgColor rgb="FFFFFFFF"/>
        <bgColor indexed="64"/>
      </patternFill>
    </fill>
    <fill>
      <patternFill patternType="solid">
        <fgColor theme="0"/>
        <bgColor indexed="64"/>
      </patternFill>
    </fill>
    <fill>
      <patternFill patternType="solid">
        <fgColor theme="4" tint="0.79998168889431442"/>
        <bgColor indexed="64"/>
      </patternFill>
    </fill>
    <fill>
      <patternFill patternType="solid">
        <fgColor theme="7" tint="0.79998168889431442"/>
        <bgColor indexed="64"/>
      </patternFill>
    </fill>
    <fill>
      <patternFill patternType="solid">
        <fgColor rgb="FFFF0000"/>
        <bgColor indexed="64"/>
      </patternFill>
    </fill>
    <fill>
      <patternFill patternType="solid">
        <fgColor rgb="FFFFFF00"/>
        <bgColor indexed="64"/>
      </patternFill>
    </fill>
    <fill>
      <patternFill patternType="solid">
        <fgColor theme="7"/>
        <bgColor indexed="64"/>
      </patternFill>
    </fill>
    <fill>
      <patternFill patternType="solid">
        <fgColor theme="4" tint="-0.499984740745262"/>
        <bgColor indexed="64"/>
      </patternFill>
    </fill>
    <fill>
      <patternFill patternType="solid">
        <fgColor theme="4" tint="-0.249977111117893"/>
        <bgColor indexed="64"/>
      </patternFill>
    </fill>
    <fill>
      <patternFill patternType="solid">
        <fgColor rgb="FF0070C0"/>
        <bgColor indexed="64"/>
      </patternFill>
    </fill>
    <fill>
      <patternFill patternType="solid">
        <fgColor rgb="FFFFFFFF"/>
        <bgColor rgb="FF000000"/>
      </patternFill>
    </fill>
    <fill>
      <patternFill patternType="solid">
        <fgColor theme="3" tint="0.59999389629810485"/>
        <bgColor indexed="64"/>
      </patternFill>
    </fill>
    <fill>
      <patternFill patternType="solid">
        <fgColor theme="9" tint="0.79998168889431442"/>
        <bgColor indexed="64"/>
      </patternFill>
    </fill>
    <fill>
      <patternFill patternType="solid">
        <fgColor theme="0" tint="-0.249977111117893"/>
        <bgColor indexed="64"/>
      </patternFill>
    </fill>
    <fill>
      <patternFill patternType="solid">
        <fgColor theme="8" tint="0.79998168889431442"/>
        <bgColor indexed="64"/>
      </patternFill>
    </fill>
    <fill>
      <patternFill patternType="solid">
        <fgColor theme="8" tint="0.59999389629810485"/>
        <bgColor indexed="64"/>
      </patternFill>
    </fill>
    <fill>
      <patternFill patternType="solid">
        <fgColor rgb="FF1F396C"/>
        <bgColor indexed="64"/>
      </patternFill>
    </fill>
    <fill>
      <patternFill patternType="solid">
        <fgColor theme="9" tint="0.59999389629810485"/>
        <bgColor rgb="FF000000"/>
      </patternFill>
    </fill>
    <fill>
      <patternFill patternType="solid">
        <fgColor theme="7" tint="0.59999389629810485"/>
        <bgColor indexed="64"/>
      </patternFill>
    </fill>
    <fill>
      <patternFill patternType="solid">
        <fgColor theme="0"/>
        <bgColor indexed="0"/>
      </patternFill>
    </fill>
  </fills>
  <borders count="139">
    <border>
      <left/>
      <right/>
      <top/>
      <bottom/>
      <diagonal/>
    </border>
    <border>
      <left/>
      <right/>
      <top style="thin">
        <color indexed="10"/>
      </top>
      <bottom style="thin">
        <color indexed="10"/>
      </bottom>
      <diagonal/>
    </border>
    <border>
      <left/>
      <right style="thin">
        <color indexed="10"/>
      </right>
      <top style="thin">
        <color indexed="10"/>
      </top>
      <bottom style="thin">
        <color indexed="10"/>
      </bottom>
      <diagonal/>
    </border>
    <border>
      <left/>
      <right/>
      <top style="thin">
        <color indexed="10"/>
      </top>
      <bottom/>
      <diagonal/>
    </border>
    <border>
      <left style="thin">
        <color indexed="10"/>
      </left>
      <right style="thin">
        <color indexed="10"/>
      </right>
      <top/>
      <bottom/>
      <diagonal/>
    </border>
    <border>
      <left style="thin">
        <color rgb="FFD3D3D3"/>
      </left>
      <right style="thin">
        <color rgb="FFD3D3D3"/>
      </right>
      <top style="thin">
        <color rgb="FFD3D3D3"/>
      </top>
      <bottom style="thin">
        <color rgb="FFD3D3D3"/>
      </bottom>
      <diagonal/>
    </border>
    <border>
      <left/>
      <right/>
      <top style="thin">
        <color rgb="FFD3D3D3"/>
      </top>
      <bottom style="thin">
        <color rgb="FFD3D3D3"/>
      </bottom>
      <diagonal/>
    </border>
    <border>
      <left/>
      <right style="thin">
        <color rgb="FFD3D3D3"/>
      </right>
      <top style="thin">
        <color rgb="FFD3D3D3"/>
      </top>
      <bottom style="thin">
        <color rgb="FFD3D3D3"/>
      </bottom>
      <diagonal/>
    </border>
    <border>
      <left/>
      <right/>
      <top style="thin">
        <color rgb="FFD3D3D3"/>
      </top>
      <bottom/>
      <diagonal/>
    </border>
    <border>
      <left style="thin">
        <color rgb="FFD3D3D3"/>
      </left>
      <right style="thin">
        <color rgb="FFD3D3D3"/>
      </right>
      <top style="thin">
        <color rgb="FF808080"/>
      </top>
      <bottom style="thin">
        <color rgb="FFD3D3D3"/>
      </bottom>
      <diagonal/>
    </border>
    <border>
      <left/>
      <right style="thin">
        <color rgb="FFD3D3D3"/>
      </right>
      <top style="thin">
        <color rgb="FF808080"/>
      </top>
      <bottom style="thin">
        <color rgb="FFD3D3D3"/>
      </bottom>
      <diagonal/>
    </border>
    <border>
      <left style="thin">
        <color rgb="FFD3D3D3"/>
      </left>
      <right style="thin">
        <color rgb="FFD3D3D3"/>
      </right>
      <top style="thin">
        <color rgb="FFD3D3D3"/>
      </top>
      <bottom/>
      <diagonal/>
    </border>
    <border>
      <left/>
      <right style="thin">
        <color rgb="FFD3D3D3"/>
      </right>
      <top style="thin">
        <color rgb="FFD3D3D3"/>
      </top>
      <bottom/>
      <diagonal/>
    </border>
    <border>
      <left/>
      <right style="thin">
        <color rgb="FFD3D3D3"/>
      </right>
      <top/>
      <bottom/>
      <diagonal/>
    </border>
    <border>
      <left/>
      <right style="thin">
        <color rgb="FFD3D3D3"/>
      </right>
      <top/>
      <bottom style="thin">
        <color rgb="FFD3D3D3"/>
      </bottom>
      <diagonal/>
    </border>
    <border>
      <left/>
      <right/>
      <top/>
      <bottom style="thin">
        <color rgb="FFD3D3D3"/>
      </bottom>
      <diagonal/>
    </border>
    <border>
      <left style="thin">
        <color rgb="FFD3D3D3"/>
      </left>
      <right/>
      <top/>
      <bottom/>
      <diagonal/>
    </border>
    <border>
      <left style="thin">
        <color rgb="FFD3D3D3"/>
      </left>
      <right/>
      <top/>
      <bottom style="thin">
        <color rgb="FFD3D3D3"/>
      </bottom>
      <diagonal/>
    </border>
    <border>
      <left style="thin">
        <color rgb="FFD3D3D3"/>
      </left>
      <right/>
      <top style="thin">
        <color rgb="FFD3D3D3"/>
      </top>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thin">
        <color theme="0" tint="-0.24994659260841701"/>
      </left>
      <right/>
      <top style="thin">
        <color theme="0" tint="-0.24994659260841701"/>
      </top>
      <bottom style="thin">
        <color theme="0" tint="-0.24994659260841701"/>
      </bottom>
      <diagonal/>
    </border>
    <border>
      <left/>
      <right style="thin">
        <color theme="0" tint="-0.24994659260841701"/>
      </right>
      <top style="thin">
        <color theme="0" tint="-0.24994659260841701"/>
      </top>
      <bottom style="thin">
        <color theme="0" tint="-0.24994659260841701"/>
      </bottom>
      <diagonal/>
    </border>
    <border>
      <left style="medium">
        <color theme="1"/>
      </left>
      <right style="medium">
        <color theme="1"/>
      </right>
      <top style="medium">
        <color theme="1"/>
      </top>
      <bottom style="thin">
        <color theme="0" tint="-0.24994659260841701"/>
      </bottom>
      <diagonal/>
    </border>
    <border>
      <left style="medium">
        <color theme="1"/>
      </left>
      <right style="medium">
        <color theme="1"/>
      </right>
      <top style="thin">
        <color theme="0" tint="-0.24994659260841701"/>
      </top>
      <bottom style="thin">
        <color theme="0" tint="-0.24994659260841701"/>
      </bottom>
      <diagonal/>
    </border>
    <border>
      <left style="medium">
        <color auto="1"/>
      </left>
      <right style="thin">
        <color theme="0" tint="-0.24994659260841701"/>
      </right>
      <top style="thin">
        <color theme="0" tint="-0.24994659260841701"/>
      </top>
      <bottom style="thin">
        <color theme="0" tint="-0.24994659260841701"/>
      </bottom>
      <diagonal/>
    </border>
    <border>
      <left style="thin">
        <color theme="0" tint="-0.24994659260841701"/>
      </left>
      <right style="medium">
        <color auto="1"/>
      </right>
      <top style="thin">
        <color theme="0" tint="-0.24994659260841701"/>
      </top>
      <bottom style="thin">
        <color theme="0" tint="-0.24994659260841701"/>
      </bottom>
      <diagonal/>
    </border>
    <border>
      <left style="thin">
        <color rgb="FFB1BBCC"/>
      </left>
      <right style="thin">
        <color rgb="FFB1BBCC"/>
      </right>
      <top style="thin">
        <color rgb="FFB1BBCC"/>
      </top>
      <bottom style="thin">
        <color rgb="FFB1BBCC"/>
      </bottom>
      <diagonal/>
    </border>
    <border>
      <left/>
      <right/>
      <top style="thin">
        <color theme="0" tint="-0.24994659260841701"/>
      </top>
      <bottom style="thin">
        <color theme="0" tint="-0.24994659260841701"/>
      </bottom>
      <diagonal/>
    </border>
    <border>
      <left style="thin">
        <color theme="0" tint="-0.24994659260841701"/>
      </left>
      <right style="thin">
        <color theme="0" tint="-0.24994659260841701"/>
      </right>
      <top style="thin">
        <color theme="0" tint="-0.24994659260841701"/>
      </top>
      <bottom/>
      <diagonal/>
    </border>
    <border>
      <left style="thin">
        <color theme="0" tint="-0.24994659260841701"/>
      </left>
      <right/>
      <top style="thin">
        <color theme="0" tint="-0.24994659260841701"/>
      </top>
      <bottom/>
      <diagonal/>
    </border>
    <border>
      <left style="medium">
        <color theme="1"/>
      </left>
      <right style="thin">
        <color theme="0" tint="-0.24994659260841701"/>
      </right>
      <top style="thin">
        <color theme="0" tint="-0.24994659260841701"/>
      </top>
      <bottom/>
      <diagonal/>
    </border>
    <border>
      <left/>
      <right style="thin">
        <color theme="0" tint="-0.24994659260841701"/>
      </right>
      <top style="thin">
        <color theme="0" tint="-0.24994659260841701"/>
      </top>
      <bottom/>
      <diagonal/>
    </border>
    <border>
      <left style="medium">
        <color theme="1"/>
      </left>
      <right style="medium">
        <color theme="1"/>
      </right>
      <top style="thin">
        <color theme="0" tint="-0.24994659260841701"/>
      </top>
      <bottom/>
      <diagonal/>
    </border>
    <border>
      <left style="thick">
        <color auto="1"/>
      </left>
      <right style="thin">
        <color theme="0" tint="-0.24994659260841701"/>
      </right>
      <top style="thick">
        <color auto="1"/>
      </top>
      <bottom style="thick">
        <color auto="1"/>
      </bottom>
      <diagonal/>
    </border>
    <border>
      <left style="thin">
        <color theme="0" tint="-0.24994659260841701"/>
      </left>
      <right style="thin">
        <color theme="0" tint="-0.24994659260841701"/>
      </right>
      <top style="thick">
        <color auto="1"/>
      </top>
      <bottom style="thick">
        <color auto="1"/>
      </bottom>
      <diagonal/>
    </border>
    <border>
      <left style="thin">
        <color theme="0" tint="-0.24994659260841701"/>
      </left>
      <right/>
      <top style="thick">
        <color auto="1"/>
      </top>
      <bottom style="thick">
        <color auto="1"/>
      </bottom>
      <diagonal/>
    </border>
    <border>
      <left style="medium">
        <color theme="1"/>
      </left>
      <right style="thin">
        <color theme="0" tint="-0.24994659260841701"/>
      </right>
      <top style="thick">
        <color auto="1"/>
      </top>
      <bottom style="thick">
        <color auto="1"/>
      </bottom>
      <diagonal/>
    </border>
    <border>
      <left/>
      <right style="thin">
        <color theme="0" tint="-0.24994659260841701"/>
      </right>
      <top style="thick">
        <color auto="1"/>
      </top>
      <bottom style="thick">
        <color auto="1"/>
      </bottom>
      <diagonal/>
    </border>
    <border>
      <left style="medium">
        <color theme="1"/>
      </left>
      <right style="thick">
        <color auto="1"/>
      </right>
      <top style="thick">
        <color auto="1"/>
      </top>
      <bottom style="thick">
        <color auto="1"/>
      </bottom>
      <diagonal/>
    </border>
    <border>
      <left style="thick">
        <color auto="1"/>
      </left>
      <right style="thin">
        <color auto="1"/>
      </right>
      <top style="thick">
        <color auto="1"/>
      </top>
      <bottom style="thin">
        <color auto="1"/>
      </bottom>
      <diagonal/>
    </border>
    <border>
      <left style="thin">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style="thin">
        <color indexed="10"/>
      </left>
      <right/>
      <top/>
      <bottom/>
      <diagonal/>
    </border>
    <border>
      <left style="thin">
        <color indexed="10"/>
      </left>
      <right style="thin">
        <color indexed="10"/>
      </right>
      <top style="thin">
        <color indexed="10"/>
      </top>
      <bottom style="thin">
        <color indexed="10"/>
      </bottom>
      <diagonal/>
    </border>
    <border>
      <left style="thin">
        <color indexed="10"/>
      </left>
      <right style="thin">
        <color indexed="10"/>
      </right>
      <top style="thin">
        <color indexed="10"/>
      </top>
      <bottom/>
      <diagonal/>
    </border>
    <border>
      <left style="thin">
        <color theme="0" tint="-0.14996795556505021"/>
      </left>
      <right/>
      <top/>
      <bottom/>
      <diagonal/>
    </border>
    <border>
      <left style="thin">
        <color auto="1"/>
      </left>
      <right style="thick">
        <color auto="1"/>
      </right>
      <top style="thin">
        <color auto="1"/>
      </top>
      <bottom style="thick">
        <color auto="1"/>
      </bottom>
      <diagonal/>
    </border>
    <border>
      <left style="thin">
        <color auto="1"/>
      </left>
      <right style="thin">
        <color auto="1"/>
      </right>
      <top style="thin">
        <color auto="1"/>
      </top>
      <bottom style="thick">
        <color auto="1"/>
      </bottom>
      <diagonal/>
    </border>
    <border>
      <left style="thick">
        <color auto="1"/>
      </left>
      <right style="thin">
        <color auto="1"/>
      </right>
      <top style="thin">
        <color auto="1"/>
      </top>
      <bottom style="thick">
        <color auto="1"/>
      </bottom>
      <diagonal/>
    </border>
    <border>
      <left style="thin">
        <color auto="1"/>
      </left>
      <right style="thick">
        <color auto="1"/>
      </right>
      <top style="thin">
        <color auto="1"/>
      </top>
      <bottom style="thin">
        <color auto="1"/>
      </bottom>
      <diagonal/>
    </border>
    <border>
      <left style="thin">
        <color auto="1"/>
      </left>
      <right style="thin">
        <color auto="1"/>
      </right>
      <top style="thin">
        <color auto="1"/>
      </top>
      <bottom style="thin">
        <color auto="1"/>
      </bottom>
      <diagonal/>
    </border>
    <border>
      <left style="thick">
        <color auto="1"/>
      </left>
      <right style="thin">
        <color auto="1"/>
      </right>
      <top style="thin">
        <color auto="1"/>
      </top>
      <bottom style="thin">
        <color auto="1"/>
      </bottom>
      <diagonal/>
    </border>
    <border>
      <left style="thin">
        <color theme="0" tint="-0.14996795556505021"/>
      </left>
      <right/>
      <top style="thick">
        <color auto="1"/>
      </top>
      <bottom style="thick">
        <color auto="1"/>
      </bottom>
      <diagonal/>
    </border>
    <border>
      <left style="thin">
        <color theme="0" tint="-0.14996795556505021"/>
      </left>
      <right style="medium">
        <color theme="1"/>
      </right>
      <top style="thick">
        <color auto="1"/>
      </top>
      <bottom style="thick">
        <color auto="1"/>
      </bottom>
      <diagonal/>
    </border>
    <border>
      <left/>
      <right/>
      <top style="thick">
        <color auto="1"/>
      </top>
      <bottom style="thick">
        <color auto="1"/>
      </bottom>
      <diagonal/>
    </border>
    <border>
      <left style="thin">
        <color theme="0" tint="-0.14996795556505021"/>
      </left>
      <right/>
      <top style="thin">
        <color theme="0" tint="-0.24994659260841701"/>
      </top>
      <bottom/>
      <diagonal/>
    </border>
    <border>
      <left style="thin">
        <color theme="0" tint="-0.14996795556505021"/>
      </left>
      <right style="medium">
        <color auto="1"/>
      </right>
      <top style="thin">
        <color theme="0" tint="-0.24994659260841701"/>
      </top>
      <bottom style="thick">
        <color auto="1"/>
      </bottom>
      <diagonal/>
    </border>
    <border>
      <left/>
      <right/>
      <top style="thin">
        <color theme="0" tint="-0.24994659260841701"/>
      </top>
      <bottom/>
      <diagonal/>
    </border>
    <border>
      <left style="thin">
        <color theme="0" tint="-0.24994659260841701"/>
      </left>
      <right style="thin">
        <color theme="0" tint="-0.24994659260841701"/>
      </right>
      <top style="thin">
        <color theme="0" tint="-0.24994659260841701"/>
      </top>
      <bottom style="thick">
        <color auto="1"/>
      </bottom>
      <diagonal/>
    </border>
    <border>
      <left style="thin">
        <color theme="0" tint="-0.14996795556505021"/>
      </left>
      <right/>
      <top style="thin">
        <color theme="0" tint="-0.24994659260841701"/>
      </top>
      <bottom style="thin">
        <color theme="0" tint="-0.24994659260841701"/>
      </bottom>
      <diagonal/>
    </border>
    <border>
      <left style="thin">
        <color theme="0" tint="-0.14996795556505021"/>
      </left>
      <right style="medium">
        <color auto="1"/>
      </right>
      <top style="thin">
        <color theme="0" tint="-0.24994659260841701"/>
      </top>
      <bottom style="thin">
        <color theme="0" tint="-0.24994659260841701"/>
      </bottom>
      <diagonal/>
    </border>
    <border>
      <left style="thin">
        <color theme="0" tint="-0.14996795556505021"/>
      </left>
      <right/>
      <top style="thin">
        <color theme="0" tint="-0.14996795556505021"/>
      </top>
      <bottom style="thin">
        <color theme="0" tint="-0.24994659260841701"/>
      </bottom>
      <diagonal/>
    </border>
    <border>
      <left style="thin">
        <color theme="0" tint="-0.14996795556505021"/>
      </left>
      <right style="thin">
        <color theme="0" tint="-0.14996795556505021"/>
      </right>
      <top style="thin">
        <color theme="0" tint="-0.14996795556505021"/>
      </top>
      <bottom style="thin">
        <color theme="0" tint="-0.24994659260841701"/>
      </bottom>
      <diagonal/>
    </border>
    <border>
      <left/>
      <right style="thin">
        <color theme="0" tint="-0.14996795556505021"/>
      </right>
      <top style="thin">
        <color theme="0" tint="-0.14996795556505021"/>
      </top>
      <bottom style="thin">
        <color theme="0" tint="-0.24994659260841701"/>
      </bottom>
      <diagonal/>
    </border>
    <border>
      <left style="thin">
        <color theme="0" tint="-0.14996795556505021"/>
      </left>
      <right/>
      <top style="thin">
        <color theme="0" tint="-0.14996795556505021"/>
      </top>
      <bottom style="thin">
        <color theme="0" tint="-0.14996795556505021"/>
      </bottom>
      <diagonal/>
    </border>
    <border>
      <left style="thin">
        <color theme="0" tint="-0.14996795556505021"/>
      </left>
      <right style="thin">
        <color theme="0" tint="-0.14996795556505021"/>
      </right>
      <top style="thin">
        <color theme="0" tint="-0.14996795556505021"/>
      </top>
      <bottom style="thin">
        <color theme="0" tint="-0.14996795556505021"/>
      </bottom>
      <diagonal/>
    </border>
    <border>
      <left style="thin">
        <color theme="0" tint="-0.14996795556505021"/>
      </left>
      <right/>
      <top style="thin">
        <color theme="0" tint="-0.24994659260841701"/>
      </top>
      <bottom style="thin">
        <color theme="0" tint="-0.14996795556505021"/>
      </bottom>
      <diagonal/>
    </border>
    <border>
      <left style="thin">
        <color theme="0" tint="-0.14996795556505021"/>
      </left>
      <right style="thin">
        <color theme="0" tint="-0.14996795556505021"/>
      </right>
      <top style="thin">
        <color theme="0" tint="-0.24994659260841701"/>
      </top>
      <bottom style="thin">
        <color theme="0" tint="-0.14996795556505021"/>
      </bottom>
      <diagonal/>
    </border>
    <border>
      <left style="thin">
        <color theme="0" tint="-0.14996795556505021"/>
      </left>
      <right style="medium">
        <color auto="1"/>
      </right>
      <top style="medium">
        <color auto="1"/>
      </top>
      <bottom style="thin">
        <color theme="0" tint="-0.24994659260841701"/>
      </bottom>
      <diagonal/>
    </border>
    <border>
      <left/>
      <right/>
      <top/>
      <bottom style="thin">
        <color theme="0" tint="-0.24994659260841701"/>
      </bottom>
      <diagonal/>
    </border>
    <border>
      <left/>
      <right style="thin">
        <color theme="0" tint="-0.14996795556505021"/>
      </right>
      <top style="thin">
        <color theme="0" tint="-0.24994659260841701"/>
      </top>
      <bottom style="thin">
        <color theme="0" tint="-0.14996795556505021"/>
      </bottom>
      <diagonal/>
    </border>
    <border>
      <left/>
      <right style="thin">
        <color theme="0" tint="-0.14996795556505021"/>
      </right>
      <top style="thin">
        <color theme="0" tint="-0.14996795556505021"/>
      </top>
      <bottom style="thin">
        <color theme="0" tint="-0.14996795556505021"/>
      </bottom>
      <diagonal/>
    </border>
    <border>
      <left style="thin">
        <color theme="0" tint="-0.14996795556505021"/>
      </left>
      <right/>
      <top/>
      <bottom style="thin">
        <color theme="0" tint="-0.14996795556505021"/>
      </bottom>
      <diagonal/>
    </border>
    <border>
      <left style="thin">
        <color indexed="64"/>
      </left>
      <right style="thin">
        <color indexed="64"/>
      </right>
      <top/>
      <bottom style="thin">
        <color indexed="64"/>
      </bottom>
      <diagonal/>
    </border>
    <border>
      <left/>
      <right/>
      <top/>
      <bottom style="thin">
        <color indexed="64"/>
      </bottom>
      <diagonal/>
    </border>
    <border>
      <left style="thin">
        <color auto="1"/>
      </left>
      <right/>
      <top/>
      <bottom style="thin">
        <color auto="1"/>
      </bottom>
      <diagonal/>
    </border>
    <border>
      <left style="thin">
        <color indexed="64"/>
      </left>
      <right style="thin">
        <color indexed="64"/>
      </right>
      <top style="thin">
        <color indexed="64"/>
      </top>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bottom/>
      <diagonal/>
    </border>
    <border>
      <left style="medium">
        <color indexed="64"/>
      </left>
      <right/>
      <top/>
      <bottom/>
      <diagonal/>
    </border>
    <border>
      <left style="medium">
        <color indexed="64"/>
      </left>
      <right style="medium">
        <color indexed="64"/>
      </right>
      <top style="medium">
        <color indexed="64"/>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thin">
        <color indexed="64"/>
      </right>
      <top/>
      <bottom/>
      <diagonal/>
    </border>
    <border>
      <left style="medium">
        <color indexed="64"/>
      </left>
      <right style="thin">
        <color indexed="64"/>
      </right>
      <top/>
      <bottom style="thin">
        <color indexed="64"/>
      </bottom>
      <diagonal/>
    </border>
    <border>
      <left style="medium">
        <color indexed="64"/>
      </left>
      <right style="medium">
        <color indexed="64"/>
      </right>
      <top/>
      <bottom style="thin">
        <color indexed="64"/>
      </bottom>
      <diagonal/>
    </border>
    <border>
      <left style="medium">
        <color indexed="64"/>
      </left>
      <right style="thin">
        <color indexed="64"/>
      </right>
      <top style="thin">
        <color indexed="64"/>
      </top>
      <bottom/>
      <diagonal/>
    </border>
    <border>
      <left style="medium">
        <color indexed="64"/>
      </left>
      <right style="medium">
        <color indexed="64"/>
      </right>
      <top style="thin">
        <color indexed="64"/>
      </top>
      <bottom/>
      <diagonal/>
    </border>
    <border>
      <left/>
      <right style="medium">
        <color indexed="64"/>
      </right>
      <top/>
      <bottom style="thin">
        <color indexed="64"/>
      </bottom>
      <diagonal/>
    </border>
    <border>
      <left style="medium">
        <color indexed="64"/>
      </left>
      <right/>
      <top/>
      <bottom style="thin">
        <color indexed="64"/>
      </bottom>
      <diagonal/>
    </border>
    <border>
      <left/>
      <right style="medium">
        <color indexed="64"/>
      </right>
      <top style="thin">
        <color indexed="64"/>
      </top>
      <bottom/>
      <diagonal/>
    </border>
    <border>
      <left/>
      <right/>
      <top style="thin">
        <color indexed="64"/>
      </top>
      <bottom/>
      <diagonal/>
    </border>
    <border>
      <left style="medium">
        <color indexed="64"/>
      </left>
      <right/>
      <top style="thin">
        <color indexed="64"/>
      </top>
      <bottom/>
      <diagonal/>
    </border>
    <border>
      <left style="thin">
        <color indexed="64"/>
      </left>
      <right style="medium">
        <color indexed="64"/>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auto="1"/>
      </left>
      <right style="thin">
        <color theme="0" tint="-0.24994659260841701"/>
      </right>
      <top style="medium">
        <color auto="1"/>
      </top>
      <bottom style="thin">
        <color theme="0" tint="-0.24994659260841701"/>
      </bottom>
      <diagonal/>
    </border>
    <border>
      <left/>
      <right style="thin">
        <color theme="0" tint="-0.24994659260841701"/>
      </right>
      <top style="medium">
        <color auto="1"/>
      </top>
      <bottom style="thin">
        <color theme="0" tint="-0.24994659260841701"/>
      </bottom>
      <diagonal/>
    </border>
    <border>
      <left style="thin">
        <color theme="0" tint="-0.24994659260841701"/>
      </left>
      <right style="thin">
        <color theme="0" tint="-0.24994659260841701"/>
      </right>
      <top style="medium">
        <color auto="1"/>
      </top>
      <bottom style="thin">
        <color theme="0" tint="-0.24994659260841701"/>
      </bottom>
      <diagonal/>
    </border>
    <border>
      <left style="thin">
        <color theme="0" tint="-0.24994659260841701"/>
      </left>
      <right/>
      <top style="medium">
        <color auto="1"/>
      </top>
      <bottom style="thin">
        <color theme="0" tint="-0.24994659260841701"/>
      </bottom>
      <diagonal/>
    </border>
    <border>
      <left style="thin">
        <color theme="0" tint="-0.14996795556505021"/>
      </left>
      <right style="medium">
        <color auto="1"/>
      </right>
      <top/>
      <bottom/>
      <diagonal/>
    </border>
    <border>
      <left/>
      <right style="medium">
        <color auto="1"/>
      </right>
      <top style="thin">
        <color theme="0" tint="-0.24994659260841701"/>
      </top>
      <bottom style="thin">
        <color theme="0" tint="-0.24994659260841701"/>
      </bottom>
      <diagonal/>
    </border>
    <border>
      <left style="medium">
        <color theme="1"/>
      </left>
      <right style="medium">
        <color theme="1"/>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right/>
      <top style="thin">
        <color indexed="64"/>
      </top>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theme="0" tint="-0.34998626667073579"/>
      </right>
      <top style="medium">
        <color auto="1"/>
      </top>
      <bottom style="thin">
        <color theme="0" tint="-0.34998626667073579"/>
      </bottom>
      <diagonal/>
    </border>
    <border>
      <left style="thin">
        <color theme="0" tint="-0.34998626667073579"/>
      </left>
      <right style="medium">
        <color auto="1"/>
      </right>
      <top style="medium">
        <color auto="1"/>
      </top>
      <bottom style="thin">
        <color theme="0" tint="-0.34998626667073579"/>
      </bottom>
      <diagonal/>
    </border>
    <border>
      <left style="medium">
        <color auto="1"/>
      </left>
      <right style="thin">
        <color theme="0" tint="-0.34998626667073579"/>
      </right>
      <top style="thin">
        <color theme="0" tint="-0.34998626667073579"/>
      </top>
      <bottom style="thin">
        <color theme="0" tint="-0.34998626667073579"/>
      </bottom>
      <diagonal/>
    </border>
    <border>
      <left style="thin">
        <color theme="0" tint="-0.34998626667073579"/>
      </left>
      <right style="medium">
        <color auto="1"/>
      </right>
      <top style="thin">
        <color theme="0" tint="-0.34998626667073579"/>
      </top>
      <bottom style="thin">
        <color theme="0" tint="-0.34998626667073579"/>
      </bottom>
      <diagonal/>
    </border>
    <border>
      <left style="medium">
        <color auto="1"/>
      </left>
      <right style="thin">
        <color theme="0" tint="-0.34998626667073579"/>
      </right>
      <top style="thin">
        <color theme="0" tint="-0.34998626667073579"/>
      </top>
      <bottom style="thick">
        <color auto="1"/>
      </bottom>
      <diagonal/>
    </border>
    <border>
      <left style="thin">
        <color theme="0" tint="-0.34998626667073579"/>
      </left>
      <right style="medium">
        <color auto="1"/>
      </right>
      <top style="thin">
        <color theme="0" tint="-0.34998626667073579"/>
      </top>
      <bottom style="thick">
        <color auto="1"/>
      </bottom>
      <diagonal/>
    </border>
    <border>
      <left style="thin">
        <color theme="0" tint="-0.34998626667073579"/>
      </left>
      <right style="medium">
        <color theme="1"/>
      </right>
      <top style="medium">
        <color auto="1"/>
      </top>
      <bottom style="thin">
        <color theme="0" tint="-0.34998626667073579"/>
      </bottom>
      <diagonal/>
    </border>
    <border>
      <left style="thin">
        <color theme="0" tint="-0.34998626667073579"/>
      </left>
      <right style="medium">
        <color theme="1"/>
      </right>
      <top style="thin">
        <color theme="0" tint="-0.34998626667073579"/>
      </top>
      <bottom style="thin">
        <color theme="0" tint="-0.34998626667073579"/>
      </bottom>
      <diagonal/>
    </border>
    <border>
      <left style="thin">
        <color theme="0" tint="-0.34998626667073579"/>
      </left>
      <right style="medium">
        <color theme="1"/>
      </right>
      <top style="thin">
        <color theme="0" tint="-0.34998626667073579"/>
      </top>
      <bottom style="thick">
        <color auto="1"/>
      </bottom>
      <diagonal/>
    </border>
    <border>
      <left style="thick">
        <color auto="1"/>
      </left>
      <right/>
      <top style="thick">
        <color auto="1"/>
      </top>
      <bottom style="thick">
        <color auto="1"/>
      </bottom>
      <diagonal/>
    </border>
    <border>
      <left/>
      <right style="medium">
        <color theme="1"/>
      </right>
      <top style="thick">
        <color auto="1"/>
      </top>
      <bottom style="thick">
        <color auto="1"/>
      </bottom>
      <diagonal/>
    </border>
    <border>
      <left style="medium">
        <color theme="1"/>
      </left>
      <right/>
      <top style="thick">
        <color auto="1"/>
      </top>
      <bottom style="thick">
        <color auto="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s>
  <cellStyleXfs count="33">
    <xf numFmtId="0" fontId="0" fillId="0" borderId="0"/>
    <xf numFmtId="0" fontId="23" fillId="0" borderId="0"/>
    <xf numFmtId="0" fontId="10" fillId="0" borderId="0"/>
    <xf numFmtId="44" fontId="10" fillId="0" borderId="0" applyFont="0" applyFill="0" applyBorder="0" applyAlignment="0" applyProtection="0"/>
    <xf numFmtId="0" fontId="44" fillId="0" borderId="0"/>
    <xf numFmtId="0" fontId="9" fillId="0" borderId="0"/>
    <xf numFmtId="44" fontId="9" fillId="0" borderId="0" applyFont="0" applyFill="0" applyBorder="0" applyAlignment="0" applyProtection="0"/>
    <xf numFmtId="0" fontId="9" fillId="0" borderId="0"/>
    <xf numFmtId="0" fontId="8" fillId="0" borderId="0"/>
    <xf numFmtId="44" fontId="8" fillId="0" borderId="0" applyFont="0" applyFill="0" applyBorder="0" applyAlignment="0" applyProtection="0"/>
    <xf numFmtId="9" fontId="60" fillId="0" borderId="0" applyFont="0" applyFill="0" applyBorder="0" applyAlignment="0" applyProtection="0"/>
    <xf numFmtId="0" fontId="7" fillId="0" borderId="0"/>
    <xf numFmtId="44" fontId="7" fillId="0" borderId="0" applyFont="0" applyFill="0" applyBorder="0" applyAlignment="0" applyProtection="0"/>
    <xf numFmtId="0" fontId="7" fillId="0" borderId="0"/>
    <xf numFmtId="0" fontId="11" fillId="0" borderId="0"/>
    <xf numFmtId="0" fontId="11" fillId="0" borderId="0"/>
    <xf numFmtId="9" fontId="78" fillId="0" borderId="0" applyFont="0" applyFill="0" applyBorder="0" applyAlignment="0" applyProtection="0"/>
    <xf numFmtId="0" fontId="6" fillId="0" borderId="0"/>
    <xf numFmtId="9" fontId="6" fillId="0" borderId="0" applyFont="0" applyFill="0" applyBorder="0" applyAlignment="0" applyProtection="0"/>
    <xf numFmtId="43" fontId="6" fillId="0" borderId="0" applyFont="0" applyFill="0" applyBorder="0" applyAlignment="0" applyProtection="0"/>
    <xf numFmtId="0" fontId="6" fillId="0" borderId="0"/>
    <xf numFmtId="164" fontId="11" fillId="0" borderId="0" applyFont="0" applyFill="0" applyBorder="0" applyAlignment="0" applyProtection="0"/>
    <xf numFmtId="44" fontId="78" fillId="0" borderId="0" applyFont="0" applyFill="0" applyBorder="0" applyAlignment="0" applyProtection="0"/>
    <xf numFmtId="0" fontId="11" fillId="0" borderId="0"/>
    <xf numFmtId="0" fontId="4" fillId="0" borderId="0"/>
    <xf numFmtId="0" fontId="4" fillId="0" borderId="0"/>
    <xf numFmtId="9" fontId="3" fillId="0" borderId="0" applyFont="0" applyFill="0" applyBorder="0" applyAlignment="0" applyProtection="0"/>
    <xf numFmtId="0" fontId="3" fillId="0" borderId="0"/>
    <xf numFmtId="9" fontId="4" fillId="0" borderId="0" applyFont="0" applyFill="0" applyBorder="0" applyAlignment="0" applyProtection="0"/>
    <xf numFmtId="0" fontId="2" fillId="0" borderId="0"/>
    <xf numFmtId="9" fontId="1" fillId="0" borderId="0" applyFont="0" applyFill="0" applyBorder="0" applyAlignment="0" applyProtection="0"/>
    <xf numFmtId="0" fontId="1" fillId="0" borderId="0"/>
    <xf numFmtId="9" fontId="2" fillId="0" borderId="0" applyFont="0" applyFill="0" applyBorder="0" applyAlignment="0" applyProtection="0"/>
  </cellStyleXfs>
  <cellXfs count="1136">
    <xf numFmtId="0" fontId="0" fillId="0" borderId="0" xfId="0"/>
    <xf numFmtId="0" fontId="7" fillId="0" borderId="0" xfId="11"/>
    <xf numFmtId="0" fontId="61" fillId="0" borderId="0" xfId="11" applyFont="1" applyAlignment="1">
      <alignment horizontal="center" vertical="center"/>
    </xf>
    <xf numFmtId="0" fontId="7" fillId="0" borderId="0" xfId="11" applyFont="1" applyAlignment="1">
      <alignment horizontal="center" vertical="center"/>
    </xf>
    <xf numFmtId="0" fontId="61" fillId="0" borderId="45" xfId="11" applyFont="1" applyBorder="1" applyAlignment="1">
      <alignment horizontal="center" vertical="center"/>
    </xf>
    <xf numFmtId="0" fontId="7" fillId="0" borderId="0" xfId="11" applyAlignment="1">
      <alignment horizontal="center" vertical="center"/>
    </xf>
    <xf numFmtId="166" fontId="61" fillId="0" borderId="0" xfId="11" applyNumberFormat="1" applyFont="1" applyAlignment="1">
      <alignment horizontal="center"/>
    </xf>
    <xf numFmtId="166" fontId="7" fillId="0" borderId="0" xfId="11" applyNumberFormat="1" applyAlignment="1">
      <alignment horizontal="center"/>
    </xf>
    <xf numFmtId="166" fontId="7" fillId="0" borderId="0" xfId="11" applyNumberFormat="1"/>
    <xf numFmtId="169" fontId="7" fillId="0" borderId="0" xfId="11" applyNumberFormat="1"/>
    <xf numFmtId="169" fontId="62" fillId="0" borderId="0" xfId="12" applyNumberFormat="1" applyFont="1" applyFill="1" applyBorder="1" applyAlignment="1">
      <alignment horizontal="center" vertical="center"/>
    </xf>
    <xf numFmtId="169" fontId="37" fillId="12" borderId="46" xfId="12" applyNumberFormat="1" applyFont="1" applyFill="1" applyBorder="1" applyAlignment="1">
      <alignment horizontal="center" vertical="center"/>
    </xf>
    <xf numFmtId="166" fontId="37" fillId="12" borderId="47" xfId="11" applyNumberFormat="1" applyFont="1" applyFill="1" applyBorder="1"/>
    <xf numFmtId="0" fontId="7" fillId="12" borderId="48" xfId="11" applyFill="1" applyBorder="1"/>
    <xf numFmtId="166" fontId="22" fillId="0" borderId="49" xfId="11" applyNumberFormat="1" applyFont="1" applyBorder="1" applyAlignment="1">
      <alignment horizontal="center" vertical="center"/>
    </xf>
    <xf numFmtId="166" fontId="7" fillId="0" borderId="50" xfId="11" applyNumberFormat="1" applyBorder="1" applyAlignment="1">
      <alignment horizontal="center" vertical="center"/>
    </xf>
    <xf numFmtId="0" fontId="22" fillId="0" borderId="51" xfId="11" applyFont="1" applyBorder="1" applyAlignment="1">
      <alignment wrapText="1"/>
    </xf>
    <xf numFmtId="3" fontId="37" fillId="16" borderId="41" xfId="11" applyNumberFormat="1" applyFont="1" applyFill="1" applyBorder="1" applyAlignment="1">
      <alignment horizontal="center" vertical="center"/>
    </xf>
    <xf numFmtId="3" fontId="26" fillId="16" borderId="40" xfId="11" applyNumberFormat="1" applyFont="1" applyFill="1" applyBorder="1" applyAlignment="1">
      <alignment horizontal="center" vertical="center"/>
    </xf>
    <xf numFmtId="0" fontId="63" fillId="16" borderId="39" xfId="11" applyFont="1" applyFill="1" applyBorder="1" applyAlignment="1">
      <alignment horizontal="center" vertical="center"/>
    </xf>
    <xf numFmtId="169" fontId="35" fillId="0" borderId="0" xfId="11" applyNumberFormat="1" applyFont="1"/>
    <xf numFmtId="0" fontId="35" fillId="0" borderId="0" xfId="11" applyFont="1" applyAlignment="1">
      <alignment horizontal="center"/>
    </xf>
    <xf numFmtId="166" fontId="37" fillId="12" borderId="47" xfId="11" applyNumberFormat="1" applyFont="1" applyFill="1" applyBorder="1" applyAlignment="1">
      <alignment horizontal="center"/>
    </xf>
    <xf numFmtId="166" fontId="64" fillId="0" borderId="0" xfId="11" applyNumberFormat="1" applyFont="1" applyFill="1" applyBorder="1" applyAlignment="1">
      <alignment horizontal="center" vertical="center"/>
    </xf>
    <xf numFmtId="3" fontId="65" fillId="0" borderId="0" xfId="11" applyNumberFormat="1" applyFont="1" applyFill="1" applyBorder="1" applyAlignment="1">
      <alignment horizontal="center" vertical="center"/>
    </xf>
    <xf numFmtId="3" fontId="39" fillId="0" borderId="0" xfId="11" applyNumberFormat="1" applyFont="1" applyFill="1" applyBorder="1" applyAlignment="1">
      <alignment horizontal="center" vertical="center"/>
    </xf>
    <xf numFmtId="3" fontId="62" fillId="0" borderId="0" xfId="11" applyNumberFormat="1" applyFont="1" applyFill="1" applyBorder="1" applyAlignment="1">
      <alignment horizontal="center" vertical="center"/>
    </xf>
    <xf numFmtId="3" fontId="37" fillId="15" borderId="41" xfId="11" applyNumberFormat="1" applyFont="1" applyFill="1" applyBorder="1" applyAlignment="1">
      <alignment horizontal="center" vertical="center"/>
    </xf>
    <xf numFmtId="3" fontId="26" fillId="15" borderId="40" xfId="11" applyNumberFormat="1" applyFont="1" applyFill="1" applyBorder="1" applyAlignment="1">
      <alignment horizontal="center" vertical="center"/>
    </xf>
    <xf numFmtId="0" fontId="63" fillId="15" borderId="39" xfId="11" applyFont="1" applyFill="1" applyBorder="1" applyAlignment="1">
      <alignment horizontal="center" vertical="center"/>
    </xf>
    <xf numFmtId="166" fontId="62" fillId="0" borderId="38" xfId="11" applyNumberFormat="1" applyFont="1" applyBorder="1" applyAlignment="1">
      <alignment horizontal="center" vertical="center"/>
    </xf>
    <xf numFmtId="166" fontId="37" fillId="0" borderId="38" xfId="11" applyNumberFormat="1" applyFont="1" applyBorder="1" applyAlignment="1">
      <alignment horizontal="center" vertical="center"/>
    </xf>
    <xf numFmtId="166" fontId="64" fillId="0" borderId="52" xfId="11" applyNumberFormat="1" applyFont="1" applyBorder="1" applyAlignment="1">
      <alignment horizontal="center" vertical="center"/>
    </xf>
    <xf numFmtId="166" fontId="22" fillId="0" borderId="35" xfId="11" applyNumberFormat="1" applyFont="1" applyBorder="1" applyAlignment="1">
      <alignment horizontal="center" vertical="center"/>
    </xf>
    <xf numFmtId="166" fontId="64" fillId="0" borderId="35" xfId="11" applyNumberFormat="1" applyFont="1" applyBorder="1" applyAlignment="1">
      <alignment horizontal="center" vertical="center"/>
    </xf>
    <xf numFmtId="166" fontId="22" fillId="0" borderId="34" xfId="11" applyNumberFormat="1" applyFont="1" applyBorder="1" applyAlignment="1">
      <alignment horizontal="center" vertical="center"/>
    </xf>
    <xf numFmtId="166" fontId="64" fillId="0" borderId="34" xfId="11" applyNumberFormat="1" applyFont="1" applyBorder="1" applyAlignment="1">
      <alignment horizontal="center" vertical="center"/>
    </xf>
    <xf numFmtId="166" fontId="64" fillId="0" borderId="37" xfId="11" applyNumberFormat="1" applyFont="1" applyBorder="1" applyAlignment="1">
      <alignment horizontal="center" vertical="center"/>
    </xf>
    <xf numFmtId="166" fontId="22" fillId="0" borderId="37" xfId="11" applyNumberFormat="1" applyFont="1" applyBorder="1" applyAlignment="1">
      <alignment horizontal="center" vertical="center"/>
    </xf>
    <xf numFmtId="166" fontId="64" fillId="0" borderId="53" xfId="11" applyNumberFormat="1" applyFont="1" applyBorder="1" applyAlignment="1">
      <alignment horizontal="center" vertical="center"/>
    </xf>
    <xf numFmtId="166" fontId="22" fillId="0" borderId="36" xfId="11" applyNumberFormat="1" applyFont="1" applyBorder="1" applyAlignment="1">
      <alignment horizontal="center" vertical="center"/>
    </xf>
    <xf numFmtId="166" fontId="64" fillId="0" borderId="54" xfId="11" applyNumberFormat="1" applyFont="1" applyBorder="1" applyAlignment="1">
      <alignment horizontal="center" vertical="center"/>
    </xf>
    <xf numFmtId="166" fontId="62" fillId="0" borderId="37" xfId="11" applyNumberFormat="1" applyFont="1" applyBorder="1" applyAlignment="1">
      <alignment horizontal="center" vertical="center"/>
    </xf>
    <xf numFmtId="166" fontId="37" fillId="0" borderId="36" xfId="11" applyNumberFormat="1" applyFont="1" applyBorder="1" applyAlignment="1">
      <alignment horizontal="center" vertical="center"/>
    </xf>
    <xf numFmtId="168" fontId="39" fillId="0" borderId="35" xfId="11" applyNumberFormat="1" applyFont="1" applyBorder="1" applyAlignment="1">
      <alignment horizontal="center" vertical="center"/>
    </xf>
    <xf numFmtId="168" fontId="39" fillId="0" borderId="34" xfId="11" applyNumberFormat="1" applyFont="1" applyBorder="1" applyAlignment="1">
      <alignment horizontal="center" vertical="center"/>
    </xf>
    <xf numFmtId="167" fontId="39" fillId="0" borderId="34" xfId="11" applyNumberFormat="1" applyFont="1" applyBorder="1" applyAlignment="1">
      <alignment horizontal="center" vertical="center"/>
    </xf>
    <xf numFmtId="166" fontId="39" fillId="0" borderId="34" xfId="11" applyNumberFormat="1" applyFont="1" applyBorder="1" applyAlignment="1">
      <alignment wrapText="1"/>
    </xf>
    <xf numFmtId="0" fontId="38" fillId="10" borderId="33" xfId="11" applyFont="1" applyFill="1" applyBorder="1" applyAlignment="1">
      <alignment horizontal="center" vertical="center" wrapText="1"/>
    </xf>
    <xf numFmtId="166" fontId="61" fillId="0" borderId="32" xfId="11" applyNumberFormat="1" applyFont="1" applyBorder="1" applyAlignment="1">
      <alignment horizontal="center" vertical="center"/>
    </xf>
    <xf numFmtId="166" fontId="7" fillId="0" borderId="32" xfId="11" applyNumberFormat="1" applyFont="1" applyBorder="1" applyAlignment="1">
      <alignment horizontal="center" vertical="center"/>
    </xf>
    <xf numFmtId="166" fontId="61" fillId="0" borderId="55" xfId="11" applyNumberFormat="1" applyFont="1" applyBorder="1" applyAlignment="1">
      <alignment horizontal="center" vertical="center"/>
    </xf>
    <xf numFmtId="166" fontId="7" fillId="0" borderId="29" xfId="11" applyNumberFormat="1" applyBorder="1" applyAlignment="1">
      <alignment horizontal="center" vertical="center"/>
    </xf>
    <xf numFmtId="166" fontId="61" fillId="0" borderId="29" xfId="11" applyNumberFormat="1" applyFont="1" applyBorder="1" applyAlignment="1">
      <alignment horizontal="center" vertical="center"/>
    </xf>
    <xf numFmtId="166" fontId="7" fillId="0" borderId="28" xfId="11" applyNumberFormat="1" applyBorder="1" applyAlignment="1">
      <alignment horizontal="center" vertical="center"/>
    </xf>
    <xf numFmtId="166" fontId="61" fillId="0" borderId="28" xfId="11" applyNumberFormat="1" applyFont="1" applyBorder="1" applyAlignment="1">
      <alignment horizontal="center" vertical="center"/>
    </xf>
    <xf numFmtId="166" fontId="61" fillId="0" borderId="31" xfId="11" applyNumberFormat="1" applyFont="1" applyBorder="1" applyAlignment="1">
      <alignment horizontal="center" vertical="center"/>
    </xf>
    <xf numFmtId="166" fontId="7" fillId="0" borderId="31" xfId="11" applyNumberFormat="1" applyBorder="1" applyAlignment="1">
      <alignment horizontal="center" vertical="center"/>
    </xf>
    <xf numFmtId="166" fontId="61" fillId="0" borderId="56" xfId="11" applyNumberFormat="1" applyFont="1" applyBorder="1" applyAlignment="1">
      <alignment horizontal="center" vertical="center"/>
    </xf>
    <xf numFmtId="166" fontId="7" fillId="0" borderId="30" xfId="11" applyNumberFormat="1" applyBorder="1" applyAlignment="1">
      <alignment horizontal="center" vertical="center"/>
    </xf>
    <xf numFmtId="166" fontId="61" fillId="0" borderId="57" xfId="11" applyNumberFormat="1" applyFont="1" applyBorder="1" applyAlignment="1">
      <alignment horizontal="center" vertical="center"/>
    </xf>
    <xf numFmtId="166" fontId="7" fillId="0" borderId="58" xfId="11" applyNumberFormat="1" applyBorder="1" applyAlignment="1">
      <alignment horizontal="center" vertical="center"/>
    </xf>
    <xf numFmtId="168" fontId="39" fillId="0" borderId="29" xfId="11" applyNumberFormat="1" applyFont="1" applyBorder="1" applyAlignment="1">
      <alignment horizontal="center" vertical="center"/>
    </xf>
    <xf numFmtId="168" fontId="39" fillId="0" borderId="28" xfId="11" applyNumberFormat="1" applyFont="1" applyBorder="1" applyAlignment="1">
      <alignment horizontal="center" vertical="center"/>
    </xf>
    <xf numFmtId="167" fontId="39" fillId="0" borderId="28" xfId="11" applyNumberFormat="1" applyFont="1" applyBorder="1" applyAlignment="1">
      <alignment horizontal="center" vertical="center"/>
    </xf>
    <xf numFmtId="166" fontId="39" fillId="0" borderId="28" xfId="11" applyNumberFormat="1" applyFont="1" applyBorder="1" applyAlignment="1">
      <alignment wrapText="1"/>
    </xf>
    <xf numFmtId="0" fontId="38" fillId="10" borderId="28" xfId="11" applyFont="1" applyFill="1" applyBorder="1" applyAlignment="1">
      <alignment horizontal="center" vertical="center" wrapText="1"/>
    </xf>
    <xf numFmtId="0" fontId="7" fillId="0" borderId="0" xfId="11" applyFont="1"/>
    <xf numFmtId="166" fontId="61" fillId="0" borderId="23" xfId="11" applyNumberFormat="1" applyFont="1" applyBorder="1" applyAlignment="1">
      <alignment horizontal="center" vertical="center"/>
    </xf>
    <xf numFmtId="166" fontId="7" fillId="0" borderId="23" xfId="11" applyNumberFormat="1" applyFont="1" applyBorder="1" applyAlignment="1">
      <alignment horizontal="center" vertical="center"/>
    </xf>
    <xf numFmtId="166" fontId="61" fillId="0" borderId="59" xfId="11" applyNumberFormat="1" applyFont="1" applyBorder="1" applyAlignment="1">
      <alignment horizontal="center" vertical="center"/>
    </xf>
    <xf numFmtId="166" fontId="7" fillId="0" borderId="21" xfId="11" applyNumberFormat="1" applyFont="1" applyBorder="1" applyAlignment="1">
      <alignment horizontal="center" vertical="center"/>
    </xf>
    <xf numFmtId="166" fontId="61" fillId="0" borderId="20" xfId="11" applyNumberFormat="1" applyFont="1" applyBorder="1" applyAlignment="1">
      <alignment horizontal="center" vertical="center"/>
    </xf>
    <xf numFmtId="166" fontId="61" fillId="0" borderId="19" xfId="11" applyNumberFormat="1" applyFont="1" applyBorder="1" applyAlignment="1">
      <alignment horizontal="center" vertical="center"/>
    </xf>
    <xf numFmtId="166" fontId="61" fillId="0" borderId="21" xfId="11" applyNumberFormat="1" applyFont="1" applyBorder="1" applyAlignment="1">
      <alignment horizontal="center" vertical="center"/>
    </xf>
    <xf numFmtId="166" fontId="61" fillId="0" borderId="60" xfId="11" applyNumberFormat="1" applyFont="1" applyBorder="1" applyAlignment="1">
      <alignment horizontal="center" vertical="center"/>
    </xf>
    <xf numFmtId="166" fontId="7" fillId="0" borderId="19" xfId="11" applyNumberFormat="1" applyFont="1" applyBorder="1" applyAlignment="1">
      <alignment horizontal="center" vertical="center"/>
    </xf>
    <xf numFmtId="166" fontId="61" fillId="0" borderId="27" xfId="11" applyNumberFormat="1" applyFont="1" applyBorder="1" applyAlignment="1">
      <alignment horizontal="center" vertical="center"/>
    </xf>
    <xf numFmtId="166" fontId="7" fillId="0" borderId="20" xfId="11" applyNumberFormat="1" applyFont="1" applyBorder="1" applyAlignment="1">
      <alignment horizontal="center" vertical="center"/>
    </xf>
    <xf numFmtId="168" fontId="39" fillId="0" borderId="19" xfId="11" applyNumberFormat="1" applyFont="1" applyBorder="1" applyAlignment="1">
      <alignment horizontal="center" vertical="center"/>
    </xf>
    <xf numFmtId="167" fontId="39" fillId="0" borderId="19" xfId="11" applyNumberFormat="1" applyFont="1" applyBorder="1" applyAlignment="1">
      <alignment horizontal="center" vertical="center"/>
    </xf>
    <xf numFmtId="166" fontId="39" fillId="0" borderId="19" xfId="11" applyNumberFormat="1" applyFont="1" applyBorder="1" applyAlignment="1">
      <alignment wrapText="1"/>
    </xf>
    <xf numFmtId="0" fontId="38" fillId="10" borderId="19" xfId="11" applyFont="1" applyFill="1" applyBorder="1" applyAlignment="1">
      <alignment horizontal="center" vertical="center" wrapText="1"/>
    </xf>
    <xf numFmtId="166" fontId="7" fillId="0" borderId="19" xfId="11" applyNumberFormat="1" applyBorder="1" applyAlignment="1">
      <alignment horizontal="center" vertical="center"/>
    </xf>
    <xf numFmtId="166" fontId="7" fillId="0" borderId="21" xfId="11" applyNumberFormat="1" applyBorder="1" applyAlignment="1">
      <alignment horizontal="center" vertical="center"/>
    </xf>
    <xf numFmtId="166" fontId="7" fillId="0" borderId="20" xfId="11" applyNumberFormat="1" applyBorder="1" applyAlignment="1">
      <alignment horizontal="center" vertical="center"/>
    </xf>
    <xf numFmtId="168" fontId="39" fillId="0" borderId="20" xfId="11" applyNumberFormat="1" applyFont="1" applyBorder="1" applyAlignment="1">
      <alignment horizontal="center" vertical="center"/>
    </xf>
    <xf numFmtId="166" fontId="39" fillId="0" borderId="19" xfId="11" applyNumberFormat="1" applyFont="1" applyFill="1" applyBorder="1" applyAlignment="1">
      <alignment vertical="center" wrapText="1"/>
    </xf>
    <xf numFmtId="0" fontId="22" fillId="0" borderId="0" xfId="11" applyFont="1"/>
    <xf numFmtId="166" fontId="64" fillId="0" borderId="23" xfId="11" applyNumberFormat="1" applyFont="1" applyBorder="1" applyAlignment="1">
      <alignment horizontal="center" vertical="center"/>
    </xf>
    <xf numFmtId="166" fontId="22" fillId="0" borderId="23" xfId="11" applyNumberFormat="1" applyFont="1" applyBorder="1" applyAlignment="1">
      <alignment horizontal="center" vertical="center"/>
    </xf>
    <xf numFmtId="166" fontId="64" fillId="0" borderId="21" xfId="11" applyNumberFormat="1" applyFont="1" applyBorder="1" applyAlignment="1">
      <alignment horizontal="center" vertical="center"/>
    </xf>
    <xf numFmtId="166" fontId="22" fillId="0" borderId="21" xfId="11" applyNumberFormat="1" applyFont="1" applyBorder="1" applyAlignment="1">
      <alignment horizontal="center" vertical="center"/>
    </xf>
    <xf numFmtId="166" fontId="22" fillId="12" borderId="19" xfId="11" applyNumberFormat="1" applyFont="1" applyFill="1" applyBorder="1" applyAlignment="1">
      <alignment vertical="center" wrapText="1"/>
    </xf>
    <xf numFmtId="166" fontId="64" fillId="12" borderId="59" xfId="11" applyNumberFormat="1" applyFont="1" applyFill="1" applyBorder="1" applyAlignment="1">
      <alignment horizontal="center" vertical="center" wrapText="1"/>
    </xf>
    <xf numFmtId="166" fontId="22" fillId="12" borderId="20" xfId="11" applyNumberFormat="1" applyFont="1" applyFill="1" applyBorder="1" applyAlignment="1">
      <alignment horizontal="center" vertical="center" wrapText="1"/>
    </xf>
    <xf numFmtId="166" fontId="64" fillId="12" borderId="20" xfId="11" applyNumberFormat="1" applyFont="1" applyFill="1" applyBorder="1" applyAlignment="1">
      <alignment horizontal="center" vertical="center" wrapText="1"/>
    </xf>
    <xf numFmtId="166" fontId="22" fillId="12" borderId="19" xfId="11" applyNumberFormat="1" applyFont="1" applyFill="1" applyBorder="1" applyAlignment="1">
      <alignment horizontal="center" vertical="center" wrapText="1"/>
    </xf>
    <xf numFmtId="166" fontId="64" fillId="12" borderId="19" xfId="11" applyNumberFormat="1" applyFont="1" applyFill="1" applyBorder="1" applyAlignment="1">
      <alignment horizontal="center" vertical="center" wrapText="1"/>
    </xf>
    <xf numFmtId="166" fontId="64" fillId="12" borderId="21" xfId="11" applyNumberFormat="1" applyFont="1" applyFill="1" applyBorder="1" applyAlignment="1">
      <alignment horizontal="center" vertical="center" wrapText="1"/>
    </xf>
    <xf numFmtId="166" fontId="22" fillId="12" borderId="21" xfId="11" applyNumberFormat="1" applyFont="1" applyFill="1" applyBorder="1" applyAlignment="1">
      <alignment horizontal="center" vertical="center" wrapText="1"/>
    </xf>
    <xf numFmtId="166" fontId="64" fillId="12" borderId="60" xfId="11" applyNumberFormat="1" applyFont="1" applyFill="1" applyBorder="1" applyAlignment="1">
      <alignment horizontal="center" vertical="center" wrapText="1"/>
    </xf>
    <xf numFmtId="166" fontId="22" fillId="12" borderId="24" xfId="11" applyNumberFormat="1" applyFont="1" applyFill="1" applyBorder="1" applyAlignment="1">
      <alignment horizontal="center" vertical="center" wrapText="1"/>
    </xf>
    <xf numFmtId="166" fontId="64" fillId="12" borderId="27" xfId="11" applyNumberFormat="1" applyFont="1" applyFill="1" applyBorder="1" applyAlignment="1">
      <alignment horizontal="center" vertical="center" wrapText="1"/>
    </xf>
    <xf numFmtId="166" fontId="22" fillId="12" borderId="20" xfId="11" applyNumberFormat="1" applyFont="1" applyFill="1" applyBorder="1" applyAlignment="1">
      <alignment vertical="center" wrapText="1"/>
    </xf>
    <xf numFmtId="166" fontId="7" fillId="0" borderId="24" xfId="11" applyNumberFormat="1" applyBorder="1" applyAlignment="1">
      <alignment horizontal="center" vertical="center"/>
    </xf>
    <xf numFmtId="166" fontId="39" fillId="11" borderId="19" xfId="11" applyNumberFormat="1" applyFont="1" applyFill="1" applyBorder="1"/>
    <xf numFmtId="0" fontId="29" fillId="11" borderId="19" xfId="11" applyFont="1" applyFill="1" applyBorder="1" applyAlignment="1">
      <alignment horizontal="center" vertical="center" wrapText="1"/>
    </xf>
    <xf numFmtId="0" fontId="39" fillId="11" borderId="0" xfId="11" applyFont="1" applyFill="1"/>
    <xf numFmtId="0" fontId="38" fillId="11" borderId="19" xfId="11" applyFont="1" applyFill="1" applyBorder="1" applyAlignment="1">
      <alignment horizontal="center" vertical="center" wrapText="1"/>
    </xf>
    <xf numFmtId="0" fontId="39" fillId="11" borderId="0" xfId="11" applyFont="1" applyFill="1" applyAlignment="1">
      <alignment vertical="center"/>
    </xf>
    <xf numFmtId="166" fontId="39" fillId="11" borderId="19" xfId="11" applyNumberFormat="1" applyFont="1" applyFill="1" applyBorder="1" applyAlignment="1">
      <alignment vertical="center"/>
    </xf>
    <xf numFmtId="0" fontId="38" fillId="10" borderId="26" xfId="11" applyFont="1" applyFill="1" applyBorder="1" applyAlignment="1">
      <alignment vertical="center" wrapText="1"/>
    </xf>
    <xf numFmtId="0" fontId="7" fillId="0" borderId="0" xfId="11" applyAlignment="1">
      <alignment vertical="center"/>
    </xf>
    <xf numFmtId="166" fontId="64" fillId="9" borderId="23" xfId="11" applyNumberFormat="1" applyFont="1" applyFill="1" applyBorder="1" applyAlignment="1">
      <alignment horizontal="center" vertical="center"/>
    </xf>
    <xf numFmtId="166" fontId="22" fillId="9" borderId="23" xfId="11" applyNumberFormat="1" applyFont="1" applyFill="1" applyBorder="1" applyAlignment="1">
      <alignment horizontal="center" vertical="center"/>
    </xf>
    <xf numFmtId="166" fontId="64" fillId="9" borderId="59" xfId="11" applyNumberFormat="1" applyFont="1" applyFill="1" applyBorder="1" applyAlignment="1">
      <alignment horizontal="center" vertical="center"/>
    </xf>
    <xf numFmtId="166" fontId="22" fillId="9" borderId="20" xfId="11" applyNumberFormat="1" applyFont="1" applyFill="1" applyBorder="1" applyAlignment="1">
      <alignment horizontal="center" vertical="center"/>
    </xf>
    <xf numFmtId="166" fontId="64" fillId="9" borderId="20" xfId="11" applyNumberFormat="1" applyFont="1" applyFill="1" applyBorder="1" applyAlignment="1">
      <alignment horizontal="center" vertical="center"/>
    </xf>
    <xf numFmtId="166" fontId="22" fillId="9" borderId="19" xfId="11" applyNumberFormat="1" applyFont="1" applyFill="1" applyBorder="1" applyAlignment="1">
      <alignment horizontal="center" vertical="center"/>
    </xf>
    <xf numFmtId="166" fontId="64" fillId="9" borderId="19" xfId="11" applyNumberFormat="1" applyFont="1" applyFill="1" applyBorder="1" applyAlignment="1">
      <alignment horizontal="center" vertical="center"/>
    </xf>
    <xf numFmtId="166" fontId="64" fillId="9" borderId="21" xfId="11" applyNumberFormat="1" applyFont="1" applyFill="1" applyBorder="1" applyAlignment="1">
      <alignment horizontal="center" vertical="center"/>
    </xf>
    <xf numFmtId="166" fontId="22" fillId="9" borderId="21" xfId="11" applyNumberFormat="1" applyFont="1" applyFill="1" applyBorder="1" applyAlignment="1">
      <alignment horizontal="center" vertical="center"/>
    </xf>
    <xf numFmtId="166" fontId="64" fillId="9" borderId="60" xfId="11" applyNumberFormat="1" applyFont="1" applyFill="1" applyBorder="1" applyAlignment="1">
      <alignment horizontal="center" vertical="center"/>
    </xf>
    <xf numFmtId="166" fontId="64" fillId="9" borderId="27" xfId="11" applyNumberFormat="1" applyFont="1" applyFill="1" applyBorder="1" applyAlignment="1">
      <alignment horizontal="center" vertical="center"/>
    </xf>
    <xf numFmtId="166" fontId="22" fillId="9" borderId="20" xfId="11" applyNumberFormat="1" applyFont="1" applyFill="1" applyBorder="1" applyAlignment="1">
      <alignment vertical="center"/>
    </xf>
    <xf numFmtId="166" fontId="22" fillId="9" borderId="19" xfId="11" applyNumberFormat="1" applyFont="1" applyFill="1" applyBorder="1" applyAlignment="1">
      <alignment vertical="center"/>
    </xf>
    <xf numFmtId="166" fontId="22" fillId="9" borderId="19" xfId="11" applyNumberFormat="1" applyFont="1" applyFill="1" applyBorder="1" applyAlignment="1">
      <alignment vertical="center" wrapText="1"/>
    </xf>
    <xf numFmtId="0" fontId="30" fillId="9" borderId="19" xfId="11" applyFont="1" applyFill="1" applyBorder="1" applyAlignment="1">
      <alignment horizontal="center" vertical="center" wrapText="1"/>
    </xf>
    <xf numFmtId="168" fontId="39" fillId="0" borderId="20" xfId="11" applyNumberFormat="1" applyFont="1" applyFill="1" applyBorder="1" applyAlignment="1">
      <alignment horizontal="center" vertical="center"/>
    </xf>
    <xf numFmtId="168" fontId="39" fillId="0" borderId="19" xfId="11" applyNumberFormat="1" applyFont="1" applyFill="1" applyBorder="1" applyAlignment="1">
      <alignment horizontal="center" vertical="center"/>
    </xf>
    <xf numFmtId="167" fontId="39" fillId="0" borderId="19" xfId="11" applyNumberFormat="1" applyFont="1" applyFill="1" applyBorder="1" applyAlignment="1">
      <alignment horizontal="center" vertical="center"/>
    </xf>
    <xf numFmtId="166" fontId="39" fillId="0" borderId="19" xfId="11" applyNumberFormat="1" applyFont="1" applyFill="1" applyBorder="1" applyAlignment="1">
      <alignment wrapText="1"/>
    </xf>
    <xf numFmtId="0" fontId="38" fillId="0" borderId="19" xfId="11" applyFont="1" applyFill="1" applyBorder="1" applyAlignment="1">
      <alignment horizontal="center" vertical="center" wrapText="1"/>
    </xf>
    <xf numFmtId="0" fontId="29" fillId="10" borderId="19" xfId="11" applyFont="1" applyFill="1" applyBorder="1" applyAlignment="1">
      <alignment horizontal="center" vertical="center" wrapText="1"/>
    </xf>
    <xf numFmtId="0" fontId="29" fillId="0" borderId="19" xfId="11" applyFont="1" applyBorder="1" applyAlignment="1">
      <alignment horizontal="center" vertical="center" wrapText="1"/>
    </xf>
    <xf numFmtId="0" fontId="7" fillId="0" borderId="0" xfId="11" applyFill="1"/>
    <xf numFmtId="166" fontId="61" fillId="0" borderId="23" xfId="11" applyNumberFormat="1" applyFont="1" applyFill="1" applyBorder="1" applyAlignment="1">
      <alignment horizontal="center" vertical="center"/>
    </xf>
    <xf numFmtId="166" fontId="7" fillId="0" borderId="23" xfId="11" applyNumberFormat="1" applyFont="1" applyFill="1" applyBorder="1" applyAlignment="1">
      <alignment horizontal="center" vertical="center"/>
    </xf>
    <xf numFmtId="166" fontId="61" fillId="0" borderId="59" xfId="11" applyNumberFormat="1" applyFont="1" applyFill="1" applyBorder="1" applyAlignment="1">
      <alignment horizontal="center" vertical="center"/>
    </xf>
    <xf numFmtId="166" fontId="7" fillId="0" borderId="20" xfId="11" applyNumberFormat="1" applyFill="1" applyBorder="1" applyAlignment="1">
      <alignment horizontal="center" vertical="center"/>
    </xf>
    <xf numFmtId="166" fontId="61" fillId="0" borderId="20" xfId="11" applyNumberFormat="1" applyFont="1" applyFill="1" applyBorder="1" applyAlignment="1">
      <alignment horizontal="center" vertical="center"/>
    </xf>
    <xf numFmtId="166" fontId="7" fillId="0" borderId="19" xfId="11" applyNumberFormat="1" applyFill="1" applyBorder="1" applyAlignment="1">
      <alignment horizontal="center" vertical="center"/>
    </xf>
    <xf numFmtId="166" fontId="61" fillId="0" borderId="19" xfId="11" applyNumberFormat="1" applyFont="1" applyFill="1" applyBorder="1" applyAlignment="1">
      <alignment horizontal="center" vertical="center"/>
    </xf>
    <xf numFmtId="166" fontId="61" fillId="0" borderId="21" xfId="11" applyNumberFormat="1" applyFont="1" applyFill="1" applyBorder="1" applyAlignment="1">
      <alignment horizontal="center" vertical="center"/>
    </xf>
    <xf numFmtId="166" fontId="7" fillId="0" borderId="21" xfId="11" applyNumberFormat="1" applyFill="1" applyBorder="1" applyAlignment="1">
      <alignment horizontal="center" vertical="center"/>
    </xf>
    <xf numFmtId="166" fontId="61" fillId="0" borderId="60" xfId="11" applyNumberFormat="1" applyFont="1" applyFill="1" applyBorder="1" applyAlignment="1">
      <alignment horizontal="center" vertical="center"/>
    </xf>
    <xf numFmtId="166" fontId="61" fillId="0" borderId="27" xfId="11" applyNumberFormat="1" applyFont="1" applyFill="1" applyBorder="1" applyAlignment="1">
      <alignment horizontal="center" vertical="center"/>
    </xf>
    <xf numFmtId="0" fontId="29" fillId="0" borderId="19" xfId="11" applyFont="1" applyFill="1" applyBorder="1" applyAlignment="1">
      <alignment horizontal="center" vertical="center" wrapText="1"/>
    </xf>
    <xf numFmtId="166" fontId="51" fillId="0" borderId="0" xfId="11" applyNumberFormat="1" applyFont="1" applyFill="1" applyBorder="1" applyAlignment="1">
      <alignment vertical="center" wrapText="1"/>
    </xf>
    <xf numFmtId="166" fontId="40" fillId="0" borderId="0" xfId="11" applyNumberFormat="1" applyFont="1" applyFill="1" applyBorder="1" applyAlignment="1">
      <alignment horizontal="left" vertical="center"/>
    </xf>
    <xf numFmtId="166" fontId="65" fillId="0" borderId="59" xfId="11" applyNumberFormat="1" applyFont="1" applyFill="1" applyBorder="1" applyAlignment="1">
      <alignment horizontal="center" vertical="center" wrapText="1"/>
    </xf>
    <xf numFmtId="166" fontId="39" fillId="0" borderId="20" xfId="11" applyNumberFormat="1" applyFont="1" applyFill="1" applyBorder="1" applyAlignment="1">
      <alignment horizontal="center" vertical="center" wrapText="1"/>
    </xf>
    <xf numFmtId="166" fontId="65" fillId="0" borderId="20" xfId="11" applyNumberFormat="1" applyFont="1" applyFill="1" applyBorder="1" applyAlignment="1">
      <alignment horizontal="center" vertical="center" wrapText="1"/>
    </xf>
    <xf numFmtId="166" fontId="39" fillId="0" borderId="19" xfId="11" applyNumberFormat="1" applyFont="1" applyFill="1" applyBorder="1" applyAlignment="1">
      <alignment horizontal="center" vertical="center" wrapText="1"/>
    </xf>
    <xf numFmtId="166" fontId="65" fillId="0" borderId="19" xfId="11" applyNumberFormat="1" applyFont="1" applyFill="1" applyBorder="1" applyAlignment="1">
      <alignment horizontal="center" vertical="center" wrapText="1"/>
    </xf>
    <xf numFmtId="166" fontId="65" fillId="0" borderId="21" xfId="11" applyNumberFormat="1" applyFont="1" applyFill="1" applyBorder="1" applyAlignment="1">
      <alignment horizontal="center" vertical="center" wrapText="1"/>
    </xf>
    <xf numFmtId="166" fontId="39" fillId="0" borderId="21" xfId="11" applyNumberFormat="1" applyFont="1" applyFill="1" applyBorder="1" applyAlignment="1">
      <alignment horizontal="center" vertical="center" wrapText="1"/>
    </xf>
    <xf numFmtId="166" fontId="65" fillId="0" borderId="60" xfId="11" applyNumberFormat="1" applyFont="1" applyFill="1" applyBorder="1" applyAlignment="1">
      <alignment horizontal="center" vertical="center" wrapText="1"/>
    </xf>
    <xf numFmtId="166" fontId="39" fillId="0" borderId="24" xfId="11" applyNumberFormat="1" applyFont="1" applyFill="1" applyBorder="1" applyAlignment="1">
      <alignment horizontal="center" vertical="center" wrapText="1"/>
    </xf>
    <xf numFmtId="166" fontId="65" fillId="0" borderId="27" xfId="11" applyNumberFormat="1" applyFont="1" applyFill="1" applyBorder="1" applyAlignment="1">
      <alignment horizontal="center" vertical="center" wrapText="1"/>
    </xf>
    <xf numFmtId="166" fontId="22" fillId="0" borderId="0" xfId="11" applyNumberFormat="1" applyFont="1" applyFill="1" applyBorder="1" applyAlignment="1">
      <alignment vertical="center" wrapText="1"/>
    </xf>
    <xf numFmtId="166" fontId="61" fillId="0" borderId="59" xfId="11" applyNumberFormat="1" applyFont="1" applyFill="1" applyBorder="1" applyAlignment="1">
      <alignment horizontal="center" vertical="center" wrapText="1"/>
    </xf>
    <xf numFmtId="166" fontId="7" fillId="0" borderId="19" xfId="11" applyNumberFormat="1" applyFont="1" applyFill="1" applyBorder="1" applyAlignment="1">
      <alignment horizontal="center" vertical="center" wrapText="1"/>
    </xf>
    <xf numFmtId="166" fontId="61" fillId="0" borderId="19" xfId="11" applyNumberFormat="1" applyFont="1" applyFill="1" applyBorder="1" applyAlignment="1">
      <alignment horizontal="center" vertical="center" wrapText="1"/>
    </xf>
    <xf numFmtId="166" fontId="61" fillId="0" borderId="21" xfId="11" applyNumberFormat="1" applyFont="1" applyFill="1" applyBorder="1" applyAlignment="1">
      <alignment horizontal="center" vertical="center" wrapText="1"/>
    </xf>
    <xf numFmtId="166" fontId="61" fillId="0" borderId="60" xfId="11" applyNumberFormat="1" applyFont="1" applyFill="1" applyBorder="1" applyAlignment="1">
      <alignment horizontal="center" vertical="center" wrapText="1"/>
    </xf>
    <xf numFmtId="166" fontId="61" fillId="0" borderId="20" xfId="11" applyNumberFormat="1" applyFont="1" applyFill="1" applyBorder="1" applyAlignment="1">
      <alignment horizontal="center" vertical="center" wrapText="1"/>
    </xf>
    <xf numFmtId="166" fontId="61" fillId="0" borderId="27" xfId="11" applyNumberFormat="1" applyFont="1" applyFill="1" applyBorder="1" applyAlignment="1">
      <alignment horizontal="center" vertical="center" wrapText="1"/>
    </xf>
    <xf numFmtId="166" fontId="64" fillId="0" borderId="19" xfId="11" applyNumberFormat="1" applyFont="1" applyFill="1" applyBorder="1" applyAlignment="1">
      <alignment horizontal="center" vertical="center" wrapText="1"/>
    </xf>
    <xf numFmtId="166" fontId="22" fillId="0" borderId="19" xfId="11" applyNumberFormat="1" applyFont="1" applyFill="1" applyBorder="1" applyAlignment="1">
      <alignment horizontal="center" vertical="center" wrapText="1"/>
    </xf>
    <xf numFmtId="166" fontId="64" fillId="0" borderId="21" xfId="11" applyNumberFormat="1" applyFont="1" applyFill="1" applyBorder="1" applyAlignment="1">
      <alignment horizontal="center" vertical="center" wrapText="1"/>
    </xf>
    <xf numFmtId="166" fontId="22" fillId="0" borderId="21" xfId="11" applyNumberFormat="1" applyFont="1" applyFill="1" applyBorder="1" applyAlignment="1">
      <alignment horizontal="center" vertical="center" wrapText="1"/>
    </xf>
    <xf numFmtId="166" fontId="64" fillId="0" borderId="60" xfId="11" applyNumberFormat="1" applyFont="1" applyFill="1" applyBorder="1" applyAlignment="1">
      <alignment horizontal="center" vertical="center" wrapText="1"/>
    </xf>
    <xf numFmtId="166" fontId="22" fillId="0" borderId="20" xfId="11" applyNumberFormat="1" applyFont="1" applyFill="1" applyBorder="1" applyAlignment="1">
      <alignment horizontal="center" vertical="center" wrapText="1"/>
    </xf>
    <xf numFmtId="166" fontId="64" fillId="0" borderId="20" xfId="11" applyNumberFormat="1" applyFont="1" applyFill="1" applyBorder="1" applyAlignment="1">
      <alignment horizontal="center" vertical="center" wrapText="1"/>
    </xf>
    <xf numFmtId="166" fontId="22" fillId="0" borderId="24" xfId="11" applyNumberFormat="1" applyFont="1" applyFill="1" applyBorder="1" applyAlignment="1">
      <alignment horizontal="center" vertical="center" wrapText="1"/>
    </xf>
    <xf numFmtId="166" fontId="64" fillId="0" borderId="59" xfId="11" applyNumberFormat="1" applyFont="1" applyFill="1" applyBorder="1" applyAlignment="1">
      <alignment horizontal="center" vertical="center" wrapText="1"/>
    </xf>
    <xf numFmtId="166" fontId="64" fillId="0" borderId="27" xfId="11" applyNumberFormat="1" applyFont="1" applyFill="1" applyBorder="1" applyAlignment="1">
      <alignment horizontal="center" vertical="center" wrapText="1"/>
    </xf>
    <xf numFmtId="0" fontId="38" fillId="0" borderId="26" xfId="11" applyFont="1" applyFill="1" applyBorder="1" applyAlignment="1">
      <alignment vertical="center" wrapText="1"/>
    </xf>
    <xf numFmtId="166" fontId="7" fillId="0" borderId="24" xfId="11" applyNumberFormat="1" applyFill="1" applyBorder="1" applyAlignment="1">
      <alignment horizontal="center" vertical="center"/>
    </xf>
    <xf numFmtId="166" fontId="39" fillId="0" borderId="19" xfId="11" applyNumberFormat="1" applyFont="1" applyFill="1" applyBorder="1" applyAlignment="1">
      <alignment horizontal="left" wrapText="1"/>
    </xf>
    <xf numFmtId="0" fontId="38" fillId="0" borderId="26" xfId="11" applyFont="1" applyFill="1" applyBorder="1" applyAlignment="1">
      <alignment horizontal="left" vertical="center" wrapText="1"/>
    </xf>
    <xf numFmtId="168" fontId="39" fillId="0" borderId="20" xfId="13" applyNumberFormat="1" applyFont="1" applyFill="1" applyBorder="1" applyAlignment="1">
      <alignment horizontal="center" vertical="center"/>
    </xf>
    <xf numFmtId="168" fontId="39" fillId="0" borderId="19" xfId="13" applyNumberFormat="1" applyFont="1" applyFill="1" applyBorder="1" applyAlignment="1">
      <alignment horizontal="center" vertical="center"/>
    </xf>
    <xf numFmtId="167" fontId="39" fillId="0" borderId="19" xfId="13" applyNumberFormat="1" applyFont="1" applyFill="1" applyBorder="1" applyAlignment="1">
      <alignment horizontal="center" vertical="center"/>
    </xf>
    <xf numFmtId="168" fontId="39" fillId="0" borderId="20" xfId="13" applyNumberFormat="1" applyFont="1" applyBorder="1" applyAlignment="1">
      <alignment horizontal="center" vertical="center"/>
    </xf>
    <xf numFmtId="168" fontId="39" fillId="0" borderId="19" xfId="13" applyNumberFormat="1" applyFont="1" applyBorder="1" applyAlignment="1">
      <alignment horizontal="center" vertical="center"/>
    </xf>
    <xf numFmtId="167" fontId="39" fillId="0" borderId="19" xfId="13" applyNumberFormat="1" applyFont="1" applyBorder="1" applyAlignment="1">
      <alignment horizontal="center" vertical="center"/>
    </xf>
    <xf numFmtId="166" fontId="39" fillId="0" borderId="19" xfId="11" applyNumberFormat="1" applyFont="1" applyFill="1" applyBorder="1" applyAlignment="1">
      <alignment horizontal="left" vertical="center" wrapText="1"/>
    </xf>
    <xf numFmtId="166" fontId="39" fillId="0" borderId="19" xfId="11" applyNumberFormat="1" applyFont="1" applyFill="1" applyBorder="1"/>
    <xf numFmtId="166" fontId="61" fillId="0" borderId="0" xfId="11" applyNumberFormat="1" applyFont="1" applyBorder="1" applyAlignment="1">
      <alignment horizontal="center" vertical="center"/>
    </xf>
    <xf numFmtId="0" fontId="38" fillId="0" borderId="19" xfId="11" applyFont="1" applyBorder="1" applyAlignment="1">
      <alignment horizontal="center" vertical="center" wrapText="1"/>
    </xf>
    <xf numFmtId="0" fontId="43" fillId="0" borderId="19" xfId="11" applyFont="1" applyFill="1" applyBorder="1" applyAlignment="1">
      <alignment horizontal="center" vertical="center" wrapText="1"/>
    </xf>
    <xf numFmtId="166" fontId="39" fillId="0" borderId="19" xfId="11" applyNumberFormat="1" applyFont="1" applyBorder="1"/>
    <xf numFmtId="166" fontId="22" fillId="0" borderId="19" xfId="11" applyNumberFormat="1" applyFont="1" applyFill="1" applyBorder="1" applyAlignment="1">
      <alignment vertical="center" wrapText="1"/>
    </xf>
    <xf numFmtId="0" fontId="22" fillId="0" borderId="0" xfId="11" applyFont="1" applyFill="1" applyAlignment="1">
      <alignment vertical="center"/>
    </xf>
    <xf numFmtId="166" fontId="64" fillId="0" borderId="59" xfId="11" applyNumberFormat="1" applyFont="1" applyFill="1" applyBorder="1" applyAlignment="1">
      <alignment horizontal="center" vertical="center"/>
    </xf>
    <xf numFmtId="166" fontId="22" fillId="0" borderId="20" xfId="11" applyNumberFormat="1" applyFont="1" applyFill="1" applyBorder="1" applyAlignment="1">
      <alignment horizontal="center" vertical="center"/>
    </xf>
    <xf numFmtId="166" fontId="64" fillId="0" borderId="20" xfId="11" applyNumberFormat="1" applyFont="1" applyFill="1" applyBorder="1" applyAlignment="1">
      <alignment horizontal="center" vertical="center"/>
    </xf>
    <xf numFmtId="166" fontId="22" fillId="0" borderId="19" xfId="11" applyNumberFormat="1" applyFont="1" applyFill="1" applyBorder="1" applyAlignment="1">
      <alignment horizontal="center" vertical="center"/>
    </xf>
    <xf numFmtId="166" fontId="64" fillId="0" borderId="19" xfId="11" applyNumberFormat="1" applyFont="1" applyFill="1" applyBorder="1" applyAlignment="1">
      <alignment horizontal="center" vertical="center"/>
    </xf>
    <xf numFmtId="166" fontId="64" fillId="0" borderId="21" xfId="11" applyNumberFormat="1" applyFont="1" applyFill="1" applyBorder="1" applyAlignment="1">
      <alignment horizontal="center" vertical="center"/>
    </xf>
    <xf numFmtId="166" fontId="22" fillId="0" borderId="21" xfId="11" applyNumberFormat="1" applyFont="1" applyFill="1" applyBorder="1" applyAlignment="1">
      <alignment horizontal="center" vertical="center"/>
    </xf>
    <xf numFmtId="166" fontId="64" fillId="0" borderId="60" xfId="11" applyNumberFormat="1" applyFont="1" applyFill="1" applyBorder="1" applyAlignment="1">
      <alignment horizontal="center" vertical="center"/>
    </xf>
    <xf numFmtId="166" fontId="22" fillId="0" borderId="24" xfId="11" applyNumberFormat="1" applyFont="1" applyFill="1" applyBorder="1" applyAlignment="1">
      <alignment horizontal="center" vertical="center"/>
    </xf>
    <xf numFmtId="166" fontId="64" fillId="0" borderId="27" xfId="11" applyNumberFormat="1" applyFont="1" applyFill="1" applyBorder="1" applyAlignment="1">
      <alignment horizontal="center" vertical="center"/>
    </xf>
    <xf numFmtId="166" fontId="7" fillId="0" borderId="19" xfId="11" applyNumberFormat="1" applyFont="1" applyFill="1" applyBorder="1" applyAlignment="1">
      <alignment horizontal="center" vertical="center"/>
    </xf>
    <xf numFmtId="166" fontId="7" fillId="0" borderId="24" xfId="11" applyNumberFormat="1" applyFont="1" applyFill="1" applyBorder="1" applyAlignment="1">
      <alignment horizontal="center" vertical="center"/>
    </xf>
    <xf numFmtId="0" fontId="7" fillId="0" borderId="0" xfId="11" applyFont="1" applyFill="1" applyAlignment="1">
      <alignment vertical="center"/>
    </xf>
    <xf numFmtId="166" fontId="7" fillId="0" borderId="21" xfId="11" applyNumberFormat="1" applyFont="1" applyFill="1" applyBorder="1" applyAlignment="1">
      <alignment horizontal="center" vertical="center"/>
    </xf>
    <xf numFmtId="166" fontId="7" fillId="0" borderId="20" xfId="11" applyNumberFormat="1" applyFont="1" applyFill="1" applyBorder="1" applyAlignment="1">
      <alignment horizontal="center" vertical="center"/>
    </xf>
    <xf numFmtId="0" fontId="39" fillId="0" borderId="0" xfId="11" applyFont="1" applyFill="1" applyAlignment="1">
      <alignment vertical="center"/>
    </xf>
    <xf numFmtId="0" fontId="22" fillId="0" borderId="0" xfId="11" applyFont="1" applyAlignment="1">
      <alignment vertical="center"/>
    </xf>
    <xf numFmtId="166" fontId="64" fillId="12" borderId="59" xfId="11" applyNumberFormat="1" applyFont="1" applyFill="1" applyBorder="1" applyAlignment="1">
      <alignment horizontal="center" vertical="center"/>
    </xf>
    <xf numFmtId="166" fontId="22" fillId="12" borderId="20" xfId="11" applyNumberFormat="1" applyFont="1" applyFill="1" applyBorder="1" applyAlignment="1">
      <alignment horizontal="center" vertical="center"/>
    </xf>
    <xf numFmtId="166" fontId="64" fillId="12" borderId="20" xfId="11" applyNumberFormat="1" applyFont="1" applyFill="1" applyBorder="1" applyAlignment="1">
      <alignment horizontal="center" vertical="center"/>
    </xf>
    <xf numFmtId="166" fontId="22" fillId="12" borderId="19" xfId="11" applyNumberFormat="1" applyFont="1" applyFill="1" applyBorder="1" applyAlignment="1">
      <alignment horizontal="center" vertical="center"/>
    </xf>
    <xf numFmtId="166" fontId="64" fillId="12" borderId="19" xfId="11" applyNumberFormat="1" applyFont="1" applyFill="1" applyBorder="1" applyAlignment="1">
      <alignment horizontal="center" vertical="center"/>
    </xf>
    <xf numFmtId="166" fontId="64" fillId="12" borderId="21" xfId="11" applyNumberFormat="1" applyFont="1" applyFill="1" applyBorder="1" applyAlignment="1">
      <alignment horizontal="center" vertical="center"/>
    </xf>
    <xf numFmtId="166" fontId="22" fillId="12" borderId="21" xfId="11" applyNumberFormat="1" applyFont="1" applyFill="1" applyBorder="1" applyAlignment="1">
      <alignment horizontal="center" vertical="center"/>
    </xf>
    <xf numFmtId="166" fontId="64" fillId="12" borderId="60" xfId="11" applyNumberFormat="1" applyFont="1" applyFill="1" applyBorder="1" applyAlignment="1">
      <alignment horizontal="center" vertical="center"/>
    </xf>
    <xf numFmtId="166" fontId="22" fillId="12" borderId="24" xfId="11" applyNumberFormat="1" applyFont="1" applyFill="1" applyBorder="1" applyAlignment="1">
      <alignment horizontal="center" vertical="center"/>
    </xf>
    <xf numFmtId="166" fontId="64" fillId="12" borderId="27" xfId="11" applyNumberFormat="1" applyFont="1" applyFill="1" applyBorder="1" applyAlignment="1">
      <alignment horizontal="center" vertical="center"/>
    </xf>
    <xf numFmtId="166" fontId="22" fillId="12" borderId="20" xfId="11" applyNumberFormat="1" applyFont="1" applyFill="1" applyBorder="1" applyAlignment="1">
      <alignment vertical="center"/>
    </xf>
    <xf numFmtId="166" fontId="22" fillId="12" borderId="19" xfId="11" applyNumberFormat="1" applyFont="1" applyFill="1" applyBorder="1" applyAlignment="1">
      <alignment vertical="center"/>
    </xf>
    <xf numFmtId="0" fontId="30" fillId="12" borderId="19" xfId="11" applyFont="1" applyFill="1" applyBorder="1" applyAlignment="1">
      <alignment horizontal="center" vertical="center" wrapText="1"/>
    </xf>
    <xf numFmtId="0" fontId="61" fillId="0" borderId="0" xfId="11" applyFont="1" applyBorder="1" applyAlignment="1">
      <alignment horizontal="center" vertical="center"/>
    </xf>
    <xf numFmtId="0" fontId="7" fillId="0" borderId="0" xfId="11" applyBorder="1" applyAlignment="1">
      <alignment horizontal="center" vertical="center"/>
    </xf>
    <xf numFmtId="167" fontId="39" fillId="11" borderId="19" xfId="11" applyNumberFormat="1" applyFont="1" applyFill="1" applyBorder="1" applyAlignment="1">
      <alignment horizontal="center" vertical="center"/>
    </xf>
    <xf numFmtId="14" fontId="22" fillId="12" borderId="20" xfId="11" applyNumberFormat="1" applyFont="1" applyFill="1" applyBorder="1" applyAlignment="1">
      <alignment vertical="center"/>
    </xf>
    <xf numFmtId="14" fontId="22" fillId="12" borderId="19" xfId="11" applyNumberFormat="1" applyFont="1" applyFill="1" applyBorder="1" applyAlignment="1">
      <alignment vertical="center"/>
    </xf>
    <xf numFmtId="3" fontId="22" fillId="12" borderId="19" xfId="11" applyNumberFormat="1" applyFont="1" applyFill="1" applyBorder="1" applyAlignment="1">
      <alignment horizontal="center" vertical="center"/>
    </xf>
    <xf numFmtId="166" fontId="22" fillId="12" borderId="19" xfId="11" applyNumberFormat="1" applyFont="1" applyFill="1" applyBorder="1" applyAlignment="1">
      <alignment wrapText="1"/>
    </xf>
    <xf numFmtId="0" fontId="39" fillId="0" borderId="0" xfId="11" applyFont="1" applyAlignment="1">
      <alignment vertical="center"/>
    </xf>
    <xf numFmtId="166" fontId="65" fillId="0" borderId="59" xfId="11" applyNumberFormat="1" applyFont="1" applyBorder="1" applyAlignment="1">
      <alignment horizontal="center" vertical="center"/>
    </xf>
    <xf numFmtId="166" fontId="39" fillId="0" borderId="20" xfId="11" applyNumberFormat="1" applyFont="1" applyBorder="1" applyAlignment="1">
      <alignment horizontal="center" vertical="center"/>
    </xf>
    <xf numFmtId="166" fontId="65" fillId="0" borderId="19" xfId="11" applyNumberFormat="1" applyFont="1" applyBorder="1" applyAlignment="1">
      <alignment horizontal="center" vertical="center"/>
    </xf>
    <xf numFmtId="166" fontId="39" fillId="0" borderId="19" xfId="11" applyNumberFormat="1" applyFont="1" applyBorder="1" applyAlignment="1">
      <alignment horizontal="center" vertical="center"/>
    </xf>
    <xf numFmtId="166" fontId="39" fillId="0" borderId="21" xfId="11" applyNumberFormat="1" applyFont="1" applyBorder="1" applyAlignment="1">
      <alignment horizontal="center" vertical="center"/>
    </xf>
    <xf numFmtId="166" fontId="65" fillId="0" borderId="60" xfId="11" applyNumberFormat="1" applyFont="1" applyBorder="1" applyAlignment="1">
      <alignment horizontal="center" vertical="center"/>
    </xf>
    <xf numFmtId="166" fontId="39" fillId="0" borderId="24" xfId="11" applyNumberFormat="1" applyFont="1" applyBorder="1" applyAlignment="1">
      <alignment horizontal="center" vertical="center"/>
    </xf>
    <xf numFmtId="166" fontId="65" fillId="0" borderId="27" xfId="11" applyNumberFormat="1" applyFont="1" applyBorder="1" applyAlignment="1">
      <alignment horizontal="center" vertical="center"/>
    </xf>
    <xf numFmtId="166" fontId="65" fillId="0" borderId="21" xfId="11" applyNumberFormat="1" applyFont="1" applyBorder="1" applyAlignment="1">
      <alignment horizontal="center" vertical="center"/>
    </xf>
    <xf numFmtId="166" fontId="39" fillId="0" borderId="19" xfId="11" applyNumberFormat="1" applyFont="1" applyBorder="1" applyAlignment="1">
      <alignment vertical="center" wrapText="1"/>
    </xf>
    <xf numFmtId="14" fontId="22" fillId="12" borderId="20" xfId="11" applyNumberFormat="1" applyFont="1" applyFill="1" applyBorder="1" applyAlignment="1">
      <alignment horizontal="center" vertical="center"/>
    </xf>
    <xf numFmtId="14" fontId="22" fillId="12" borderId="19" xfId="11" applyNumberFormat="1" applyFont="1" applyFill="1" applyBorder="1" applyAlignment="1">
      <alignment horizontal="center" vertical="center"/>
    </xf>
    <xf numFmtId="166" fontId="22" fillId="9" borderId="24" xfId="11" applyNumberFormat="1" applyFont="1" applyFill="1" applyBorder="1" applyAlignment="1">
      <alignment horizontal="center" vertical="center"/>
    </xf>
    <xf numFmtId="0" fontId="39" fillId="0" borderId="0" xfId="11" applyFont="1"/>
    <xf numFmtId="166" fontId="65" fillId="0" borderId="20" xfId="11" applyNumberFormat="1" applyFont="1" applyBorder="1" applyAlignment="1">
      <alignment horizontal="center" vertical="center"/>
    </xf>
    <xf numFmtId="168" fontId="22" fillId="12" borderId="20" xfId="11" applyNumberFormat="1" applyFont="1" applyFill="1" applyBorder="1" applyAlignment="1">
      <alignment horizontal="center" vertical="center"/>
    </xf>
    <xf numFmtId="168" fontId="22" fillId="12" borderId="19" xfId="11" applyNumberFormat="1" applyFont="1" applyFill="1" applyBorder="1" applyAlignment="1">
      <alignment horizontal="center" vertical="center"/>
    </xf>
    <xf numFmtId="167" fontId="22" fillId="12" borderId="19" xfId="11" applyNumberFormat="1" applyFont="1" applyFill="1" applyBorder="1" applyAlignment="1">
      <alignment horizontal="center" vertical="center"/>
    </xf>
    <xf numFmtId="166" fontId="64" fillId="9" borderId="61" xfId="11" applyNumberFormat="1" applyFont="1" applyFill="1" applyBorder="1" applyAlignment="1">
      <alignment horizontal="center" vertical="center"/>
    </xf>
    <xf numFmtId="166" fontId="22" fillId="9" borderId="61" xfId="11" applyNumberFormat="1" applyFont="1" applyFill="1" applyBorder="1" applyAlignment="1">
      <alignment horizontal="center" vertical="center"/>
    </xf>
    <xf numFmtId="166" fontId="64" fillId="9" borderId="62" xfId="11" applyNumberFormat="1" applyFont="1" applyFill="1" applyBorder="1" applyAlignment="1">
      <alignment horizontal="center" vertical="center"/>
    </xf>
    <xf numFmtId="166" fontId="22" fillId="9" borderId="62" xfId="11" applyNumberFormat="1" applyFont="1" applyFill="1" applyBorder="1" applyAlignment="1">
      <alignment horizontal="center" vertical="center"/>
    </xf>
    <xf numFmtId="166" fontId="22" fillId="9" borderId="63" xfId="11" applyNumberFormat="1" applyFont="1" applyFill="1" applyBorder="1" applyAlignment="1">
      <alignment horizontal="center" vertical="center"/>
    </xf>
    <xf numFmtId="166" fontId="22" fillId="9" borderId="20" xfId="11" applyNumberFormat="1" applyFont="1" applyFill="1" applyBorder="1"/>
    <xf numFmtId="166" fontId="22" fillId="9" borderId="19" xfId="11" applyNumberFormat="1" applyFont="1" applyFill="1" applyBorder="1"/>
    <xf numFmtId="166" fontId="37" fillId="9" borderId="19" xfId="11" applyNumberFormat="1" applyFont="1" applyFill="1" applyBorder="1"/>
    <xf numFmtId="49" fontId="30" fillId="9" borderId="19" xfId="11" applyNumberFormat="1" applyFont="1" applyFill="1" applyBorder="1" applyAlignment="1">
      <alignment horizontal="center" vertical="center" wrapText="1"/>
    </xf>
    <xf numFmtId="0" fontId="68" fillId="0" borderId="0" xfId="11" applyFont="1" applyAlignment="1">
      <alignment horizontal="center"/>
    </xf>
    <xf numFmtId="0" fontId="27" fillId="9" borderId="66" xfId="11" applyFont="1" applyFill="1" applyBorder="1" applyAlignment="1">
      <alignment horizontal="center" vertical="center" wrapText="1"/>
    </xf>
    <xf numFmtId="0" fontId="67" fillId="9" borderId="67" xfId="11" applyFont="1" applyFill="1" applyBorder="1" applyAlignment="1">
      <alignment horizontal="center" vertical="center" wrapText="1"/>
    </xf>
    <xf numFmtId="0" fontId="27" fillId="9" borderId="67" xfId="11" applyFont="1" applyFill="1" applyBorder="1" applyAlignment="1">
      <alignment horizontal="center" vertical="center" wrapText="1"/>
    </xf>
    <xf numFmtId="0" fontId="67" fillId="13" borderId="68" xfId="11" applyFont="1" applyFill="1" applyBorder="1" applyAlignment="1">
      <alignment horizontal="center" vertical="center" wrapText="1"/>
    </xf>
    <xf numFmtId="0" fontId="67" fillId="12" borderId="69" xfId="11" applyFont="1" applyFill="1" applyBorder="1" applyAlignment="1">
      <alignment horizontal="center" vertical="center" wrapText="1"/>
    </xf>
    <xf numFmtId="0" fontId="27" fillId="12" borderId="20" xfId="11" applyFont="1" applyFill="1" applyBorder="1" applyAlignment="1">
      <alignment horizontal="center" vertical="center" wrapText="1"/>
    </xf>
    <xf numFmtId="0" fontId="67" fillId="12" borderId="20" xfId="11" applyFont="1" applyFill="1" applyBorder="1" applyAlignment="1">
      <alignment horizontal="center" vertical="center" wrapText="1"/>
    </xf>
    <xf numFmtId="0" fontId="27" fillId="12" borderId="19" xfId="11" applyFont="1" applyFill="1" applyBorder="1" applyAlignment="1">
      <alignment horizontal="center" vertical="center" wrapText="1"/>
    </xf>
    <xf numFmtId="0" fontId="67" fillId="12" borderId="19" xfId="11" applyFont="1" applyFill="1" applyBorder="1" applyAlignment="1">
      <alignment horizontal="center" vertical="center" wrapText="1"/>
    </xf>
    <xf numFmtId="0" fontId="67" fillId="12" borderId="21" xfId="11" applyFont="1" applyFill="1" applyBorder="1" applyAlignment="1">
      <alignment horizontal="center" vertical="center" wrapText="1"/>
    </xf>
    <xf numFmtId="0" fontId="27" fillId="12" borderId="21" xfId="11" applyFont="1" applyFill="1" applyBorder="1" applyAlignment="1">
      <alignment horizontal="center" vertical="center" wrapText="1"/>
    </xf>
    <xf numFmtId="0" fontId="61" fillId="0" borderId="0" xfId="11" applyFont="1" applyAlignment="1">
      <alignment horizontal="center"/>
    </xf>
    <xf numFmtId="0" fontId="26" fillId="0" borderId="0" xfId="11" applyFont="1" applyAlignment="1">
      <alignment horizontal="center" vertical="top"/>
    </xf>
    <xf numFmtId="0" fontId="26" fillId="0" borderId="45" xfId="11" applyFont="1" applyBorder="1" applyAlignment="1">
      <alignment horizontal="center" vertical="top"/>
    </xf>
    <xf numFmtId="0" fontId="26" fillId="0" borderId="0" xfId="11" applyFont="1" applyAlignment="1">
      <alignment vertical="top"/>
    </xf>
    <xf numFmtId="166" fontId="61" fillId="0" borderId="0" xfId="11" applyNumberFormat="1" applyFont="1" applyAlignment="1">
      <alignment horizontal="center" vertical="center"/>
    </xf>
    <xf numFmtId="166" fontId="7" fillId="0" borderId="0" xfId="11" applyNumberFormat="1" applyFont="1" applyAlignment="1">
      <alignment horizontal="center" vertical="center"/>
    </xf>
    <xf numFmtId="166" fontId="61" fillId="0" borderId="45" xfId="11" applyNumberFormat="1" applyFont="1" applyBorder="1" applyAlignment="1">
      <alignment horizontal="center" vertical="center"/>
    </xf>
    <xf numFmtId="166" fontId="7" fillId="0" borderId="0" xfId="11" applyNumberFormat="1" applyAlignment="1">
      <alignment horizontal="center" vertical="center"/>
    </xf>
    <xf numFmtId="166" fontId="64" fillId="0" borderId="0" xfId="11" applyNumberFormat="1" applyFont="1" applyAlignment="1">
      <alignment horizontal="center" vertical="center"/>
    </xf>
    <xf numFmtId="166" fontId="22" fillId="0" borderId="0" xfId="11" applyNumberFormat="1" applyFont="1" applyAlignment="1">
      <alignment horizontal="center" vertical="center"/>
    </xf>
    <xf numFmtId="0" fontId="36" fillId="11" borderId="0" xfId="11" applyFont="1" applyFill="1" applyAlignment="1">
      <alignment vertical="center"/>
    </xf>
    <xf numFmtId="0" fontId="31" fillId="11" borderId="0" xfId="11" applyFont="1" applyFill="1" applyAlignment="1">
      <alignment horizontal="center" vertical="center"/>
    </xf>
    <xf numFmtId="0" fontId="38" fillId="0" borderId="0" xfId="11" applyFont="1" applyFill="1" applyBorder="1" applyAlignment="1">
      <alignment vertical="center" wrapText="1"/>
    </xf>
    <xf numFmtId="0" fontId="7" fillId="0" borderId="0" xfId="11" applyAlignment="1">
      <alignment horizontal="center"/>
    </xf>
    <xf numFmtId="166" fontId="39" fillId="0" borderId="19" xfId="11" applyNumberFormat="1" applyFont="1" applyFill="1" applyBorder="1" applyAlignment="1">
      <alignment horizontal="center" vertical="center"/>
    </xf>
    <xf numFmtId="169" fontId="65" fillId="11" borderId="21" xfId="12" applyNumberFormat="1" applyFont="1" applyFill="1" applyBorder="1" applyAlignment="1">
      <alignment horizontal="center" vertical="center"/>
    </xf>
    <xf numFmtId="169" fontId="39" fillId="11" borderId="19" xfId="12" applyNumberFormat="1" applyFont="1" applyFill="1" applyBorder="1" applyAlignment="1">
      <alignment horizontal="center" vertical="center"/>
    </xf>
    <xf numFmtId="169" fontId="65" fillId="11" borderId="19" xfId="12" applyNumberFormat="1" applyFont="1" applyFill="1" applyBorder="1" applyAlignment="1">
      <alignment horizontal="center" vertical="center"/>
    </xf>
    <xf numFmtId="169" fontId="65" fillId="11" borderId="20" xfId="12" applyNumberFormat="1" applyFont="1" applyFill="1" applyBorder="1" applyAlignment="1">
      <alignment horizontal="center" vertical="center"/>
    </xf>
    <xf numFmtId="169" fontId="39" fillId="11" borderId="20" xfId="12" applyNumberFormat="1" applyFont="1" applyFill="1" applyBorder="1" applyAlignment="1">
      <alignment horizontal="center" vertical="center"/>
    </xf>
    <xf numFmtId="169" fontId="39" fillId="11" borderId="21" xfId="12" applyNumberFormat="1" applyFont="1" applyFill="1" applyBorder="1" applyAlignment="1">
      <alignment horizontal="center" vertical="center"/>
    </xf>
    <xf numFmtId="169" fontId="65" fillId="11" borderId="27" xfId="12" applyNumberFormat="1" applyFont="1" applyFill="1" applyBorder="1" applyAlignment="1">
      <alignment horizontal="center" vertical="center"/>
    </xf>
    <xf numFmtId="169" fontId="65" fillId="11" borderId="21" xfId="11" applyNumberFormat="1" applyFont="1" applyFill="1" applyBorder="1" applyAlignment="1">
      <alignment horizontal="center" vertical="center"/>
    </xf>
    <xf numFmtId="169" fontId="39" fillId="11" borderId="19" xfId="11" applyNumberFormat="1" applyFont="1" applyFill="1" applyBorder="1" applyAlignment="1">
      <alignment horizontal="center" vertical="center"/>
    </xf>
    <xf numFmtId="169" fontId="65" fillId="11" borderId="19" xfId="11" applyNumberFormat="1" applyFont="1" applyFill="1" applyBorder="1" applyAlignment="1">
      <alignment horizontal="center" vertical="center"/>
    </xf>
    <xf numFmtId="169" fontId="65" fillId="11" borderId="20" xfId="11" applyNumberFormat="1" applyFont="1" applyFill="1" applyBorder="1" applyAlignment="1">
      <alignment horizontal="center" vertical="center"/>
    </xf>
    <xf numFmtId="169" fontId="39" fillId="11" borderId="20" xfId="11" applyNumberFormat="1" applyFont="1" applyFill="1" applyBorder="1" applyAlignment="1">
      <alignment horizontal="center" vertical="center"/>
    </xf>
    <xf numFmtId="169" fontId="65" fillId="11" borderId="60" xfId="11" applyNumberFormat="1" applyFont="1" applyFill="1" applyBorder="1" applyAlignment="1">
      <alignment horizontal="center" vertical="center"/>
    </xf>
    <xf numFmtId="169" fontId="39" fillId="11" borderId="21" xfId="11" applyNumberFormat="1" applyFont="1" applyFill="1" applyBorder="1" applyAlignment="1">
      <alignment horizontal="center" vertical="center"/>
    </xf>
    <xf numFmtId="169" fontId="65" fillId="11" borderId="59" xfId="11" applyNumberFormat="1" applyFont="1" applyFill="1" applyBorder="1" applyAlignment="1">
      <alignment horizontal="center" vertical="center"/>
    </xf>
    <xf numFmtId="169" fontId="65" fillId="11" borderId="27" xfId="11" applyNumberFormat="1" applyFont="1" applyFill="1" applyBorder="1" applyAlignment="1">
      <alignment horizontal="center" vertical="center"/>
    </xf>
    <xf numFmtId="0" fontId="77" fillId="0" borderId="0" xfId="11" applyFont="1" applyFill="1" applyAlignment="1">
      <alignment horizontal="left" vertical="center"/>
    </xf>
    <xf numFmtId="166" fontId="77" fillId="0" borderId="21" xfId="11" applyNumberFormat="1" applyFont="1" applyFill="1" applyBorder="1" applyAlignment="1">
      <alignment horizontal="left" vertical="center"/>
    </xf>
    <xf numFmtId="166" fontId="77" fillId="0" borderId="0" xfId="11" applyNumberFormat="1" applyFont="1" applyFill="1" applyBorder="1" applyAlignment="1">
      <alignment horizontal="left" vertical="center"/>
    </xf>
    <xf numFmtId="0" fontId="40" fillId="0" borderId="0" xfId="11" applyFont="1" applyFill="1" applyAlignment="1">
      <alignment horizontal="left" vertical="center"/>
    </xf>
    <xf numFmtId="166" fontId="40" fillId="0" borderId="21" xfId="11" applyNumberFormat="1" applyFont="1" applyFill="1" applyBorder="1" applyAlignment="1">
      <alignment horizontal="left" vertical="center"/>
    </xf>
    <xf numFmtId="166" fontId="65" fillId="0" borderId="0" xfId="11" applyNumberFormat="1" applyFont="1" applyBorder="1" applyAlignment="1">
      <alignment horizontal="center" vertical="center"/>
    </xf>
    <xf numFmtId="0" fontId="39" fillId="0" borderId="0" xfId="11" applyFont="1" applyBorder="1" applyAlignment="1">
      <alignment horizontal="center"/>
    </xf>
    <xf numFmtId="0" fontId="65" fillId="0" borderId="0" xfId="11" applyFont="1" applyBorder="1" applyAlignment="1">
      <alignment horizontal="center"/>
    </xf>
    <xf numFmtId="166" fontId="39" fillId="0" borderId="24" xfId="11" applyNumberFormat="1" applyFont="1" applyFill="1" applyBorder="1" applyAlignment="1">
      <alignment horizontal="center" vertical="center"/>
    </xf>
    <xf numFmtId="166" fontId="65" fillId="0" borderId="21" xfId="11" applyNumberFormat="1" applyFont="1" applyFill="1" applyBorder="1" applyAlignment="1">
      <alignment horizontal="center" vertical="center"/>
    </xf>
    <xf numFmtId="166" fontId="65" fillId="0" borderId="19" xfId="11" applyNumberFormat="1" applyFont="1" applyFill="1" applyBorder="1" applyAlignment="1">
      <alignment horizontal="center" vertical="center"/>
    </xf>
    <xf numFmtId="166" fontId="65" fillId="0" borderId="20" xfId="11" applyNumberFormat="1" applyFont="1" applyFill="1" applyBorder="1" applyAlignment="1">
      <alignment horizontal="center" vertical="center"/>
    </xf>
    <xf numFmtId="166" fontId="39" fillId="0" borderId="20" xfId="11" applyNumberFormat="1" applyFont="1" applyFill="1" applyBorder="1" applyAlignment="1">
      <alignment horizontal="center" vertical="center"/>
    </xf>
    <xf numFmtId="166" fontId="65" fillId="0" borderId="60" xfId="11" applyNumberFormat="1" applyFont="1" applyFill="1" applyBorder="1" applyAlignment="1">
      <alignment horizontal="center" vertical="center"/>
    </xf>
    <xf numFmtId="166" fontId="39" fillId="0" borderId="21" xfId="11" applyNumberFormat="1" applyFont="1" applyFill="1" applyBorder="1" applyAlignment="1">
      <alignment horizontal="center" vertical="center"/>
    </xf>
    <xf numFmtId="166" fontId="65" fillId="0" borderId="27" xfId="11" applyNumberFormat="1" applyFont="1" applyFill="1" applyBorder="1" applyAlignment="1">
      <alignment horizontal="center" vertical="center"/>
    </xf>
    <xf numFmtId="166" fontId="65" fillId="0" borderId="59" xfId="11" applyNumberFormat="1" applyFont="1" applyFill="1" applyBorder="1" applyAlignment="1">
      <alignment horizontal="center" vertical="center"/>
    </xf>
    <xf numFmtId="0" fontId="51" fillId="0" borderId="0" xfId="11" applyFont="1" applyFill="1" applyAlignment="1">
      <alignment vertical="center"/>
    </xf>
    <xf numFmtId="166" fontId="51" fillId="0" borderId="24" xfId="11" applyNumberFormat="1" applyFont="1" applyFill="1" applyBorder="1" applyAlignment="1">
      <alignment horizontal="center" vertical="center"/>
    </xf>
    <xf numFmtId="166" fontId="66" fillId="0" borderId="21" xfId="11" applyNumberFormat="1" applyFont="1" applyFill="1" applyBorder="1" applyAlignment="1">
      <alignment horizontal="center" vertical="center"/>
    </xf>
    <xf numFmtId="166" fontId="51" fillId="0" borderId="19" xfId="11" applyNumberFormat="1" applyFont="1" applyFill="1" applyBorder="1" applyAlignment="1">
      <alignment horizontal="center" vertical="center"/>
    </xf>
    <xf numFmtId="166" fontId="66" fillId="0" borderId="19" xfId="11" applyNumberFormat="1" applyFont="1" applyFill="1" applyBorder="1" applyAlignment="1">
      <alignment horizontal="center" vertical="center"/>
    </xf>
    <xf numFmtId="166" fontId="66" fillId="0" borderId="20" xfId="11" applyNumberFormat="1" applyFont="1" applyFill="1" applyBorder="1" applyAlignment="1">
      <alignment horizontal="center" vertical="center"/>
    </xf>
    <xf numFmtId="166" fontId="51" fillId="0" borderId="20" xfId="11" applyNumberFormat="1" applyFont="1" applyFill="1" applyBorder="1" applyAlignment="1">
      <alignment horizontal="center" vertical="center"/>
    </xf>
    <xf numFmtId="166" fontId="66" fillId="0" borderId="60" xfId="11" applyNumberFormat="1" applyFont="1" applyFill="1" applyBorder="1" applyAlignment="1">
      <alignment horizontal="center" vertical="center"/>
    </xf>
    <xf numFmtId="166" fontId="51" fillId="0" borderId="21" xfId="11" applyNumberFormat="1" applyFont="1" applyFill="1" applyBorder="1" applyAlignment="1">
      <alignment horizontal="center" vertical="center"/>
    </xf>
    <xf numFmtId="166" fontId="66" fillId="0" borderId="27" xfId="11" applyNumberFormat="1" applyFont="1" applyFill="1" applyBorder="1" applyAlignment="1">
      <alignment horizontal="center" vertical="center"/>
    </xf>
    <xf numFmtId="166" fontId="66" fillId="0" borderId="59" xfId="11" applyNumberFormat="1" applyFont="1" applyFill="1" applyBorder="1" applyAlignment="1">
      <alignment horizontal="center" vertical="center"/>
    </xf>
    <xf numFmtId="166" fontId="39" fillId="0" borderId="0" xfId="11" applyNumberFormat="1" applyFont="1" applyFill="1" applyAlignment="1">
      <alignment vertical="center"/>
    </xf>
    <xf numFmtId="166" fontId="51" fillId="0" borderId="19" xfId="11" applyNumberFormat="1" applyFont="1" applyFill="1" applyBorder="1" applyAlignment="1">
      <alignment vertical="center" wrapText="1"/>
    </xf>
    <xf numFmtId="166" fontId="51" fillId="0" borderId="24" xfId="11" applyNumberFormat="1" applyFont="1" applyFill="1" applyBorder="1" applyAlignment="1">
      <alignment horizontal="center" vertical="center" wrapText="1"/>
    </xf>
    <xf numFmtId="166" fontId="66" fillId="0" borderId="21" xfId="11" applyNumberFormat="1" applyFont="1" applyFill="1" applyBorder="1" applyAlignment="1">
      <alignment horizontal="center" vertical="center" wrapText="1"/>
    </xf>
    <xf numFmtId="166" fontId="51" fillId="0" borderId="19" xfId="11" applyNumberFormat="1" applyFont="1" applyFill="1" applyBorder="1" applyAlignment="1">
      <alignment horizontal="center" vertical="center" wrapText="1"/>
    </xf>
    <xf numFmtId="166" fontId="66" fillId="0" borderId="19" xfId="11" applyNumberFormat="1" applyFont="1" applyFill="1" applyBorder="1" applyAlignment="1">
      <alignment horizontal="center" vertical="center" wrapText="1"/>
    </xf>
    <xf numFmtId="166" fontId="51" fillId="0" borderId="20" xfId="11" applyNumberFormat="1" applyFont="1" applyFill="1" applyBorder="1" applyAlignment="1">
      <alignment horizontal="center" vertical="center" wrapText="1"/>
    </xf>
    <xf numFmtId="166" fontId="51" fillId="0" borderId="21" xfId="11" applyNumberFormat="1" applyFont="1" applyFill="1" applyBorder="1" applyAlignment="1">
      <alignment horizontal="center" vertical="center" wrapText="1"/>
    </xf>
    <xf numFmtId="166" fontId="66" fillId="0" borderId="20" xfId="11" applyNumberFormat="1" applyFont="1" applyFill="1" applyBorder="1" applyAlignment="1">
      <alignment horizontal="center" vertical="center" wrapText="1"/>
    </xf>
    <xf numFmtId="166" fontId="66" fillId="0" borderId="60" xfId="11" applyNumberFormat="1" applyFont="1" applyFill="1" applyBorder="1" applyAlignment="1">
      <alignment horizontal="center" vertical="center" wrapText="1"/>
    </xf>
    <xf numFmtId="166" fontId="66" fillId="0" borderId="27" xfId="11" applyNumberFormat="1" applyFont="1" applyFill="1" applyBorder="1" applyAlignment="1">
      <alignment horizontal="center" vertical="center" wrapText="1"/>
    </xf>
    <xf numFmtId="166" fontId="66" fillId="0" borderId="59" xfId="11" applyNumberFormat="1" applyFont="1" applyFill="1" applyBorder="1" applyAlignment="1">
      <alignment horizontal="center" vertical="center" wrapText="1"/>
    </xf>
    <xf numFmtId="166" fontId="65" fillId="0" borderId="25" xfId="11" applyNumberFormat="1" applyFont="1" applyFill="1" applyBorder="1" applyAlignment="1">
      <alignment horizontal="center" vertical="center" wrapText="1"/>
    </xf>
    <xf numFmtId="166" fontId="39" fillId="0" borderId="20" xfId="11" applyNumberFormat="1" applyFont="1" applyFill="1" applyBorder="1" applyAlignment="1">
      <alignment vertical="center" wrapText="1"/>
    </xf>
    <xf numFmtId="166" fontId="39" fillId="0" borderId="0" xfId="11" applyNumberFormat="1" applyFont="1" applyFill="1" applyBorder="1" applyAlignment="1">
      <alignment vertical="center" wrapText="1"/>
    </xf>
    <xf numFmtId="166" fontId="39" fillId="0" borderId="21" xfId="11" applyNumberFormat="1" applyFont="1" applyFill="1" applyBorder="1" applyAlignment="1">
      <alignment vertical="center" wrapText="1"/>
    </xf>
    <xf numFmtId="0" fontId="27" fillId="9" borderId="70" xfId="11" applyFont="1" applyFill="1" applyBorder="1" applyAlignment="1">
      <alignment horizontal="center" vertical="center" wrapText="1"/>
    </xf>
    <xf numFmtId="166" fontId="39" fillId="0" borderId="25" xfId="11" applyNumberFormat="1" applyFont="1" applyFill="1" applyBorder="1" applyAlignment="1">
      <alignment vertical="center" wrapText="1"/>
    </xf>
    <xf numFmtId="0" fontId="67" fillId="9" borderId="72" xfId="11" applyFont="1" applyFill="1" applyBorder="1" applyAlignment="1">
      <alignment horizontal="center" vertical="center" wrapText="1"/>
    </xf>
    <xf numFmtId="166" fontId="22" fillId="12" borderId="23" xfId="11" applyNumberFormat="1" applyFont="1" applyFill="1" applyBorder="1" applyAlignment="1">
      <alignment horizontal="center" vertical="center"/>
    </xf>
    <xf numFmtId="166" fontId="64" fillId="12" borderId="23" xfId="11" applyNumberFormat="1" applyFont="1" applyFill="1" applyBorder="1" applyAlignment="1">
      <alignment horizontal="center" vertical="center"/>
    </xf>
    <xf numFmtId="166" fontId="39" fillId="0" borderId="23" xfId="11" applyNumberFormat="1" applyFont="1" applyBorder="1" applyAlignment="1">
      <alignment horizontal="center" vertical="center"/>
    </xf>
    <xf numFmtId="166" fontId="65" fillId="0" borderId="23" xfId="11" applyNumberFormat="1" applyFont="1" applyBorder="1" applyAlignment="1">
      <alignment horizontal="center" vertical="center"/>
    </xf>
    <xf numFmtId="169" fontId="39" fillId="11" borderId="23" xfId="11" applyNumberFormat="1" applyFont="1" applyFill="1" applyBorder="1" applyAlignment="1">
      <alignment horizontal="center" vertical="center"/>
    </xf>
    <xf numFmtId="169" fontId="65" fillId="11" borderId="23" xfId="11" applyNumberFormat="1" applyFont="1" applyFill="1" applyBorder="1" applyAlignment="1">
      <alignment horizontal="center" vertical="center"/>
    </xf>
    <xf numFmtId="166" fontId="39" fillId="0" borderId="23" xfId="11" applyNumberFormat="1" applyFont="1" applyFill="1" applyBorder="1" applyAlignment="1">
      <alignment horizontal="center" vertical="center"/>
    </xf>
    <xf numFmtId="166" fontId="65" fillId="0" borderId="23" xfId="11" applyNumberFormat="1" applyFont="1" applyFill="1" applyBorder="1" applyAlignment="1">
      <alignment horizontal="center" vertical="center"/>
    </xf>
    <xf numFmtId="166" fontId="7" fillId="0" borderId="0" xfId="11" applyNumberFormat="1" applyFill="1"/>
    <xf numFmtId="0" fontId="39" fillId="0" borderId="0" xfId="11" applyFont="1" applyFill="1" applyAlignment="1">
      <alignment horizontal="center" vertical="center"/>
    </xf>
    <xf numFmtId="0" fontId="39" fillId="0" borderId="0" xfId="11" applyFont="1" applyAlignment="1">
      <alignment horizontal="center" vertical="center"/>
    </xf>
    <xf numFmtId="166" fontId="39" fillId="0" borderId="19" xfId="11" applyNumberFormat="1" applyFont="1" applyFill="1" applyBorder="1" applyAlignment="1">
      <alignment horizontal="left"/>
    </xf>
    <xf numFmtId="0" fontId="38" fillId="0" borderId="0" xfId="11" applyFont="1" applyFill="1" applyBorder="1" applyAlignment="1">
      <alignment horizontal="left" vertical="center" wrapText="1"/>
    </xf>
    <xf numFmtId="0" fontId="39" fillId="0" borderId="0" xfId="11" applyFont="1" applyFill="1"/>
    <xf numFmtId="0" fontId="38" fillId="10" borderId="0" xfId="11" applyFont="1" applyFill="1" applyBorder="1" applyAlignment="1">
      <alignment vertical="center" wrapText="1"/>
    </xf>
    <xf numFmtId="0" fontId="65" fillId="0" borderId="0" xfId="11" applyFont="1" applyAlignment="1">
      <alignment horizontal="center" vertical="center"/>
    </xf>
    <xf numFmtId="0" fontId="65" fillId="0" borderId="45" xfId="11" applyFont="1" applyBorder="1" applyAlignment="1">
      <alignment horizontal="center" vertical="center"/>
    </xf>
    <xf numFmtId="0" fontId="11" fillId="0" borderId="0" xfId="14"/>
    <xf numFmtId="0" fontId="13" fillId="4" borderId="4" xfId="14" applyFont="1" applyFill="1" applyBorder="1" applyAlignment="1" applyProtection="1">
      <alignment horizontal="right" vertical="top" wrapText="1" readingOrder="1"/>
      <protection locked="0"/>
    </xf>
    <xf numFmtId="170" fontId="19" fillId="4" borderId="4" xfId="14" applyNumberFormat="1" applyFont="1" applyFill="1" applyBorder="1" applyAlignment="1" applyProtection="1">
      <alignment horizontal="right" vertical="top" wrapText="1" readingOrder="1"/>
      <protection locked="0"/>
    </xf>
    <xf numFmtId="0" fontId="19" fillId="4" borderId="4" xfId="14" applyFont="1" applyFill="1" applyBorder="1" applyAlignment="1" applyProtection="1">
      <alignment horizontal="right" vertical="top" wrapText="1" readingOrder="1"/>
      <protection locked="0"/>
    </xf>
    <xf numFmtId="0" fontId="19" fillId="4" borderId="4" xfId="14" applyFont="1" applyFill="1" applyBorder="1" applyAlignment="1" applyProtection="1">
      <alignment horizontal="center" vertical="top" wrapText="1" readingOrder="1"/>
      <protection locked="0"/>
    </xf>
    <xf numFmtId="0" fontId="19" fillId="0" borderId="0" xfId="14" applyFont="1" applyAlignment="1" applyProtection="1">
      <alignment horizontal="center" vertical="top" wrapText="1" readingOrder="1"/>
      <protection locked="0"/>
    </xf>
    <xf numFmtId="170" fontId="19" fillId="4" borderId="44" xfId="14" applyNumberFormat="1" applyFont="1" applyFill="1" applyBorder="1" applyAlignment="1" applyProtection="1">
      <alignment horizontal="right" vertical="top" wrapText="1" readingOrder="1"/>
      <protection locked="0"/>
    </xf>
    <xf numFmtId="0" fontId="19" fillId="4" borderId="44" xfId="14" applyFont="1" applyFill="1" applyBorder="1" applyAlignment="1" applyProtection="1">
      <alignment horizontal="right" vertical="top" wrapText="1" readingOrder="1"/>
      <protection locked="0"/>
    </xf>
    <xf numFmtId="0" fontId="19" fillId="4" borderId="44" xfId="14" applyFont="1" applyFill="1" applyBorder="1" applyAlignment="1" applyProtection="1">
      <alignment horizontal="center" vertical="top" wrapText="1" readingOrder="1"/>
      <protection locked="0"/>
    </xf>
    <xf numFmtId="0" fontId="13" fillId="0" borderId="0" xfId="14" applyFont="1" applyAlignment="1" applyProtection="1">
      <alignment horizontal="center" vertical="top" wrapText="1" readingOrder="1"/>
      <protection locked="0"/>
    </xf>
    <xf numFmtId="165" fontId="20" fillId="0" borderId="43" xfId="14" applyNumberFormat="1" applyFont="1" applyBorder="1" applyAlignment="1" applyProtection="1">
      <alignment horizontal="left" vertical="top" wrapText="1" readingOrder="1"/>
      <protection locked="0"/>
    </xf>
    <xf numFmtId="170" fontId="19" fillId="0" borderId="43" xfId="14" applyNumberFormat="1" applyFont="1" applyBorder="1" applyAlignment="1" applyProtection="1">
      <alignment horizontal="right" vertical="top" wrapText="1" readingOrder="1"/>
      <protection locked="0"/>
    </xf>
    <xf numFmtId="165" fontId="19" fillId="0" borderId="43" xfId="14" applyNumberFormat="1" applyFont="1" applyBorder="1" applyAlignment="1" applyProtection="1">
      <alignment horizontal="right" vertical="top" wrapText="1" readingOrder="1"/>
      <protection locked="0"/>
    </xf>
    <xf numFmtId="0" fontId="19" fillId="0" borderId="43" xfId="14" applyFont="1" applyBorder="1" applyAlignment="1" applyProtection="1">
      <alignment horizontal="center" vertical="top" wrapText="1" readingOrder="1"/>
      <protection locked="0"/>
    </xf>
    <xf numFmtId="165" fontId="20" fillId="3" borderId="43" xfId="14" applyNumberFormat="1" applyFont="1" applyFill="1" applyBorder="1" applyAlignment="1" applyProtection="1">
      <alignment horizontal="right" vertical="top" wrapText="1" readingOrder="1"/>
      <protection locked="0"/>
    </xf>
    <xf numFmtId="170" fontId="19" fillId="3" borderId="43" xfId="14" applyNumberFormat="1" applyFont="1" applyFill="1" applyBorder="1" applyAlignment="1" applyProtection="1">
      <alignment horizontal="right" vertical="top" wrapText="1" readingOrder="1"/>
      <protection locked="0"/>
    </xf>
    <xf numFmtId="165" fontId="19" fillId="3" borderId="43" xfId="14" applyNumberFormat="1" applyFont="1" applyFill="1" applyBorder="1" applyAlignment="1" applyProtection="1">
      <alignment horizontal="right" vertical="top" wrapText="1" readingOrder="1"/>
      <protection locked="0"/>
    </xf>
    <xf numFmtId="0" fontId="19" fillId="3" borderId="43" xfId="14" applyFont="1" applyFill="1" applyBorder="1" applyAlignment="1" applyProtection="1">
      <alignment horizontal="center" vertical="top" wrapText="1" readingOrder="1"/>
      <protection locked="0"/>
    </xf>
    <xf numFmtId="0" fontId="13" fillId="0" borderId="3" xfId="14" applyFont="1" applyBorder="1" applyAlignment="1" applyProtection="1">
      <alignment horizontal="center" vertical="top" wrapText="1" readingOrder="1"/>
      <protection locked="0"/>
    </xf>
    <xf numFmtId="0" fontId="16" fillId="2" borderId="43" xfId="14" applyFont="1" applyFill="1" applyBorder="1" applyAlignment="1" applyProtection="1">
      <alignment horizontal="center" vertical="top" wrapText="1" readingOrder="1"/>
      <protection locked="0"/>
    </xf>
    <xf numFmtId="0" fontId="17" fillId="2" borderId="43" xfId="14" applyFont="1" applyFill="1" applyBorder="1" applyAlignment="1" applyProtection="1">
      <alignment horizontal="center" vertical="top" wrapText="1" readingOrder="1"/>
      <protection locked="0"/>
    </xf>
    <xf numFmtId="0" fontId="13" fillId="0" borderId="0" xfId="14" applyFont="1" applyAlignment="1" applyProtection="1">
      <alignment horizontal="right" vertical="top" wrapText="1" readingOrder="1"/>
      <protection locked="0"/>
    </xf>
    <xf numFmtId="0" fontId="32" fillId="0" borderId="0" xfId="14" applyFont="1"/>
    <xf numFmtId="0" fontId="13" fillId="0" borderId="0" xfId="14" applyFont="1" applyAlignment="1" applyProtection="1">
      <alignment vertical="top" wrapText="1" readingOrder="1"/>
      <protection locked="0"/>
    </xf>
    <xf numFmtId="165" fontId="19" fillId="0" borderId="43" xfId="14" applyNumberFormat="1" applyFont="1" applyBorder="1" applyAlignment="1" applyProtection="1">
      <alignment horizontal="left" vertical="top" wrapText="1" readingOrder="1"/>
      <protection locked="0"/>
    </xf>
    <xf numFmtId="0" fontId="19" fillId="0" borderId="0" xfId="14" applyFont="1" applyAlignment="1" applyProtection="1">
      <alignment vertical="top" wrapText="1" readingOrder="1"/>
      <protection locked="0"/>
    </xf>
    <xf numFmtId="0" fontId="19" fillId="0" borderId="3" xfId="14" applyFont="1" applyBorder="1" applyAlignment="1" applyProtection="1">
      <alignment horizontal="center" vertical="top" wrapText="1" readingOrder="1"/>
      <protection locked="0"/>
    </xf>
    <xf numFmtId="0" fontId="19" fillId="0" borderId="0" xfId="14" applyFont="1" applyAlignment="1" applyProtection="1">
      <alignment horizontal="right" vertical="top" wrapText="1" readingOrder="1"/>
      <protection locked="0"/>
    </xf>
    <xf numFmtId="0" fontId="14" fillId="0" borderId="0" xfId="14" applyFont="1" applyAlignment="1" applyProtection="1">
      <alignment vertical="center" wrapText="1" readingOrder="1"/>
      <protection locked="0"/>
    </xf>
    <xf numFmtId="0" fontId="11" fillId="0" borderId="0" xfId="14" applyFont="1"/>
    <xf numFmtId="0" fontId="11" fillId="0" borderId="0" xfId="14" applyFont="1" applyAlignment="1">
      <alignment wrapText="1"/>
    </xf>
    <xf numFmtId="0" fontId="59" fillId="2" borderId="43" xfId="14" applyFont="1" applyFill="1" applyBorder="1" applyAlignment="1" applyProtection="1">
      <alignment horizontal="center" vertical="top" wrapText="1" readingOrder="1"/>
      <protection locked="0"/>
    </xf>
    <xf numFmtId="0" fontId="11" fillId="0" borderId="0" xfId="15"/>
    <xf numFmtId="0" fontId="73" fillId="0" borderId="0" xfId="15" applyFont="1"/>
    <xf numFmtId="0" fontId="11" fillId="0" borderId="0" xfId="15" applyAlignment="1">
      <alignment horizontal="center" vertical="center"/>
    </xf>
    <xf numFmtId="0" fontId="73" fillId="0" borderId="0" xfId="15" applyFont="1" applyAlignment="1">
      <alignment horizontal="center" vertical="center"/>
    </xf>
    <xf numFmtId="0" fontId="11" fillId="0" borderId="0" xfId="15" applyFont="1" applyAlignment="1">
      <alignment horizontal="center" vertical="center"/>
    </xf>
    <xf numFmtId="165" fontId="49" fillId="7" borderId="11" xfId="15" applyNumberFormat="1" applyFont="1" applyFill="1" applyBorder="1" applyAlignment="1" applyProtection="1">
      <alignment horizontal="center" vertical="center" wrapText="1"/>
      <protection locked="0"/>
    </xf>
    <xf numFmtId="165" fontId="70" fillId="7" borderId="11" xfId="15" applyNumberFormat="1" applyFont="1" applyFill="1" applyBorder="1" applyAlignment="1" applyProtection="1">
      <alignment horizontal="center" vertical="center" wrapText="1"/>
      <protection locked="0"/>
    </xf>
    <xf numFmtId="0" fontId="75" fillId="7" borderId="11" xfId="15" applyFont="1" applyFill="1" applyBorder="1" applyAlignment="1" applyProtection="1">
      <alignment horizontal="center" vertical="center" wrapText="1"/>
      <protection locked="0"/>
    </xf>
    <xf numFmtId="0" fontId="70" fillId="7" borderId="11" xfId="15" applyFont="1" applyFill="1" applyBorder="1" applyAlignment="1" applyProtection="1">
      <alignment horizontal="center" vertical="center" wrapText="1"/>
      <protection locked="0"/>
    </xf>
    <xf numFmtId="165" fontId="49" fillId="0" borderId="5" xfId="15" applyNumberFormat="1" applyFont="1" applyBorder="1" applyAlignment="1" applyProtection="1">
      <alignment horizontal="center" vertical="center" wrapText="1"/>
      <protection locked="0"/>
    </xf>
    <xf numFmtId="165" fontId="70" fillId="0" borderId="5" xfId="15" applyNumberFormat="1" applyFont="1" applyBorder="1" applyAlignment="1" applyProtection="1">
      <alignment horizontal="center" vertical="center" wrapText="1"/>
      <protection locked="0"/>
    </xf>
    <xf numFmtId="165" fontId="75" fillId="0" borderId="5" xfId="15" applyNumberFormat="1" applyFont="1" applyBorder="1" applyAlignment="1" applyProtection="1">
      <alignment horizontal="center" vertical="center" wrapText="1"/>
      <protection locked="0"/>
    </xf>
    <xf numFmtId="165" fontId="49" fillId="6" borderId="9" xfId="15" applyNumberFormat="1" applyFont="1" applyFill="1" applyBorder="1" applyAlignment="1" applyProtection="1">
      <alignment horizontal="center" vertical="center" wrapText="1"/>
      <protection locked="0"/>
    </xf>
    <xf numFmtId="165" fontId="70" fillId="6" borderId="9" xfId="15" applyNumberFormat="1" applyFont="1" applyFill="1" applyBorder="1" applyAlignment="1" applyProtection="1">
      <alignment horizontal="center" vertical="center" wrapText="1"/>
      <protection locked="0"/>
    </xf>
    <xf numFmtId="165" fontId="75" fillId="6" borderId="9" xfId="15" applyNumberFormat="1" applyFont="1" applyFill="1" applyBorder="1" applyAlignment="1" applyProtection="1">
      <alignment horizontal="center" vertical="center" wrapText="1"/>
      <protection locked="0"/>
    </xf>
    <xf numFmtId="0" fontId="48" fillId="5" borderId="5" xfId="15" applyFont="1" applyFill="1" applyBorder="1" applyAlignment="1" applyProtection="1">
      <alignment horizontal="center" vertical="center" wrapText="1"/>
      <protection locked="0"/>
    </xf>
    <xf numFmtId="0" fontId="71" fillId="5" borderId="5" xfId="15" applyFont="1" applyFill="1" applyBorder="1" applyAlignment="1" applyProtection="1">
      <alignment horizontal="center" vertical="center" wrapText="1"/>
      <protection locked="0"/>
    </xf>
    <xf numFmtId="0" fontId="72" fillId="5" borderId="5" xfId="15" applyFont="1" applyFill="1" applyBorder="1" applyAlignment="1" applyProtection="1">
      <alignment horizontal="center" vertical="center" wrapText="1"/>
      <protection locked="0"/>
    </xf>
    <xf numFmtId="0" fontId="48" fillId="0" borderId="0" xfId="15" applyFont="1" applyAlignment="1" applyProtection="1">
      <alignment horizontal="center" vertical="center" wrapText="1"/>
      <protection locked="0"/>
    </xf>
    <xf numFmtId="0" fontId="71" fillId="0" borderId="0" xfId="15" applyFont="1" applyAlignment="1" applyProtection="1">
      <alignment horizontal="center" vertical="center" wrapText="1"/>
      <protection locked="0"/>
    </xf>
    <xf numFmtId="0" fontId="72" fillId="0" borderId="0" xfId="15" applyFont="1" applyAlignment="1" applyProtection="1">
      <alignment horizontal="center" vertical="center" wrapText="1"/>
      <protection locked="0"/>
    </xf>
    <xf numFmtId="0" fontId="32" fillId="0" borderId="0" xfId="15" applyFont="1" applyAlignment="1" applyProtection="1">
      <alignment horizontal="center" vertical="center" wrapText="1"/>
      <protection locked="0"/>
    </xf>
    <xf numFmtId="165" fontId="46" fillId="0" borderId="0" xfId="15" applyNumberFormat="1" applyFont="1" applyAlignment="1" applyProtection="1">
      <alignment horizontal="center" vertical="center" wrapText="1"/>
      <protection locked="0"/>
    </xf>
    <xf numFmtId="0" fontId="56" fillId="0" borderId="0" xfId="15" applyFont="1" applyAlignment="1">
      <alignment horizontal="center" vertical="center" wrapText="1"/>
    </xf>
    <xf numFmtId="0" fontId="49" fillId="7" borderId="11" xfId="15" applyFont="1" applyFill="1" applyBorder="1" applyAlignment="1" applyProtection="1">
      <alignment horizontal="center" vertical="center" wrapText="1"/>
      <protection locked="0"/>
    </xf>
    <xf numFmtId="0" fontId="33" fillId="0" borderId="0" xfId="15" applyFont="1" applyAlignment="1" applyProtection="1">
      <alignment horizontal="center" vertical="center" wrapText="1"/>
      <protection locked="0"/>
    </xf>
    <xf numFmtId="165" fontId="49" fillId="11" borderId="5" xfId="15" applyNumberFormat="1" applyFont="1" applyFill="1" applyBorder="1" applyAlignment="1" applyProtection="1">
      <alignment horizontal="center" vertical="center" wrapText="1"/>
      <protection locked="0"/>
    </xf>
    <xf numFmtId="0" fontId="33" fillId="0" borderId="8" xfId="15" applyFont="1" applyBorder="1" applyAlignment="1" applyProtection="1">
      <alignment horizontal="center" vertical="center" wrapText="1"/>
      <protection locked="0"/>
    </xf>
    <xf numFmtId="0" fontId="57" fillId="11" borderId="0" xfId="15" applyFont="1" applyFill="1" applyAlignment="1">
      <alignment horizontal="center" vertical="center"/>
    </xf>
    <xf numFmtId="0" fontId="47" fillId="0" borderId="0" xfId="15" applyFont="1" applyAlignment="1" applyProtection="1">
      <alignment horizontal="center" vertical="center" wrapText="1"/>
      <protection locked="0"/>
    </xf>
    <xf numFmtId="0" fontId="46" fillId="0" borderId="0" xfId="15" applyFont="1" applyAlignment="1" applyProtection="1">
      <alignment horizontal="center" vertical="center" wrapText="1"/>
      <protection locked="0"/>
    </xf>
    <xf numFmtId="39" fontId="11" fillId="0" borderId="0" xfId="15" applyNumberFormat="1" applyAlignment="1">
      <alignment horizontal="center" vertical="center"/>
    </xf>
    <xf numFmtId="0" fontId="56" fillId="11" borderId="0" xfId="15" applyFont="1" applyFill="1" applyAlignment="1">
      <alignment horizontal="center" vertical="center" wrapText="1"/>
    </xf>
    <xf numFmtId="0" fontId="11" fillId="11" borderId="0" xfId="15" applyFill="1" applyAlignment="1">
      <alignment horizontal="center" vertical="center"/>
    </xf>
    <xf numFmtId="1" fontId="49" fillId="7" borderId="11" xfId="15" applyNumberFormat="1" applyFont="1" applyFill="1" applyBorder="1" applyAlignment="1" applyProtection="1">
      <alignment horizontal="center" vertical="center" wrapText="1"/>
      <protection locked="0"/>
    </xf>
    <xf numFmtId="0" fontId="57" fillId="11" borderId="0" xfId="15" applyFont="1" applyFill="1" applyAlignment="1">
      <alignment horizontal="center" vertical="center" wrapText="1"/>
    </xf>
    <xf numFmtId="165" fontId="70" fillId="11" borderId="5" xfId="15" applyNumberFormat="1" applyFont="1" applyFill="1" applyBorder="1" applyAlignment="1" applyProtection="1">
      <alignment horizontal="center" vertical="center" wrapText="1"/>
      <protection locked="0"/>
    </xf>
    <xf numFmtId="165" fontId="54" fillId="11" borderId="5" xfId="15" applyNumberFormat="1" applyFont="1" applyFill="1" applyBorder="1" applyAlignment="1" applyProtection="1">
      <alignment horizontal="center" vertical="center" wrapText="1"/>
      <protection locked="0"/>
    </xf>
    <xf numFmtId="170" fontId="70" fillId="7" borderId="11" xfId="15" applyNumberFormat="1" applyFont="1" applyFill="1" applyBorder="1" applyAlignment="1" applyProtection="1">
      <alignment horizontal="center" vertical="center" wrapText="1"/>
      <protection locked="0"/>
    </xf>
    <xf numFmtId="170" fontId="70" fillId="0" borderId="5" xfId="15" applyNumberFormat="1" applyFont="1" applyBorder="1" applyAlignment="1" applyProtection="1">
      <alignment horizontal="center" vertical="center" wrapText="1"/>
      <protection locked="0"/>
    </xf>
    <xf numFmtId="170" fontId="70" fillId="6" borderId="9" xfId="15" applyNumberFormat="1" applyFont="1" applyFill="1" applyBorder="1" applyAlignment="1" applyProtection="1">
      <alignment horizontal="center" vertical="center" wrapText="1"/>
      <protection locked="0"/>
    </xf>
    <xf numFmtId="9" fontId="49" fillId="7" borderId="11" xfId="15" applyNumberFormat="1" applyFont="1" applyFill="1" applyBorder="1" applyAlignment="1" applyProtection="1">
      <alignment horizontal="center" vertical="center" wrapText="1"/>
      <protection locked="0"/>
    </xf>
    <xf numFmtId="0" fontId="58" fillId="11" borderId="0" xfId="15" applyFont="1" applyFill="1" applyAlignment="1">
      <alignment horizontal="center" vertical="center"/>
    </xf>
    <xf numFmtId="0" fontId="11" fillId="0" borderId="0" xfId="15" applyFont="1" applyAlignment="1">
      <alignment horizontal="center" vertical="center" wrapText="1"/>
    </xf>
    <xf numFmtId="0" fontId="55" fillId="0" borderId="0" xfId="15" applyFont="1" applyAlignment="1">
      <alignment horizontal="center" vertical="center"/>
    </xf>
    <xf numFmtId="0" fontId="72" fillId="0" borderId="15" xfId="15" applyFont="1" applyBorder="1" applyAlignment="1" applyProtection="1">
      <alignment horizontal="center" vertical="center" wrapText="1" readingOrder="1"/>
      <protection locked="0"/>
    </xf>
    <xf numFmtId="0" fontId="33" fillId="0" borderId="0" xfId="15" applyFont="1" applyAlignment="1" applyProtection="1">
      <alignment vertical="top" wrapText="1" readingOrder="1"/>
      <protection locked="0"/>
    </xf>
    <xf numFmtId="0" fontId="46" fillId="0" borderId="0" xfId="15" applyFont="1" applyAlignment="1" applyProtection="1">
      <alignment vertical="center" wrapText="1" readingOrder="1"/>
      <protection locked="0"/>
    </xf>
    <xf numFmtId="0" fontId="74" fillId="0" borderId="0" xfId="15" applyFont="1" applyAlignment="1" applyProtection="1">
      <alignment vertical="top" wrapText="1" readingOrder="1"/>
      <protection locked="0"/>
    </xf>
    <xf numFmtId="0" fontId="26" fillId="0" borderId="0" xfId="11" applyFont="1" applyAlignment="1">
      <alignment horizontal="left" vertical="top"/>
    </xf>
    <xf numFmtId="0" fontId="6" fillId="0" borderId="0" xfId="17"/>
    <xf numFmtId="9" fontId="6" fillId="0" borderId="50" xfId="17" applyNumberFormat="1" applyBorder="1" applyAlignment="1">
      <alignment horizontal="center"/>
    </xf>
    <xf numFmtId="0" fontId="6" fillId="0" borderId="50" xfId="17" applyBorder="1" applyAlignment="1">
      <alignment horizontal="center"/>
    </xf>
    <xf numFmtId="0" fontId="79" fillId="17" borderId="50" xfId="17" applyFont="1" applyFill="1" applyBorder="1" applyAlignment="1">
      <alignment horizontal="right" vertical="center"/>
    </xf>
    <xf numFmtId="9" fontId="0" fillId="0" borderId="50" xfId="18" applyFont="1" applyBorder="1" applyAlignment="1">
      <alignment horizontal="center"/>
    </xf>
    <xf numFmtId="0" fontId="80" fillId="0" borderId="0" xfId="17" applyFont="1" applyAlignment="1">
      <alignment vertical="center"/>
    </xf>
    <xf numFmtId="171" fontId="79" fillId="17" borderId="50" xfId="19" applyNumberFormat="1" applyFont="1" applyFill="1" applyBorder="1" applyAlignment="1">
      <alignment horizontal="center" vertical="center"/>
    </xf>
    <xf numFmtId="171" fontId="0" fillId="0" borderId="50" xfId="19" applyNumberFormat="1" applyFont="1" applyBorder="1" applyAlignment="1">
      <alignment horizontal="center"/>
    </xf>
    <xf numFmtId="0" fontId="22" fillId="0" borderId="50" xfId="17" applyFont="1" applyBorder="1" applyAlignment="1">
      <alignment wrapText="1"/>
    </xf>
    <xf numFmtId="171" fontId="11" fillId="0" borderId="50" xfId="19" applyNumberFormat="1" applyFont="1" applyBorder="1" applyAlignment="1">
      <alignment horizontal="center"/>
    </xf>
    <xf numFmtId="0" fontId="81" fillId="17" borderId="50" xfId="17" applyFont="1" applyFill="1" applyBorder="1" applyAlignment="1">
      <alignment horizontal="center"/>
    </xf>
    <xf numFmtId="0" fontId="6" fillId="0" borderId="0" xfId="20"/>
    <xf numFmtId="0" fontId="35" fillId="0" borderId="0" xfId="20" applyFont="1"/>
    <xf numFmtId="0" fontId="6" fillId="0" borderId="0" xfId="20" applyAlignment="1">
      <alignment horizontal="center" vertical="center"/>
    </xf>
    <xf numFmtId="0" fontId="32" fillId="0" borderId="0" xfId="20" applyFont="1"/>
    <xf numFmtId="0" fontId="32" fillId="0" borderId="0" xfId="20" applyFont="1" applyAlignment="1">
      <alignment horizontal="center" vertical="center"/>
    </xf>
    <xf numFmtId="0" fontId="6" fillId="0" borderId="0" xfId="20" applyAlignment="1">
      <alignment wrapText="1"/>
    </xf>
    <xf numFmtId="0" fontId="35" fillId="0" borderId="0" xfId="20" applyFont="1" applyAlignment="1">
      <alignment wrapText="1"/>
    </xf>
    <xf numFmtId="0" fontId="82" fillId="0" borderId="0" xfId="20" applyFont="1" applyAlignment="1">
      <alignment horizontal="center" wrapText="1"/>
    </xf>
    <xf numFmtId="0" fontId="82" fillId="0" borderId="0" xfId="20" applyFont="1" applyAlignment="1">
      <alignment horizontal="center" vertical="center" wrapText="1"/>
    </xf>
    <xf numFmtId="0" fontId="6" fillId="0" borderId="0" xfId="20" applyAlignment="1">
      <alignment horizontal="justify" vertical="top" wrapText="1"/>
    </xf>
    <xf numFmtId="0" fontId="35" fillId="0" borderId="0" xfId="20" applyFont="1" applyAlignment="1">
      <alignment horizontal="justify" vertical="top" wrapText="1"/>
    </xf>
    <xf numFmtId="0" fontId="92" fillId="0" borderId="77" xfId="20" applyFont="1" applyBorder="1"/>
    <xf numFmtId="172" fontId="93" fillId="0" borderId="82" xfId="20" applyNumberFormat="1" applyFont="1" applyBorder="1"/>
    <xf numFmtId="0" fontId="6" fillId="0" borderId="0" xfId="20" applyAlignment="1">
      <alignment vertical="center"/>
    </xf>
    <xf numFmtId="0" fontId="35" fillId="0" borderId="0" xfId="20" applyFont="1" applyAlignment="1">
      <alignment vertical="center"/>
    </xf>
    <xf numFmtId="0" fontId="92" fillId="0" borderId="83" xfId="20" applyFont="1" applyBorder="1" applyAlignment="1">
      <alignment vertical="center"/>
    </xf>
    <xf numFmtId="0" fontId="92" fillId="0" borderId="50" xfId="20" applyFont="1" applyBorder="1" applyAlignment="1">
      <alignment horizontal="center" vertical="center"/>
    </xf>
    <xf numFmtId="172" fontId="92" fillId="0" borderId="50" xfId="21" applyNumberFormat="1" applyFont="1" applyBorder="1" applyAlignment="1">
      <alignment horizontal="center" vertical="center"/>
    </xf>
    <xf numFmtId="0" fontId="92" fillId="0" borderId="50" xfId="20" applyFont="1" applyBorder="1" applyAlignment="1">
      <alignment vertical="center" wrapText="1"/>
    </xf>
    <xf numFmtId="0" fontId="92" fillId="0" borderId="84" xfId="20" applyFont="1" applyBorder="1" applyAlignment="1">
      <alignment horizontal="center" vertical="center"/>
    </xf>
    <xf numFmtId="0" fontId="92" fillId="0" borderId="85" xfId="20" applyFont="1" applyBorder="1" applyAlignment="1">
      <alignment horizontal="center" vertical="center"/>
    </xf>
    <xf numFmtId="0" fontId="94" fillId="0" borderId="83" xfId="20" applyFont="1" applyFill="1" applyBorder="1" applyAlignment="1">
      <alignment vertical="center" wrapText="1"/>
    </xf>
    <xf numFmtId="0" fontId="92" fillId="0" borderId="50" xfId="20" applyFont="1" applyFill="1" applyBorder="1" applyAlignment="1">
      <alignment horizontal="center" vertical="center"/>
    </xf>
    <xf numFmtId="14" fontId="92" fillId="0" borderId="50" xfId="20" applyNumberFormat="1" applyFont="1" applyBorder="1" applyAlignment="1">
      <alignment horizontal="center" vertical="center"/>
    </xf>
    <xf numFmtId="0" fontId="92" fillId="0" borderId="50" xfId="20" applyFont="1" applyBorder="1" applyAlignment="1">
      <alignment vertical="center"/>
    </xf>
    <xf numFmtId="0" fontId="35" fillId="0" borderId="0" xfId="20" applyFont="1" applyFill="1" applyAlignment="1">
      <alignment vertical="center"/>
    </xf>
    <xf numFmtId="172" fontId="92" fillId="0" borderId="50" xfId="21" applyNumberFormat="1" applyFont="1" applyFill="1" applyBorder="1" applyAlignment="1">
      <alignment horizontal="center" vertical="center"/>
    </xf>
    <xf numFmtId="0" fontId="92" fillId="0" borderId="50" xfId="20" applyFont="1" applyFill="1" applyBorder="1" applyAlignment="1">
      <alignment vertical="center" wrapText="1"/>
    </xf>
    <xf numFmtId="0" fontId="92" fillId="0" borderId="84" xfId="20" applyFont="1" applyFill="1" applyBorder="1" applyAlignment="1">
      <alignment horizontal="center" vertical="center"/>
    </xf>
    <xf numFmtId="0" fontId="92" fillId="0" borderId="85" xfId="20" applyFont="1" applyFill="1" applyBorder="1" applyAlignment="1">
      <alignment horizontal="center" vertical="center"/>
    </xf>
    <xf numFmtId="0" fontId="94" fillId="0" borderId="83" xfId="20" applyFont="1" applyBorder="1" applyAlignment="1">
      <alignment vertical="center"/>
    </xf>
    <xf numFmtId="14" fontId="92" fillId="0" borderId="50" xfId="20" applyNumberFormat="1" applyFont="1" applyFill="1" applyBorder="1" applyAlignment="1">
      <alignment horizontal="center" vertical="center"/>
    </xf>
    <xf numFmtId="0" fontId="94" fillId="13" borderId="83" xfId="20" applyFont="1" applyFill="1" applyBorder="1" applyAlignment="1">
      <alignment vertical="center"/>
    </xf>
    <xf numFmtId="0" fontId="92" fillId="13" borderId="50" xfId="20" applyFont="1" applyFill="1" applyBorder="1" applyAlignment="1">
      <alignment horizontal="center" vertical="center"/>
    </xf>
    <xf numFmtId="172" fontId="91" fillId="13" borderId="50" xfId="21" applyNumberFormat="1" applyFont="1" applyFill="1" applyBorder="1" applyAlignment="1">
      <alignment horizontal="center" vertical="center"/>
    </xf>
    <xf numFmtId="0" fontId="91" fillId="13" borderId="50" xfId="20" applyFont="1" applyFill="1" applyBorder="1" applyAlignment="1">
      <alignment vertical="center"/>
    </xf>
    <xf numFmtId="0" fontId="92" fillId="13" borderId="84" xfId="20" applyFont="1" applyFill="1" applyBorder="1" applyAlignment="1">
      <alignment horizontal="center" vertical="center"/>
    </xf>
    <xf numFmtId="0" fontId="92" fillId="13" borderId="85" xfId="20" applyFont="1" applyFill="1" applyBorder="1" applyAlignment="1">
      <alignment horizontal="center" vertical="center"/>
    </xf>
    <xf numFmtId="0" fontId="94" fillId="0" borderId="83" xfId="20" applyFont="1" applyBorder="1" applyAlignment="1">
      <alignment vertical="center" wrapText="1"/>
    </xf>
    <xf numFmtId="0" fontId="92" fillId="0" borderId="50" xfId="20" applyFont="1" applyFill="1" applyBorder="1" applyAlignment="1">
      <alignment vertical="center"/>
    </xf>
    <xf numFmtId="0" fontId="35" fillId="0" borderId="0" xfId="20" applyFont="1" applyAlignment="1">
      <alignment horizontal="left" vertical="center"/>
    </xf>
    <xf numFmtId="0" fontId="94" fillId="0" borderId="83" xfId="20" applyFont="1" applyBorder="1" applyAlignment="1">
      <alignment horizontal="left" vertical="center" wrapText="1"/>
    </xf>
    <xf numFmtId="0" fontId="92" fillId="0" borderId="50" xfId="20" applyFont="1" applyBorder="1" applyAlignment="1">
      <alignment horizontal="left" vertical="center" wrapText="1"/>
    </xf>
    <xf numFmtId="0" fontId="6" fillId="0" borderId="0" xfId="20" applyAlignment="1">
      <alignment horizontal="left" vertical="center"/>
    </xf>
    <xf numFmtId="0" fontId="6" fillId="0" borderId="0" xfId="20" applyFont="1" applyAlignment="1">
      <alignment vertical="center"/>
    </xf>
    <xf numFmtId="0" fontId="92" fillId="13" borderId="83" xfId="20" applyFont="1" applyFill="1" applyBorder="1" applyAlignment="1">
      <alignment vertical="center"/>
    </xf>
    <xf numFmtId="0" fontId="91" fillId="13" borderId="50" xfId="20" applyFont="1" applyFill="1" applyBorder="1" applyAlignment="1">
      <alignment vertical="center" wrapText="1"/>
    </xf>
    <xf numFmtId="0" fontId="6" fillId="0" borderId="0" xfId="20" applyAlignment="1">
      <alignment vertical="top" wrapText="1"/>
    </xf>
    <xf numFmtId="0" fontId="35" fillId="0" borderId="0" xfId="20" applyFont="1" applyAlignment="1">
      <alignment vertical="top" wrapText="1"/>
    </xf>
    <xf numFmtId="0" fontId="95" fillId="19" borderId="76" xfId="20" applyFont="1" applyFill="1" applyBorder="1" applyAlignment="1">
      <alignment horizontal="center" vertical="center" wrapText="1"/>
    </xf>
    <xf numFmtId="0" fontId="6" fillId="0" borderId="0" xfId="20" applyAlignment="1">
      <alignment horizontal="center"/>
    </xf>
    <xf numFmtId="0" fontId="6" fillId="0" borderId="0" xfId="20" applyAlignment="1">
      <alignment horizontal="center" vertical="top" wrapText="1"/>
    </xf>
    <xf numFmtId="0" fontId="35" fillId="0" borderId="0" xfId="20" applyFont="1" applyAlignment="1">
      <alignment horizontal="center" vertical="top" wrapText="1"/>
    </xf>
    <xf numFmtId="0" fontId="92" fillId="11" borderId="92" xfId="20" applyFont="1" applyFill="1" applyBorder="1"/>
    <xf numFmtId="0" fontId="92" fillId="11" borderId="74" xfId="20" applyFont="1" applyFill="1" applyBorder="1"/>
    <xf numFmtId="0" fontId="92" fillId="11" borderId="74" xfId="20" applyFont="1" applyFill="1" applyBorder="1" applyAlignment="1">
      <alignment horizontal="center" vertical="center"/>
    </xf>
    <xf numFmtId="0" fontId="92" fillId="11" borderId="93" xfId="20" applyFont="1" applyFill="1" applyBorder="1" applyAlignment="1">
      <alignment horizontal="center" vertical="center"/>
    </xf>
    <xf numFmtId="172" fontId="91" fillId="11" borderId="80" xfId="20" applyNumberFormat="1" applyFont="1" applyFill="1" applyBorder="1"/>
    <xf numFmtId="0" fontId="92" fillId="11" borderId="0" xfId="20" applyFont="1" applyFill="1"/>
    <xf numFmtId="0" fontId="91" fillId="11" borderId="0" xfId="20" applyFont="1" applyFill="1"/>
    <xf numFmtId="0" fontId="91" fillId="11" borderId="0" xfId="20" applyFont="1" applyFill="1" applyAlignment="1">
      <alignment horizontal="center" vertical="center"/>
    </xf>
    <xf numFmtId="0" fontId="91" fillId="11" borderId="81" xfId="20" applyFont="1" applyFill="1" applyBorder="1" applyAlignment="1">
      <alignment horizontal="left" vertical="center"/>
    </xf>
    <xf numFmtId="0" fontId="92" fillId="11" borderId="80" xfId="20" applyFont="1" applyFill="1" applyBorder="1"/>
    <xf numFmtId="0" fontId="98" fillId="20" borderId="0" xfId="0" applyFont="1" applyFill="1"/>
    <xf numFmtId="0" fontId="99" fillId="20" borderId="0" xfId="0" applyFont="1" applyFill="1" applyAlignment="1">
      <alignment vertical="top" wrapText="1"/>
    </xf>
    <xf numFmtId="0" fontId="100" fillId="20" borderId="0" xfId="0" applyFont="1" applyFill="1"/>
    <xf numFmtId="0" fontId="101" fillId="20" borderId="0" xfId="0" applyFont="1" applyFill="1" applyAlignment="1">
      <alignment vertical="top" wrapText="1"/>
    </xf>
    <xf numFmtId="0" fontId="102" fillId="20" borderId="0" xfId="0" applyFont="1" applyFill="1" applyAlignment="1">
      <alignment vertical="top" wrapText="1"/>
    </xf>
    <xf numFmtId="0" fontId="100" fillId="0" borderId="0" xfId="0" applyFont="1"/>
    <xf numFmtId="0" fontId="101" fillId="20" borderId="0" xfId="0" applyFont="1" applyFill="1" applyAlignment="1">
      <alignment horizontal="center" vertical="center" wrapText="1"/>
    </xf>
    <xf numFmtId="0" fontId="53" fillId="0" borderId="0" xfId="0" applyFont="1"/>
    <xf numFmtId="0" fontId="22" fillId="0" borderId="51" xfId="11" applyFont="1" applyFill="1" applyBorder="1" applyAlignment="1">
      <alignment wrapText="1"/>
    </xf>
    <xf numFmtId="166" fontId="7" fillId="0" borderId="50" xfId="11" applyNumberFormat="1" applyFill="1" applyBorder="1" applyAlignment="1">
      <alignment horizontal="center" vertical="center"/>
    </xf>
    <xf numFmtId="166" fontId="22" fillId="0" borderId="49" xfId="11" applyNumberFormat="1" applyFont="1" applyFill="1" applyBorder="1" applyAlignment="1">
      <alignment horizontal="center" vertical="center"/>
    </xf>
    <xf numFmtId="9" fontId="7" fillId="0" borderId="0" xfId="16" applyFont="1"/>
    <xf numFmtId="0" fontId="27" fillId="11" borderId="104" xfId="11" applyFont="1" applyFill="1" applyBorder="1" applyAlignment="1">
      <alignment horizontal="center" vertical="center" wrapText="1"/>
    </xf>
    <xf numFmtId="0" fontId="67" fillId="11" borderId="105" xfId="11" applyFont="1" applyFill="1" applyBorder="1" applyAlignment="1">
      <alignment horizontal="center" vertical="center" wrapText="1"/>
    </xf>
    <xf numFmtId="0" fontId="27" fillId="11" borderId="106" xfId="11" applyFont="1" applyFill="1" applyBorder="1" applyAlignment="1">
      <alignment horizontal="center" vertical="center" wrapText="1"/>
    </xf>
    <xf numFmtId="0" fontId="27" fillId="11" borderId="107" xfId="11" applyFont="1" applyFill="1" applyBorder="1" applyAlignment="1">
      <alignment horizontal="center" vertical="center" wrapText="1"/>
    </xf>
    <xf numFmtId="0" fontId="67" fillId="11" borderId="68" xfId="11" applyFont="1" applyFill="1" applyBorder="1" applyAlignment="1">
      <alignment horizontal="center" vertical="center" wrapText="1"/>
    </xf>
    <xf numFmtId="169" fontId="39" fillId="11" borderId="24" xfId="12" applyNumberFormat="1" applyFont="1" applyFill="1" applyBorder="1" applyAlignment="1">
      <alignment horizontal="center" vertical="center"/>
    </xf>
    <xf numFmtId="169" fontId="65" fillId="11" borderId="60" xfId="12" applyNumberFormat="1" applyFont="1" applyFill="1" applyBorder="1" applyAlignment="1">
      <alignment horizontal="center" vertical="center"/>
    </xf>
    <xf numFmtId="166" fontId="61" fillId="0" borderId="108" xfId="11" applyNumberFormat="1" applyFont="1" applyBorder="1" applyAlignment="1">
      <alignment horizontal="center" vertical="center"/>
    </xf>
    <xf numFmtId="166" fontId="65" fillId="0" borderId="25" xfId="11" applyNumberFormat="1" applyFont="1" applyBorder="1" applyAlignment="1">
      <alignment horizontal="center" vertical="center"/>
    </xf>
    <xf numFmtId="166" fontId="65" fillId="0" borderId="109" xfId="11" applyNumberFormat="1" applyFont="1" applyBorder="1" applyAlignment="1">
      <alignment horizontal="center" vertical="center"/>
    </xf>
    <xf numFmtId="166" fontId="61" fillId="0" borderId="25" xfId="11" applyNumberFormat="1" applyFont="1" applyFill="1" applyBorder="1" applyAlignment="1">
      <alignment horizontal="center" vertical="center"/>
    </xf>
    <xf numFmtId="166" fontId="65" fillId="0" borderId="80" xfId="11" applyNumberFormat="1" applyFont="1" applyFill="1" applyBorder="1" applyAlignment="1">
      <alignment horizontal="center" vertical="center" wrapText="1"/>
    </xf>
    <xf numFmtId="166" fontId="61" fillId="0" borderId="109" xfId="11" applyNumberFormat="1" applyFont="1" applyFill="1" applyBorder="1" applyAlignment="1">
      <alignment horizontal="center" vertical="center"/>
    </xf>
    <xf numFmtId="0" fontId="39" fillId="0" borderId="81" xfId="11" applyFont="1" applyBorder="1" applyAlignment="1">
      <alignment horizontal="center" vertical="center"/>
    </xf>
    <xf numFmtId="0" fontId="65" fillId="0" borderId="0" xfId="11" applyFont="1" applyBorder="1" applyAlignment="1">
      <alignment horizontal="center" vertical="center"/>
    </xf>
    <xf numFmtId="0" fontId="39" fillId="0" borderId="0" xfId="11" applyFont="1" applyBorder="1" applyAlignment="1">
      <alignment horizontal="center" vertical="center"/>
    </xf>
    <xf numFmtId="0" fontId="65" fillId="0" borderId="80" xfId="11" applyFont="1" applyBorder="1" applyAlignment="1">
      <alignment horizontal="center" vertical="center"/>
    </xf>
    <xf numFmtId="166" fontId="7" fillId="0" borderId="24" xfId="11" applyNumberFormat="1" applyFont="1" applyBorder="1" applyAlignment="1">
      <alignment horizontal="center" vertical="center"/>
    </xf>
    <xf numFmtId="166" fontId="7" fillId="0" borderId="21" xfId="11" applyNumberFormat="1" applyFont="1" applyFill="1" applyBorder="1" applyAlignment="1">
      <alignment horizontal="center" vertical="center" wrapText="1"/>
    </xf>
    <xf numFmtId="0" fontId="67" fillId="13" borderId="105" xfId="11" applyFont="1" applyFill="1" applyBorder="1" applyAlignment="1">
      <alignment horizontal="center" vertical="center" wrapText="1"/>
    </xf>
    <xf numFmtId="0" fontId="27" fillId="13" borderId="106" xfId="11" applyFont="1" applyFill="1" applyBorder="1" applyAlignment="1">
      <alignment horizontal="center" vertical="center" wrapText="1"/>
    </xf>
    <xf numFmtId="0" fontId="67" fillId="13" borderId="106" xfId="11" applyFont="1" applyFill="1" applyBorder="1" applyAlignment="1">
      <alignment horizontal="center" vertical="center" wrapText="1"/>
    </xf>
    <xf numFmtId="0" fontId="27" fillId="13" borderId="107" xfId="11" applyFont="1" applyFill="1" applyBorder="1" applyAlignment="1">
      <alignment horizontal="center" vertical="center" wrapText="1"/>
    </xf>
    <xf numFmtId="166" fontId="61" fillId="0" borderId="109" xfId="11" applyNumberFormat="1" applyFont="1" applyBorder="1" applyAlignment="1">
      <alignment horizontal="center" vertical="center"/>
    </xf>
    <xf numFmtId="166" fontId="61" fillId="0" borderId="25" xfId="11" applyNumberFormat="1" applyFont="1" applyBorder="1" applyAlignment="1">
      <alignment horizontal="center" vertical="center"/>
    </xf>
    <xf numFmtId="166" fontId="22" fillId="12" borderId="23" xfId="11" applyNumberFormat="1" applyFont="1" applyFill="1" applyBorder="1" applyAlignment="1">
      <alignment horizontal="center" vertical="center" wrapText="1"/>
    </xf>
    <xf numFmtId="166" fontId="64" fillId="12" borderId="23" xfId="11" applyNumberFormat="1" applyFont="1" applyFill="1" applyBorder="1" applyAlignment="1">
      <alignment horizontal="center" vertical="center" wrapText="1"/>
    </xf>
    <xf numFmtId="166" fontId="39" fillId="0" borderId="23" xfId="11" applyNumberFormat="1" applyFont="1" applyFill="1" applyBorder="1" applyAlignment="1">
      <alignment horizontal="center" vertical="center" wrapText="1"/>
    </xf>
    <xf numFmtId="166" fontId="65" fillId="0" borderId="23" xfId="11" applyNumberFormat="1" applyFont="1" applyFill="1" applyBorder="1" applyAlignment="1">
      <alignment horizontal="center" vertical="center" wrapText="1"/>
    </xf>
    <xf numFmtId="166" fontId="61" fillId="0" borderId="23" xfId="11" applyNumberFormat="1" applyFont="1" applyFill="1" applyBorder="1" applyAlignment="1">
      <alignment horizontal="center" vertical="center" wrapText="1"/>
    </xf>
    <xf numFmtId="166" fontId="22" fillId="0" borderId="23" xfId="11" applyNumberFormat="1" applyFont="1" applyFill="1" applyBorder="1" applyAlignment="1">
      <alignment horizontal="center" vertical="center" wrapText="1"/>
    </xf>
    <xf numFmtId="166" fontId="64" fillId="0" borderId="23" xfId="11" applyNumberFormat="1" applyFont="1" applyFill="1" applyBorder="1" applyAlignment="1">
      <alignment horizontal="center" vertical="center" wrapText="1"/>
    </xf>
    <xf numFmtId="166" fontId="51" fillId="0" borderId="23" xfId="11" applyNumberFormat="1" applyFont="1" applyFill="1" applyBorder="1" applyAlignment="1">
      <alignment horizontal="center" vertical="center" wrapText="1"/>
    </xf>
    <xf numFmtId="166" fontId="66" fillId="0" borderId="23" xfId="11" applyNumberFormat="1" applyFont="1" applyFill="1" applyBorder="1" applyAlignment="1">
      <alignment horizontal="center" vertical="center" wrapText="1"/>
    </xf>
    <xf numFmtId="0" fontId="39" fillId="0" borderId="110" xfId="11" applyFont="1" applyBorder="1" applyAlignment="1">
      <alignment horizontal="center" vertical="center"/>
    </xf>
    <xf numFmtId="0" fontId="65" fillId="0" borderId="110" xfId="11" applyFont="1" applyBorder="1" applyAlignment="1">
      <alignment horizontal="center" vertical="center"/>
    </xf>
    <xf numFmtId="0" fontId="5" fillId="0" borderId="0" xfId="11" applyFont="1"/>
    <xf numFmtId="166" fontId="5" fillId="0" borderId="24" xfId="11" applyNumberFormat="1" applyFont="1" applyBorder="1" applyAlignment="1">
      <alignment horizontal="center" vertical="center"/>
    </xf>
    <xf numFmtId="166" fontId="5" fillId="0" borderId="19" xfId="11" applyNumberFormat="1" applyFont="1" applyBorder="1" applyAlignment="1">
      <alignment horizontal="center" vertical="center"/>
    </xf>
    <xf numFmtId="166" fontId="5" fillId="0" borderId="20" xfId="11" applyNumberFormat="1" applyFont="1" applyBorder="1" applyAlignment="1">
      <alignment horizontal="center" vertical="center"/>
    </xf>
    <xf numFmtId="166" fontId="5" fillId="0" borderId="21" xfId="11" applyNumberFormat="1" applyFont="1" applyBorder="1" applyAlignment="1">
      <alignment horizontal="center" vertical="center"/>
    </xf>
    <xf numFmtId="166" fontId="5" fillId="0" borderId="23" xfId="11" applyNumberFormat="1" applyFont="1" applyBorder="1" applyAlignment="1">
      <alignment horizontal="center" vertical="center"/>
    </xf>
    <xf numFmtId="0" fontId="99" fillId="20" borderId="0" xfId="0" applyFont="1" applyFill="1" applyAlignment="1">
      <alignment horizontal="center" vertical="center"/>
    </xf>
    <xf numFmtId="0" fontId="32" fillId="0" borderId="0" xfId="0" applyFont="1" applyAlignment="1">
      <alignment horizontal="center" vertical="center"/>
    </xf>
    <xf numFmtId="0" fontId="105" fillId="20" borderId="0" xfId="0" applyFont="1" applyFill="1" applyAlignment="1">
      <alignment vertical="center"/>
    </xf>
    <xf numFmtId="0" fontId="106" fillId="20" borderId="0" xfId="0" applyFont="1" applyFill="1" applyAlignment="1">
      <alignment horizontal="left" vertical="center" wrapText="1"/>
    </xf>
    <xf numFmtId="0" fontId="105" fillId="20" borderId="0" xfId="0" applyFont="1" applyFill="1" applyAlignment="1">
      <alignment horizontal="left" vertical="center" wrapText="1"/>
    </xf>
    <xf numFmtId="0" fontId="104" fillId="0" borderId="0" xfId="0" applyFont="1" applyAlignment="1">
      <alignment vertical="center"/>
    </xf>
    <xf numFmtId="0" fontId="77" fillId="0" borderId="0" xfId="11" applyFont="1" applyFill="1" applyAlignment="1">
      <alignment horizontal="center" vertical="center"/>
    </xf>
    <xf numFmtId="0" fontId="68" fillId="0" borderId="0" xfId="11" applyFont="1" applyFill="1" applyAlignment="1">
      <alignment horizontal="center"/>
    </xf>
    <xf numFmtId="0" fontId="22" fillId="0" borderId="0" xfId="11" applyFont="1" applyFill="1"/>
    <xf numFmtId="166" fontId="7" fillId="0" borderId="0" xfId="11" applyNumberFormat="1" applyFill="1" applyAlignment="1">
      <alignment vertical="center"/>
    </xf>
    <xf numFmtId="169" fontId="0" fillId="0" borderId="0" xfId="12" applyNumberFormat="1" applyFont="1" applyFill="1" applyAlignment="1">
      <alignment vertical="center"/>
    </xf>
    <xf numFmtId="0" fontId="7" fillId="0" borderId="0" xfId="11" applyFill="1" applyAlignment="1">
      <alignment vertical="center"/>
    </xf>
    <xf numFmtId="0" fontId="35" fillId="0" borderId="0" xfId="11" applyFont="1" applyFill="1" applyAlignment="1">
      <alignment horizontal="left" vertical="center"/>
    </xf>
    <xf numFmtId="166" fontId="35" fillId="0" borderId="21" xfId="11" applyNumberFormat="1" applyFont="1" applyFill="1" applyBorder="1" applyAlignment="1">
      <alignment horizontal="left" vertical="center"/>
    </xf>
    <xf numFmtId="0" fontId="7" fillId="0" borderId="0" xfId="11" applyFill="1" applyAlignment="1">
      <alignment horizontal="center" vertical="center"/>
    </xf>
    <xf numFmtId="0" fontId="5" fillId="0" borderId="0" xfId="11" applyFont="1" applyFill="1"/>
    <xf numFmtId="166" fontId="22" fillId="0" borderId="0" xfId="11" applyNumberFormat="1" applyFont="1" applyFill="1"/>
    <xf numFmtId="0" fontId="7" fillId="0" borderId="0" xfId="11" applyFont="1" applyFill="1"/>
    <xf numFmtId="0" fontId="76" fillId="0" borderId="0" xfId="11" applyFont="1" applyFill="1" applyAlignment="1">
      <alignment horizontal="left" vertical="center"/>
    </xf>
    <xf numFmtId="0" fontId="76" fillId="0" borderId="0" xfId="11" applyFont="1" applyFill="1"/>
    <xf numFmtId="0" fontId="98" fillId="20" borderId="0" xfId="0" applyFont="1" applyFill="1" applyAlignment="1">
      <alignment horizontal="center" vertical="center"/>
    </xf>
    <xf numFmtId="0" fontId="0" fillId="0" borderId="0" xfId="0" applyAlignment="1">
      <alignment horizontal="center" vertical="center"/>
    </xf>
    <xf numFmtId="0" fontId="11" fillId="0" borderId="0" xfId="15" applyAlignment="1">
      <alignment horizontal="center" vertical="center"/>
    </xf>
    <xf numFmtId="0" fontId="11" fillId="0" borderId="0" xfId="15" applyFill="1" applyAlignment="1">
      <alignment horizontal="center" vertical="center"/>
    </xf>
    <xf numFmtId="165" fontId="49" fillId="0" borderId="5" xfId="15" applyNumberFormat="1" applyFont="1" applyBorder="1" applyAlignment="1" applyProtection="1">
      <alignment horizontal="left" vertical="center" wrapText="1"/>
      <protection locked="0"/>
    </xf>
    <xf numFmtId="165" fontId="49" fillId="0" borderId="5" xfId="15" applyNumberFormat="1" applyFont="1" applyBorder="1" applyAlignment="1" applyProtection="1">
      <alignment horizontal="left" vertical="top" wrapText="1"/>
      <protection locked="0"/>
    </xf>
    <xf numFmtId="165" fontId="49" fillId="11" borderId="5" xfId="15" applyNumberFormat="1" applyFont="1" applyFill="1" applyBorder="1" applyAlignment="1" applyProtection="1">
      <alignment horizontal="left" vertical="center" wrapText="1"/>
      <protection locked="0"/>
    </xf>
    <xf numFmtId="165" fontId="49" fillId="11" borderId="5" xfId="15" applyNumberFormat="1" applyFont="1" applyFill="1" applyBorder="1" applyAlignment="1" applyProtection="1">
      <alignment horizontal="left" vertical="top" wrapText="1"/>
      <protection locked="0"/>
    </xf>
    <xf numFmtId="165" fontId="49" fillId="0" borderId="5" xfId="15" applyNumberFormat="1" applyFont="1" applyFill="1" applyBorder="1" applyAlignment="1" applyProtection="1">
      <alignment horizontal="left" vertical="center" wrapText="1"/>
      <protection locked="0"/>
    </xf>
    <xf numFmtId="165" fontId="107" fillId="0" borderId="5" xfId="15" applyNumberFormat="1" applyFont="1" applyBorder="1" applyAlignment="1" applyProtection="1">
      <alignment horizontal="left" vertical="center" wrapText="1"/>
      <protection locked="0"/>
    </xf>
    <xf numFmtId="0" fontId="11" fillId="0" borderId="0" xfId="23"/>
    <xf numFmtId="0" fontId="11" fillId="0" borderId="0" xfId="23" applyAlignment="1">
      <alignment horizontal="center"/>
    </xf>
    <xf numFmtId="0" fontId="11" fillId="0" borderId="0" xfId="23" applyAlignment="1">
      <alignment horizontal="center" vertical="center"/>
    </xf>
    <xf numFmtId="0" fontId="68" fillId="0" borderId="111" xfId="23" applyFont="1" applyBorder="1" applyAlignment="1">
      <alignment horizontal="center" vertical="center" wrapText="1"/>
    </xf>
    <xf numFmtId="0" fontId="11" fillId="0" borderId="111" xfId="23" applyBorder="1" applyAlignment="1">
      <alignment horizontal="center" vertical="center" wrapText="1"/>
    </xf>
    <xf numFmtId="15" fontId="68" fillId="0" borderId="111" xfId="23" applyNumberFormat="1" applyFont="1" applyBorder="1" applyAlignment="1">
      <alignment horizontal="center" vertical="center" wrapText="1"/>
    </xf>
    <xf numFmtId="0" fontId="11" fillId="0" borderId="0" xfId="23" applyFill="1"/>
    <xf numFmtId="0" fontId="83" fillId="0" borderId="111" xfId="23" applyFont="1" applyFill="1" applyBorder="1" applyAlignment="1">
      <alignment horizontal="center" vertical="center" wrapText="1"/>
    </xf>
    <xf numFmtId="0" fontId="83" fillId="0" borderId="111" xfId="23" applyFont="1" applyFill="1" applyBorder="1" applyAlignment="1">
      <alignment horizontal="left" vertical="center" wrapText="1"/>
    </xf>
    <xf numFmtId="14" fontId="83" fillId="0" borderId="111" xfId="23" applyNumberFormat="1" applyFont="1" applyFill="1" applyBorder="1" applyAlignment="1">
      <alignment horizontal="center" vertical="center" wrapText="1"/>
    </xf>
    <xf numFmtId="0" fontId="110" fillId="0" borderId="0" xfId="23" applyFont="1" applyAlignment="1">
      <alignment horizontal="center"/>
    </xf>
    <xf numFmtId="0" fontId="121" fillId="0" borderId="0" xfId="0" applyFont="1" applyAlignment="1">
      <alignment horizontal="center" vertical="center"/>
    </xf>
    <xf numFmtId="0" fontId="122" fillId="0" borderId="0" xfId="20" applyFont="1" applyAlignment="1">
      <alignment horizontal="left" vertical="top"/>
    </xf>
    <xf numFmtId="0" fontId="121" fillId="0" borderId="0" xfId="23" applyFont="1" applyAlignment="1">
      <alignment vertical="center"/>
    </xf>
    <xf numFmtId="0" fontId="92" fillId="0" borderId="0" xfId="20" applyFont="1" applyBorder="1" applyAlignment="1">
      <alignment horizontal="center" vertical="center"/>
    </xf>
    <xf numFmtId="0" fontId="92" fillId="0" borderId="0" xfId="20" applyFont="1" applyBorder="1" applyAlignment="1">
      <alignment vertical="center" wrapText="1"/>
    </xf>
    <xf numFmtId="172" fontId="92" fillId="0" borderId="0" xfId="21" applyNumberFormat="1" applyFont="1" applyBorder="1" applyAlignment="1">
      <alignment horizontal="center" vertical="center"/>
    </xf>
    <xf numFmtId="0" fontId="92" fillId="0" borderId="0" xfId="20" applyFont="1" applyBorder="1" applyAlignment="1">
      <alignment vertical="center"/>
    </xf>
    <xf numFmtId="172" fontId="92" fillId="0" borderId="118" xfId="21" applyNumberFormat="1" applyFont="1" applyFill="1" applyBorder="1" applyAlignment="1">
      <alignment horizontal="center" vertical="center"/>
    </xf>
    <xf numFmtId="172" fontId="92" fillId="0" borderId="118" xfId="21" applyNumberFormat="1" applyFont="1" applyBorder="1" applyAlignment="1">
      <alignment horizontal="center" vertical="center"/>
    </xf>
    <xf numFmtId="172" fontId="93" fillId="0" borderId="79" xfId="20" applyNumberFormat="1" applyFont="1" applyBorder="1"/>
    <xf numFmtId="9" fontId="92" fillId="0" borderId="50" xfId="16" applyFont="1" applyFill="1" applyBorder="1" applyAlignment="1">
      <alignment horizontal="center" vertical="center"/>
    </xf>
    <xf numFmtId="9" fontId="92" fillId="0" borderId="50" xfId="16" applyFont="1" applyBorder="1" applyAlignment="1">
      <alignment horizontal="center" vertical="center"/>
    </xf>
    <xf numFmtId="49" fontId="6" fillId="0" borderId="0" xfId="20" applyNumberFormat="1"/>
    <xf numFmtId="0" fontId="125" fillId="0" borderId="0" xfId="20" applyFont="1" applyBorder="1" applyAlignment="1">
      <alignment horizontal="center" vertical="center"/>
    </xf>
    <xf numFmtId="49" fontId="39" fillId="0" borderId="0" xfId="20" applyNumberFormat="1" applyFont="1"/>
    <xf numFmtId="0" fontId="128" fillId="20" borderId="0" xfId="0" applyFont="1" applyFill="1" applyAlignment="1">
      <alignment horizontal="center" vertical="top" wrapText="1"/>
    </xf>
    <xf numFmtId="0" fontId="128" fillId="20" borderId="0" xfId="0" applyFont="1" applyFill="1" applyAlignment="1">
      <alignment horizontal="center" vertical="center" wrapText="1"/>
    </xf>
    <xf numFmtId="0" fontId="129" fillId="20" borderId="0" xfId="0" applyFont="1" applyFill="1" applyAlignment="1">
      <alignment vertical="top" wrapText="1"/>
    </xf>
    <xf numFmtId="44" fontId="129" fillId="20" borderId="0" xfId="22" applyNumberFormat="1" applyFont="1" applyFill="1" applyAlignment="1">
      <alignment vertical="top" wrapText="1"/>
    </xf>
    <xf numFmtId="44" fontId="128" fillId="20" borderId="0" xfId="22" applyNumberFormat="1" applyFont="1" applyFill="1" applyAlignment="1">
      <alignment vertical="top" wrapText="1"/>
    </xf>
    <xf numFmtId="0" fontId="128" fillId="20" borderId="0" xfId="0" applyFont="1" applyFill="1" applyAlignment="1">
      <alignment vertical="top" wrapText="1"/>
    </xf>
    <xf numFmtId="0" fontId="128" fillId="20" borderId="0" xfId="0" applyFont="1" applyFill="1" applyAlignment="1">
      <alignment horizontal="left" vertical="top" wrapText="1" indent="1"/>
    </xf>
    <xf numFmtId="44" fontId="128" fillId="20" borderId="74" xfId="22" applyNumberFormat="1" applyFont="1" applyFill="1" applyBorder="1" applyAlignment="1">
      <alignment vertical="top" wrapText="1"/>
    </xf>
    <xf numFmtId="0" fontId="128" fillId="20" borderId="0" xfId="0" applyFont="1" applyFill="1" applyAlignment="1">
      <alignment horizontal="left"/>
    </xf>
    <xf numFmtId="0" fontId="132" fillId="20" borderId="0" xfId="0" applyFont="1" applyFill="1" applyAlignment="1">
      <alignment horizontal="center" vertical="top" wrapText="1"/>
    </xf>
    <xf numFmtId="0" fontId="133" fillId="20" borderId="0" xfId="0" applyFont="1" applyFill="1" applyAlignment="1">
      <alignment horizontal="center" vertical="top" wrapText="1"/>
    </xf>
    <xf numFmtId="0" fontId="133" fillId="20" borderId="0" xfId="0" applyFont="1" applyFill="1" applyAlignment="1">
      <alignment horizontal="left" vertical="top" wrapText="1" indent="15"/>
    </xf>
    <xf numFmtId="169" fontId="129" fillId="27" borderId="0" xfId="22" applyNumberFormat="1" applyFont="1" applyFill="1" applyAlignment="1">
      <alignment horizontal="center" vertical="center" wrapText="1"/>
    </xf>
    <xf numFmtId="0" fontId="128" fillId="27" borderId="0" xfId="0" applyFont="1" applyFill="1" applyAlignment="1">
      <alignment horizontal="center" vertical="center" wrapText="1"/>
    </xf>
    <xf numFmtId="169" fontId="128" fillId="27" borderId="0" xfId="22" applyNumberFormat="1" applyFont="1" applyFill="1" applyAlignment="1">
      <alignment horizontal="center" vertical="center" wrapText="1"/>
    </xf>
    <xf numFmtId="0" fontId="129" fillId="27" borderId="0" xfId="0" applyFont="1" applyFill="1" applyAlignment="1">
      <alignment horizontal="center" vertical="center" wrapText="1"/>
    </xf>
    <xf numFmtId="0" fontId="131" fillId="20" borderId="0" xfId="0" applyFont="1" applyFill="1" applyAlignment="1">
      <alignment vertical="top" wrapText="1"/>
    </xf>
    <xf numFmtId="169" fontId="90" fillId="27" borderId="0" xfId="0" applyNumberFormat="1" applyFont="1" applyFill="1" applyAlignment="1">
      <alignment horizontal="center" vertical="center" wrapText="1"/>
    </xf>
    <xf numFmtId="169" fontId="90" fillId="27" borderId="0" xfId="22" applyNumberFormat="1" applyFont="1" applyFill="1" applyAlignment="1">
      <alignment horizontal="center" vertical="center" wrapText="1"/>
    </xf>
    <xf numFmtId="0" fontId="90" fillId="20" borderId="0" xfId="0" applyFont="1" applyFill="1" applyAlignment="1">
      <alignment vertical="top" wrapText="1"/>
    </xf>
    <xf numFmtId="44" fontId="90" fillId="20" borderId="0" xfId="22" applyNumberFormat="1" applyFont="1" applyFill="1" applyAlignment="1">
      <alignment vertical="top" wrapText="1"/>
    </xf>
    <xf numFmtId="44" fontId="85" fillId="20" borderId="0" xfId="22" applyNumberFormat="1" applyFont="1" applyFill="1" applyAlignment="1">
      <alignment vertical="top" wrapText="1"/>
    </xf>
    <xf numFmtId="0" fontId="118" fillId="20" borderId="0" xfId="0" applyFont="1" applyFill="1" applyAlignment="1">
      <alignment vertical="top" wrapText="1"/>
    </xf>
    <xf numFmtId="0" fontId="85" fillId="27" borderId="0" xfId="0" applyFont="1" applyFill="1" applyAlignment="1">
      <alignment horizontal="center" vertical="center" wrapText="1"/>
    </xf>
    <xf numFmtId="169" fontId="85" fillId="27" borderId="0" xfId="22" applyNumberFormat="1" applyFont="1" applyFill="1" applyAlignment="1">
      <alignment horizontal="center" vertical="center" wrapText="1"/>
    </xf>
    <xf numFmtId="0" fontId="85" fillId="20" borderId="0" xfId="0" applyFont="1" applyFill="1" applyAlignment="1">
      <alignment vertical="top" wrapText="1"/>
    </xf>
    <xf numFmtId="0" fontId="90" fillId="27" borderId="0" xfId="0" applyFont="1" applyFill="1" applyAlignment="1">
      <alignment horizontal="center" vertical="center" wrapText="1"/>
    </xf>
    <xf numFmtId="0" fontId="85" fillId="20" borderId="0" xfId="0" applyFont="1" applyFill="1" applyAlignment="1">
      <alignment horizontal="left" vertical="top" wrapText="1" indent="1"/>
    </xf>
    <xf numFmtId="0" fontId="85" fillId="20" borderId="0" xfId="0" applyFont="1" applyFill="1" applyAlignment="1">
      <alignment horizontal="left" vertical="top" wrapText="1"/>
    </xf>
    <xf numFmtId="169" fontId="119" fillId="27" borderId="95" xfId="0" applyNumberFormat="1" applyFont="1" applyFill="1" applyBorder="1" applyAlignment="1">
      <alignment horizontal="center" vertical="center" wrapText="1"/>
    </xf>
    <xf numFmtId="0" fontId="90" fillId="20" borderId="0" xfId="0" applyFont="1" applyFill="1" applyAlignment="1">
      <alignment vertical="center" wrapText="1"/>
    </xf>
    <xf numFmtId="0" fontId="90" fillId="20" borderId="0" xfId="0" applyFont="1" applyFill="1" applyAlignment="1">
      <alignment horizontal="left" vertical="center" wrapText="1"/>
    </xf>
    <xf numFmtId="0" fontId="11" fillId="0" borderId="0" xfId="0" applyFont="1" applyAlignment="1">
      <alignment vertical="center"/>
    </xf>
    <xf numFmtId="0" fontId="85" fillId="20" borderId="0" xfId="0" applyFont="1" applyFill="1" applyAlignment="1">
      <alignment horizontal="left" vertical="center" wrapText="1"/>
    </xf>
    <xf numFmtId="0" fontId="128" fillId="20" borderId="74" xfId="0" applyFont="1" applyFill="1" applyBorder="1" applyAlignment="1">
      <alignment vertical="top" wrapText="1"/>
    </xf>
    <xf numFmtId="0" fontId="131" fillId="20" borderId="0" xfId="0" applyFont="1" applyFill="1" applyAlignment="1">
      <alignment horizontal="center" vertical="center" wrapText="1"/>
    </xf>
    <xf numFmtId="0" fontId="131" fillId="20" borderId="0" xfId="0" applyFont="1" applyFill="1" applyAlignment="1">
      <alignment horizontal="left" wrapText="1"/>
    </xf>
    <xf numFmtId="0" fontId="135" fillId="20" borderId="0" xfId="0" applyFont="1" applyFill="1" applyAlignment="1">
      <alignment horizontal="center" vertical="center"/>
    </xf>
    <xf numFmtId="0" fontId="135" fillId="20" borderId="0" xfId="0" applyFont="1" applyFill="1"/>
    <xf numFmtId="0" fontId="135" fillId="20" borderId="0" xfId="0" applyFont="1" applyFill="1" applyAlignment="1">
      <alignment vertical="top" wrapText="1"/>
    </xf>
    <xf numFmtId="0" fontId="83" fillId="0" borderId="118" xfId="23" applyFont="1" applyFill="1" applyBorder="1" applyAlignment="1">
      <alignment horizontal="center" vertical="center" wrapText="1"/>
    </xf>
    <xf numFmtId="0" fontId="31" fillId="0" borderId="0" xfId="23" applyFont="1" applyFill="1" applyAlignment="1">
      <alignment horizontal="center"/>
    </xf>
    <xf numFmtId="0" fontId="69" fillId="0" borderId="111" xfId="23" applyFont="1" applyBorder="1" applyAlignment="1">
      <alignment horizontal="center" vertical="center" wrapText="1"/>
    </xf>
    <xf numFmtId="0" fontId="11" fillId="0" borderId="0" xfId="23" applyFont="1" applyAlignment="1">
      <alignment horizontal="center"/>
    </xf>
    <xf numFmtId="0" fontId="11" fillId="0" borderId="0" xfId="23" applyFont="1" applyAlignment="1">
      <alignment vertical="center"/>
    </xf>
    <xf numFmtId="0" fontId="83" fillId="0" borderId="111" xfId="23" applyFont="1" applyBorder="1" applyAlignment="1">
      <alignment horizontal="center" vertical="center" wrapText="1"/>
    </xf>
    <xf numFmtId="0" fontId="11" fillId="0" borderId="0" xfId="23" applyFont="1" applyAlignment="1">
      <alignment horizontal="center" vertical="center"/>
    </xf>
    <xf numFmtId="0" fontId="68" fillId="0" borderId="118" xfId="23" applyFont="1" applyBorder="1" applyAlignment="1">
      <alignment horizontal="center" vertical="center" wrapText="1"/>
    </xf>
    <xf numFmtId="0" fontId="11" fillId="0" borderId="0" xfId="23" applyFont="1" applyFill="1" applyAlignment="1">
      <alignment horizontal="center"/>
    </xf>
    <xf numFmtId="0" fontId="11" fillId="0" borderId="0" xfId="23" applyFont="1" applyAlignment="1">
      <alignment horizontal="left"/>
    </xf>
    <xf numFmtId="0" fontId="83" fillId="0" borderId="111" xfId="23" applyFont="1" applyBorder="1" applyAlignment="1">
      <alignment vertical="center" wrapText="1"/>
    </xf>
    <xf numFmtId="0" fontId="83" fillId="0" borderId="118" xfId="23" applyFont="1" applyBorder="1" applyAlignment="1">
      <alignment horizontal="center" vertical="center" wrapText="1"/>
    </xf>
    <xf numFmtId="0" fontId="83" fillId="0" borderId="111" xfId="23" applyFont="1" applyBorder="1" applyAlignment="1">
      <alignment horizontal="left" vertical="center" wrapText="1"/>
    </xf>
    <xf numFmtId="0" fontId="83" fillId="0" borderId="118" xfId="23" applyFont="1" applyBorder="1" applyAlignment="1">
      <alignment horizontal="left" vertical="center" wrapText="1"/>
    </xf>
    <xf numFmtId="15" fontId="83" fillId="0" borderId="111" xfId="23" applyNumberFormat="1" applyFont="1" applyBorder="1" applyAlignment="1">
      <alignment horizontal="center" vertical="center" wrapText="1"/>
    </xf>
    <xf numFmtId="15" fontId="83" fillId="0" borderId="116" xfId="23" applyNumberFormat="1" applyFont="1" applyBorder="1" applyAlignment="1">
      <alignment horizontal="center" vertical="center" wrapText="1"/>
    </xf>
    <xf numFmtId="15" fontId="83" fillId="0" borderId="115" xfId="23" applyNumberFormat="1" applyFont="1" applyBorder="1" applyAlignment="1">
      <alignment horizontal="center" vertical="center" wrapText="1"/>
    </xf>
    <xf numFmtId="0" fontId="83" fillId="0" borderId="118" xfId="23" applyFont="1" applyBorder="1" applyAlignment="1">
      <alignment vertical="center" wrapText="1"/>
    </xf>
    <xf numFmtId="15" fontId="68" fillId="0" borderId="118" xfId="23" applyNumberFormat="1" applyFont="1" applyBorder="1" applyAlignment="1">
      <alignment horizontal="center" vertical="center" wrapText="1"/>
    </xf>
    <xf numFmtId="0" fontId="81" fillId="26" borderId="111" xfId="23" applyFont="1" applyFill="1" applyBorder="1" applyAlignment="1">
      <alignment horizontal="center" vertical="center" wrapText="1"/>
    </xf>
    <xf numFmtId="0" fontId="136" fillId="0" borderId="0" xfId="23" applyFont="1" applyAlignment="1">
      <alignment horizontal="center"/>
    </xf>
    <xf numFmtId="165" fontId="33" fillId="0" borderId="5" xfId="15" applyNumberFormat="1" applyFont="1" applyBorder="1" applyAlignment="1" applyProtection="1">
      <alignment horizontal="left" vertical="center" wrapText="1"/>
      <protection locked="0"/>
    </xf>
    <xf numFmtId="3" fontId="49" fillId="7" borderId="11" xfId="15" applyNumberFormat="1" applyFont="1" applyFill="1" applyBorder="1" applyAlignment="1" applyProtection="1">
      <alignment horizontal="center" vertical="center" wrapText="1"/>
      <protection locked="0"/>
    </xf>
    <xf numFmtId="0" fontId="83" fillId="0" borderId="119" xfId="23" applyFont="1" applyBorder="1" applyAlignment="1">
      <alignment horizontal="center" vertical="center" wrapText="1"/>
    </xf>
    <xf numFmtId="0" fontId="83" fillId="0" borderId="119" xfId="23" applyFont="1" applyBorder="1" applyAlignment="1">
      <alignment vertical="center" wrapText="1"/>
    </xf>
    <xf numFmtId="15" fontId="83" fillId="0" borderId="120" xfId="23" applyNumberFormat="1" applyFont="1" applyBorder="1" applyAlignment="1">
      <alignment horizontal="center" vertical="center" wrapText="1"/>
    </xf>
    <xf numFmtId="0" fontId="68" fillId="0" borderId="119" xfId="23" applyFont="1" applyBorder="1" applyAlignment="1">
      <alignment horizontal="center" vertical="center" wrapText="1"/>
    </xf>
    <xf numFmtId="0" fontId="83" fillId="0" borderId="119" xfId="23" applyFont="1" applyFill="1" applyBorder="1" applyAlignment="1">
      <alignment horizontal="center" vertical="center" wrapText="1"/>
    </xf>
    <xf numFmtId="0" fontId="68" fillId="0" borderId="111" xfId="23" applyFont="1" applyBorder="1" applyAlignment="1">
      <alignment vertical="center" wrapText="1"/>
    </xf>
    <xf numFmtId="0" fontId="68" fillId="0" borderId="119" xfId="23" applyFont="1" applyBorder="1" applyAlignment="1">
      <alignment vertical="center" wrapText="1"/>
    </xf>
    <xf numFmtId="0" fontId="68" fillId="0" borderId="118" xfId="23" applyFont="1" applyBorder="1" applyAlignment="1">
      <alignment vertical="center" wrapText="1"/>
    </xf>
    <xf numFmtId="14" fontId="83" fillId="0" borderId="119" xfId="23" applyNumberFormat="1" applyFont="1" applyFill="1" applyBorder="1" applyAlignment="1">
      <alignment horizontal="center" vertical="center" wrapText="1"/>
    </xf>
    <xf numFmtId="14" fontId="83" fillId="0" borderId="118" xfId="23" applyNumberFormat="1" applyFont="1" applyFill="1" applyBorder="1" applyAlignment="1">
      <alignment horizontal="center" vertical="center" wrapText="1"/>
    </xf>
    <xf numFmtId="0" fontId="83" fillId="0" borderId="121" xfId="23" applyFont="1" applyFill="1" applyBorder="1" applyAlignment="1">
      <alignment horizontal="center" vertical="center" wrapText="1"/>
    </xf>
    <xf numFmtId="0" fontId="83" fillId="0" borderId="121" xfId="23" applyFont="1" applyFill="1" applyBorder="1" applyAlignment="1">
      <alignment horizontal="left" vertical="center" wrapText="1"/>
    </xf>
    <xf numFmtId="14" fontId="83" fillId="0" borderId="121" xfId="23" applyNumberFormat="1" applyFont="1" applyFill="1" applyBorder="1" applyAlignment="1">
      <alignment horizontal="center" vertical="center" wrapText="1"/>
    </xf>
    <xf numFmtId="0" fontId="68" fillId="0" borderId="111" xfId="23" applyFont="1" applyBorder="1" applyAlignment="1">
      <alignment horizontal="left" vertical="center" wrapText="1"/>
    </xf>
    <xf numFmtId="0" fontId="69" fillId="0" borderId="121" xfId="23" applyFont="1" applyBorder="1" applyAlignment="1">
      <alignment horizontal="center" vertical="center" wrapText="1"/>
    </xf>
    <xf numFmtId="0" fontId="83" fillId="0" borderId="121" xfId="23" applyFont="1" applyBorder="1" applyAlignment="1">
      <alignment horizontal="center" vertical="center" wrapText="1"/>
    </xf>
    <xf numFmtId="15" fontId="83" fillId="0" borderId="121" xfId="23" applyNumberFormat="1" applyFont="1" applyBorder="1" applyAlignment="1">
      <alignment horizontal="center" vertical="center" wrapText="1"/>
    </xf>
    <xf numFmtId="15" fontId="68" fillId="0" borderId="121" xfId="23" applyNumberFormat="1" applyFont="1" applyBorder="1" applyAlignment="1">
      <alignment horizontal="center" vertical="center" wrapText="1"/>
    </xf>
    <xf numFmtId="0" fontId="68" fillId="0" borderId="121" xfId="23" applyFont="1" applyBorder="1" applyAlignment="1">
      <alignment horizontal="center" vertical="center" wrapText="1"/>
    </xf>
    <xf numFmtId="0" fontId="68" fillId="0" borderId="121" xfId="23" applyFont="1" applyBorder="1" applyAlignment="1">
      <alignment horizontal="left" vertical="center" wrapText="1"/>
    </xf>
    <xf numFmtId="0" fontId="83" fillId="0" borderId="119" xfId="23" applyFont="1" applyFill="1" applyBorder="1" applyAlignment="1">
      <alignment horizontal="left" vertical="center" wrapText="1"/>
    </xf>
    <xf numFmtId="0" fontId="117" fillId="0" borderId="121" xfId="0" applyFont="1" applyBorder="1" applyAlignment="1">
      <alignment horizontal="left"/>
    </xf>
    <xf numFmtId="0" fontId="117" fillId="0" borderId="121" xfId="0" applyFont="1" applyBorder="1"/>
    <xf numFmtId="17" fontId="27" fillId="11" borderId="24" xfId="11" applyNumberFormat="1" applyFont="1" applyFill="1" applyBorder="1" applyAlignment="1">
      <alignment horizontal="center" vertical="center" wrapText="1"/>
    </xf>
    <xf numFmtId="17" fontId="67" fillId="11" borderId="21" xfId="11" applyNumberFormat="1" applyFont="1" applyFill="1" applyBorder="1" applyAlignment="1">
      <alignment horizontal="center" vertical="center" wrapText="1"/>
    </xf>
    <xf numFmtId="17" fontId="27" fillId="11" borderId="19" xfId="11" applyNumberFormat="1" applyFont="1" applyFill="1" applyBorder="1" applyAlignment="1">
      <alignment horizontal="center" vertical="center" wrapText="1"/>
    </xf>
    <xf numFmtId="17" fontId="67" fillId="11" borderId="19" xfId="11" applyNumberFormat="1" applyFont="1" applyFill="1" applyBorder="1" applyAlignment="1">
      <alignment horizontal="center" vertical="center" wrapText="1"/>
    </xf>
    <xf numFmtId="17" fontId="67" fillId="11" borderId="20" xfId="11" applyNumberFormat="1" applyFont="1" applyFill="1" applyBorder="1" applyAlignment="1">
      <alignment horizontal="center" vertical="center" wrapText="1"/>
    </xf>
    <xf numFmtId="17" fontId="27" fillId="11" borderId="20" xfId="11" applyNumberFormat="1" applyFont="1" applyFill="1" applyBorder="1" applyAlignment="1">
      <alignment horizontal="center" vertical="center" wrapText="1"/>
    </xf>
    <xf numFmtId="17" fontId="67" fillId="11" borderId="60" xfId="11" applyNumberFormat="1" applyFont="1" applyFill="1" applyBorder="1" applyAlignment="1">
      <alignment horizontal="center" vertical="center" wrapText="1"/>
    </xf>
    <xf numFmtId="17" fontId="27" fillId="8" borderId="21" xfId="11" applyNumberFormat="1" applyFont="1" applyFill="1" applyBorder="1" applyAlignment="1">
      <alignment horizontal="center" vertical="center" wrapText="1"/>
    </xf>
    <xf numFmtId="17" fontId="67" fillId="8" borderId="21" xfId="11" applyNumberFormat="1" applyFont="1" applyFill="1" applyBorder="1" applyAlignment="1">
      <alignment horizontal="center" vertical="center" wrapText="1"/>
    </xf>
    <xf numFmtId="17" fontId="27" fillId="8" borderId="19" xfId="11" applyNumberFormat="1" applyFont="1" applyFill="1" applyBorder="1" applyAlignment="1">
      <alignment horizontal="center" vertical="center" wrapText="1"/>
    </xf>
    <xf numFmtId="17" fontId="67" fillId="8" borderId="19" xfId="11" applyNumberFormat="1" applyFont="1" applyFill="1" applyBorder="1" applyAlignment="1">
      <alignment horizontal="center" vertical="center" wrapText="1"/>
    </xf>
    <xf numFmtId="17" fontId="67" fillId="8" borderId="20" xfId="11" applyNumberFormat="1" applyFont="1" applyFill="1" applyBorder="1" applyAlignment="1">
      <alignment horizontal="center" vertical="center" wrapText="1"/>
    </xf>
    <xf numFmtId="17" fontId="27" fillId="8" borderId="20" xfId="11" applyNumberFormat="1" applyFont="1" applyFill="1" applyBorder="1" applyAlignment="1">
      <alignment horizontal="center" vertical="center" wrapText="1"/>
    </xf>
    <xf numFmtId="17" fontId="67" fillId="8" borderId="27" xfId="11" applyNumberFormat="1" applyFont="1" applyFill="1" applyBorder="1" applyAlignment="1">
      <alignment horizontal="center" vertical="center" wrapText="1"/>
    </xf>
    <xf numFmtId="17" fontId="67" fillId="13" borderId="21" xfId="11" applyNumberFormat="1" applyFont="1" applyFill="1" applyBorder="1" applyAlignment="1">
      <alignment horizontal="center" vertical="center" wrapText="1"/>
    </xf>
    <xf numFmtId="17" fontId="27" fillId="13" borderId="19" xfId="11" applyNumberFormat="1" applyFont="1" applyFill="1" applyBorder="1" applyAlignment="1">
      <alignment horizontal="center" vertical="center" wrapText="1"/>
    </xf>
    <xf numFmtId="17" fontId="67" fillId="13" borderId="19" xfId="11" applyNumberFormat="1" applyFont="1" applyFill="1" applyBorder="1" applyAlignment="1">
      <alignment horizontal="center" vertical="center" wrapText="1"/>
    </xf>
    <xf numFmtId="17" fontId="67" fillId="13" borderId="20" xfId="11" applyNumberFormat="1" applyFont="1" applyFill="1" applyBorder="1" applyAlignment="1">
      <alignment horizontal="center" vertical="center" wrapText="1"/>
    </xf>
    <xf numFmtId="17" fontId="27" fillId="13" borderId="20" xfId="11" applyNumberFormat="1" applyFont="1" applyFill="1" applyBorder="1" applyAlignment="1">
      <alignment horizontal="center" vertical="center" wrapText="1"/>
    </xf>
    <xf numFmtId="17" fontId="67" fillId="13" borderId="60" xfId="11" applyNumberFormat="1" applyFont="1" applyFill="1" applyBorder="1" applyAlignment="1">
      <alignment horizontal="center" vertical="center" wrapText="1"/>
    </xf>
    <xf numFmtId="17" fontId="27" fillId="9" borderId="71" xfId="11" applyNumberFormat="1" applyFont="1" applyFill="1" applyBorder="1" applyAlignment="1">
      <alignment horizontal="center" vertical="center" wrapText="1"/>
    </xf>
    <xf numFmtId="17" fontId="67" fillId="9" borderId="65" xfId="11" applyNumberFormat="1" applyFont="1" applyFill="1" applyBorder="1" applyAlignment="1">
      <alignment horizontal="center" vertical="center" wrapText="1"/>
    </xf>
    <xf numFmtId="17" fontId="27" fillId="9" borderId="65" xfId="11" applyNumberFormat="1" applyFont="1" applyFill="1" applyBorder="1" applyAlignment="1">
      <alignment horizontal="center" vertical="center" wrapText="1"/>
    </xf>
    <xf numFmtId="17" fontId="27" fillId="9" borderId="64" xfId="11" applyNumberFormat="1" applyFont="1" applyFill="1" applyBorder="1" applyAlignment="1">
      <alignment horizontal="center" vertical="center" wrapText="1"/>
    </xf>
    <xf numFmtId="17" fontId="67" fillId="9" borderId="64" xfId="11" applyNumberFormat="1" applyFont="1" applyFill="1" applyBorder="1" applyAlignment="1">
      <alignment horizontal="center" vertical="center" wrapText="1"/>
    </xf>
    <xf numFmtId="166" fontId="2" fillId="0" borderId="19" xfId="11" applyNumberFormat="1" applyFont="1" applyFill="1" applyBorder="1" applyAlignment="1">
      <alignment horizontal="center" vertical="center"/>
    </xf>
    <xf numFmtId="166" fontId="2" fillId="0" borderId="24" xfId="11" applyNumberFormat="1" applyFont="1" applyFill="1" applyBorder="1" applyAlignment="1">
      <alignment horizontal="center" vertical="center"/>
    </xf>
    <xf numFmtId="166" fontId="2" fillId="0" borderId="21" xfId="11" applyNumberFormat="1" applyFont="1" applyFill="1" applyBorder="1" applyAlignment="1">
      <alignment horizontal="center" vertical="center"/>
    </xf>
    <xf numFmtId="166" fontId="2" fillId="0" borderId="20" xfId="11" applyNumberFormat="1" applyFont="1" applyFill="1" applyBorder="1" applyAlignment="1">
      <alignment horizontal="center" vertical="center"/>
    </xf>
    <xf numFmtId="166" fontId="2" fillId="0" borderId="23" xfId="11" applyNumberFormat="1" applyFont="1" applyFill="1" applyBorder="1" applyAlignment="1">
      <alignment horizontal="center" vertical="center"/>
    </xf>
    <xf numFmtId="0" fontId="2" fillId="0" borderId="0" xfId="11" applyFont="1" applyFill="1" applyAlignment="1">
      <alignment vertical="center"/>
    </xf>
    <xf numFmtId="166" fontId="7" fillId="0" borderId="27" xfId="11" applyNumberFormat="1" applyBorder="1" applyAlignment="1">
      <alignment horizontal="center" vertical="center"/>
    </xf>
    <xf numFmtId="166" fontId="64" fillId="9" borderId="128" xfId="11" applyNumberFormat="1" applyFont="1" applyFill="1" applyBorder="1" applyAlignment="1">
      <alignment horizontal="center" vertical="center"/>
    </xf>
    <xf numFmtId="166" fontId="64" fillId="12" borderId="128" xfId="11" applyNumberFormat="1" applyFont="1" applyFill="1" applyBorder="1" applyAlignment="1">
      <alignment horizontal="center" vertical="center"/>
    </xf>
    <xf numFmtId="166" fontId="65" fillId="0" borderId="128" xfId="11" applyNumberFormat="1" applyFont="1" applyBorder="1" applyAlignment="1">
      <alignment horizontal="center" vertical="center"/>
    </xf>
    <xf numFmtId="169" fontId="65" fillId="11" borderId="128" xfId="12" applyNumberFormat="1" applyFont="1" applyFill="1" applyBorder="1" applyAlignment="1">
      <alignment horizontal="center" vertical="center"/>
    </xf>
    <xf numFmtId="166" fontId="61" fillId="0" borderId="128" xfId="11" applyNumberFormat="1" applyFont="1" applyFill="1" applyBorder="1" applyAlignment="1">
      <alignment horizontal="center" vertical="center"/>
    </xf>
    <xf numFmtId="166" fontId="61" fillId="0" borderId="128" xfId="11" applyNumberFormat="1" applyFont="1" applyBorder="1" applyAlignment="1">
      <alignment horizontal="center" vertical="center"/>
    </xf>
    <xf numFmtId="166" fontId="64" fillId="0" borderId="128" xfId="11" applyNumberFormat="1" applyFont="1" applyFill="1" applyBorder="1" applyAlignment="1">
      <alignment horizontal="center" vertical="center"/>
    </xf>
    <xf numFmtId="166" fontId="64" fillId="12" borderId="128" xfId="11" applyNumberFormat="1" applyFont="1" applyFill="1" applyBorder="1" applyAlignment="1">
      <alignment horizontal="center" vertical="center" wrapText="1"/>
    </xf>
    <xf numFmtId="166" fontId="65" fillId="0" borderId="128" xfId="11" applyNumberFormat="1" applyFont="1" applyFill="1" applyBorder="1" applyAlignment="1">
      <alignment horizontal="center" vertical="center"/>
    </xf>
    <xf numFmtId="166" fontId="66" fillId="0" borderId="128" xfId="11" applyNumberFormat="1" applyFont="1" applyFill="1" applyBorder="1" applyAlignment="1">
      <alignment horizontal="center" vertical="center"/>
    </xf>
    <xf numFmtId="166" fontId="39" fillId="0" borderId="128" xfId="11" applyNumberFormat="1" applyFont="1" applyFill="1" applyBorder="1" applyAlignment="1">
      <alignment vertical="center" wrapText="1"/>
    </xf>
    <xf numFmtId="166" fontId="65" fillId="0" borderId="128" xfId="11" applyNumberFormat="1" applyFont="1" applyFill="1" applyBorder="1" applyAlignment="1">
      <alignment horizontal="center" vertical="center" wrapText="1"/>
    </xf>
    <xf numFmtId="166" fontId="66" fillId="0" borderId="128" xfId="11" applyNumberFormat="1" applyFont="1" applyFill="1" applyBorder="1" applyAlignment="1">
      <alignment horizontal="center" vertical="center" wrapText="1"/>
    </xf>
    <xf numFmtId="166" fontId="64" fillId="0" borderId="128" xfId="11" applyNumberFormat="1" applyFont="1" applyFill="1" applyBorder="1" applyAlignment="1">
      <alignment horizontal="center" vertical="center" wrapText="1"/>
    </xf>
    <xf numFmtId="0" fontId="65" fillId="0" borderId="128" xfId="11" applyFont="1" applyBorder="1" applyAlignment="1">
      <alignment horizontal="center" vertical="center"/>
    </xf>
    <xf numFmtId="166" fontId="61" fillId="0" borderId="130" xfId="11" applyNumberFormat="1" applyFont="1" applyBorder="1" applyAlignment="1">
      <alignment horizontal="center" vertical="center"/>
    </xf>
    <xf numFmtId="166" fontId="91" fillId="9" borderId="127" xfId="11" applyNumberFormat="1" applyFont="1" applyFill="1" applyBorder="1" applyAlignment="1">
      <alignment horizontal="center" vertical="center"/>
    </xf>
    <xf numFmtId="169" fontId="7" fillId="0" borderId="0" xfId="22" applyNumberFormat="1" applyFont="1" applyBorder="1" applyAlignment="1">
      <alignment horizontal="center" vertical="center"/>
    </xf>
    <xf numFmtId="166" fontId="2" fillId="0" borderId="24" xfId="11" applyNumberFormat="1" applyFont="1" applyFill="1" applyBorder="1" applyAlignment="1">
      <alignment horizontal="center" vertical="center" wrapText="1"/>
    </xf>
    <xf numFmtId="166" fontId="2" fillId="0" borderId="19" xfId="11" applyNumberFormat="1" applyFont="1" applyFill="1" applyBorder="1" applyAlignment="1">
      <alignment horizontal="center" vertical="center" wrapText="1"/>
    </xf>
    <xf numFmtId="166" fontId="2" fillId="0" borderId="20" xfId="11" applyNumberFormat="1" applyFont="1" applyFill="1" applyBorder="1" applyAlignment="1">
      <alignment horizontal="center" vertical="center" wrapText="1"/>
    </xf>
    <xf numFmtId="166" fontId="61" fillId="0" borderId="128" xfId="11" applyNumberFormat="1" applyFont="1" applyFill="1" applyBorder="1" applyAlignment="1">
      <alignment horizontal="center" vertical="center" wrapText="1"/>
    </xf>
    <xf numFmtId="166" fontId="2" fillId="0" borderId="21" xfId="11" applyNumberFormat="1" applyFont="1" applyFill="1" applyBorder="1" applyAlignment="1">
      <alignment horizontal="center" vertical="center" wrapText="1"/>
    </xf>
    <xf numFmtId="166" fontId="2" fillId="0" borderId="23" xfId="11" applyNumberFormat="1" applyFont="1" applyFill="1" applyBorder="1" applyAlignment="1">
      <alignment horizontal="center" vertical="center" wrapText="1"/>
    </xf>
    <xf numFmtId="166" fontId="2" fillId="0" borderId="19" xfId="11" applyNumberFormat="1" applyFont="1" applyFill="1" applyBorder="1" applyAlignment="1">
      <alignment vertical="center" wrapText="1"/>
    </xf>
    <xf numFmtId="0" fontId="69" fillId="15" borderId="125" xfId="11" applyFont="1" applyFill="1" applyBorder="1" applyAlignment="1">
      <alignment horizontal="center" vertical="center" wrapText="1"/>
    </xf>
    <xf numFmtId="0" fontId="67" fillId="15" borderId="126" xfId="11" applyFont="1" applyFill="1" applyBorder="1" applyAlignment="1">
      <alignment horizontal="center" vertical="center" wrapText="1"/>
    </xf>
    <xf numFmtId="49" fontId="69" fillId="15" borderId="127" xfId="11" applyNumberFormat="1" applyFont="1" applyFill="1" applyBorder="1" applyAlignment="1">
      <alignment horizontal="center" vertical="center" wrapText="1"/>
    </xf>
    <xf numFmtId="49" fontId="67" fillId="15" borderId="128" xfId="11" applyNumberFormat="1" applyFont="1" applyFill="1" applyBorder="1" applyAlignment="1">
      <alignment horizontal="center" vertical="center" wrapText="1"/>
    </xf>
    <xf numFmtId="0" fontId="27" fillId="13" borderId="105" xfId="11" applyFont="1" applyFill="1" applyBorder="1" applyAlignment="1">
      <alignment horizontal="center" vertical="center" wrapText="1"/>
    </xf>
    <xf numFmtId="17" fontId="27" fillId="13" borderId="21" xfId="11" applyNumberFormat="1" applyFont="1" applyFill="1" applyBorder="1" applyAlignment="1">
      <alignment horizontal="center" vertical="center" wrapText="1"/>
    </xf>
    <xf numFmtId="169" fontId="65" fillId="11" borderId="128" xfId="11" applyNumberFormat="1" applyFont="1" applyFill="1" applyBorder="1" applyAlignment="1">
      <alignment horizontal="center" vertical="center"/>
    </xf>
    <xf numFmtId="0" fontId="92" fillId="0" borderId="0" xfId="11" applyFont="1" applyAlignment="1">
      <alignment horizontal="center" vertical="center"/>
    </xf>
    <xf numFmtId="166" fontId="92" fillId="0" borderId="0" xfId="11" applyNumberFormat="1" applyFont="1" applyAlignment="1">
      <alignment horizontal="center" vertical="center"/>
    </xf>
    <xf numFmtId="0" fontId="137" fillId="0" borderId="0" xfId="11" applyFont="1" applyAlignment="1">
      <alignment horizontal="center" vertical="top"/>
    </xf>
    <xf numFmtId="166" fontId="91" fillId="12" borderId="127" xfId="11" applyNumberFormat="1" applyFont="1" applyFill="1" applyBorder="1" applyAlignment="1">
      <alignment horizontal="center" vertical="center"/>
    </xf>
    <xf numFmtId="166" fontId="94" fillId="0" borderId="127" xfId="11" applyNumberFormat="1" applyFont="1" applyBorder="1" applyAlignment="1">
      <alignment horizontal="center" vertical="center"/>
    </xf>
    <xf numFmtId="169" fontId="94" fillId="11" borderId="127" xfId="12" applyNumberFormat="1" applyFont="1" applyFill="1" applyBorder="1" applyAlignment="1">
      <alignment horizontal="center" vertical="center"/>
    </xf>
    <xf numFmtId="169" fontId="94" fillId="11" borderId="127" xfId="11" applyNumberFormat="1" applyFont="1" applyFill="1" applyBorder="1" applyAlignment="1">
      <alignment horizontal="center" vertical="center"/>
    </xf>
    <xf numFmtId="166" fontId="92" fillId="0" borderId="127" xfId="11" applyNumberFormat="1" applyFont="1" applyFill="1" applyBorder="1" applyAlignment="1">
      <alignment horizontal="center" vertical="center"/>
    </xf>
    <xf numFmtId="166" fontId="92" fillId="0" borderId="127" xfId="11" applyNumberFormat="1" applyFont="1" applyBorder="1" applyAlignment="1">
      <alignment horizontal="center" vertical="center"/>
    </xf>
    <xf numFmtId="166" fontId="91" fillId="12" borderId="127" xfId="11" applyNumberFormat="1" applyFont="1" applyFill="1" applyBorder="1" applyAlignment="1">
      <alignment horizontal="center" vertical="center" wrapText="1"/>
    </xf>
    <xf numFmtId="166" fontId="91" fillId="0" borderId="127" xfId="11" applyNumberFormat="1" applyFont="1" applyFill="1" applyBorder="1" applyAlignment="1">
      <alignment horizontal="center" vertical="center"/>
    </xf>
    <xf numFmtId="166" fontId="94" fillId="0" borderId="127" xfId="11" applyNumberFormat="1" applyFont="1" applyFill="1" applyBorder="1" applyAlignment="1">
      <alignment horizontal="center" vertical="center"/>
    </xf>
    <xf numFmtId="166" fontId="127" fillId="0" borderId="127" xfId="11" applyNumberFormat="1" applyFont="1" applyFill="1" applyBorder="1" applyAlignment="1">
      <alignment horizontal="center" vertical="center"/>
    </xf>
    <xf numFmtId="166" fontId="94" fillId="0" borderId="127" xfId="11" applyNumberFormat="1" applyFont="1" applyFill="1" applyBorder="1" applyAlignment="1">
      <alignment vertical="center" wrapText="1"/>
    </xf>
    <xf numFmtId="166" fontId="94" fillId="0" borderId="127" xfId="11" applyNumberFormat="1" applyFont="1" applyFill="1" applyBorder="1" applyAlignment="1">
      <alignment horizontal="center" vertical="center" wrapText="1"/>
    </xf>
    <xf numFmtId="166" fontId="127" fillId="0" borderId="127" xfId="11" applyNumberFormat="1" applyFont="1" applyFill="1" applyBorder="1" applyAlignment="1">
      <alignment horizontal="center" vertical="center" wrapText="1"/>
    </xf>
    <xf numFmtId="166" fontId="92" fillId="0" borderId="127" xfId="11" applyNumberFormat="1" applyFont="1" applyFill="1" applyBorder="1" applyAlignment="1">
      <alignment horizontal="center" vertical="center" wrapText="1"/>
    </xf>
    <xf numFmtId="166" fontId="91" fillId="0" borderId="127" xfId="11" applyNumberFormat="1" applyFont="1" applyFill="1" applyBorder="1" applyAlignment="1">
      <alignment horizontal="center" vertical="center" wrapText="1"/>
    </xf>
    <xf numFmtId="0" fontId="94" fillId="0" borderId="127" xfId="11" applyFont="1" applyBorder="1" applyAlignment="1">
      <alignment horizontal="center" vertical="center"/>
    </xf>
    <xf numFmtId="166" fontId="92" fillId="0" borderId="129" xfId="11" applyNumberFormat="1" applyFont="1" applyBorder="1" applyAlignment="1">
      <alignment horizontal="center" vertical="center"/>
    </xf>
    <xf numFmtId="0" fontId="92" fillId="0" borderId="0" xfId="11" applyFont="1"/>
    <xf numFmtId="0" fontId="26" fillId="0" borderId="0" xfId="11" applyFont="1" applyBorder="1" applyAlignment="1">
      <alignment horizontal="center" vertical="top"/>
    </xf>
    <xf numFmtId="0" fontId="67" fillId="15" borderId="131" xfId="11" applyFont="1" applyFill="1" applyBorder="1" applyAlignment="1">
      <alignment horizontal="center" vertical="center" wrapText="1"/>
    </xf>
    <xf numFmtId="49" fontId="67" fillId="15" borderId="132" xfId="11" applyNumberFormat="1" applyFont="1" applyFill="1" applyBorder="1" applyAlignment="1">
      <alignment horizontal="center" vertical="center" wrapText="1"/>
    </xf>
    <xf numFmtId="166" fontId="64" fillId="9" borderId="132" xfId="11" applyNumberFormat="1" applyFont="1" applyFill="1" applyBorder="1" applyAlignment="1">
      <alignment horizontal="center" vertical="center"/>
    </xf>
    <xf numFmtId="166" fontId="64" fillId="12" borderId="132" xfId="11" applyNumberFormat="1" applyFont="1" applyFill="1" applyBorder="1" applyAlignment="1">
      <alignment horizontal="center" vertical="center"/>
    </xf>
    <xf numFmtId="166" fontId="65" fillId="0" borderId="132" xfId="11" applyNumberFormat="1" applyFont="1" applyBorder="1" applyAlignment="1">
      <alignment horizontal="center" vertical="center"/>
    </xf>
    <xf numFmtId="169" fontId="65" fillId="11" borderId="132" xfId="11" applyNumberFormat="1" applyFont="1" applyFill="1" applyBorder="1" applyAlignment="1">
      <alignment horizontal="center" vertical="center"/>
    </xf>
    <xf numFmtId="166" fontId="61" fillId="0" borderId="132" xfId="11" applyNumberFormat="1" applyFont="1" applyFill="1" applyBorder="1" applyAlignment="1">
      <alignment horizontal="center" vertical="center"/>
    </xf>
    <xf numFmtId="166" fontId="61" fillId="0" borderId="132" xfId="11" applyNumberFormat="1" applyFont="1" applyBorder="1" applyAlignment="1">
      <alignment horizontal="center" vertical="center"/>
    </xf>
    <xf numFmtId="166" fontId="64" fillId="12" borderId="132" xfId="11" applyNumberFormat="1" applyFont="1" applyFill="1" applyBorder="1" applyAlignment="1">
      <alignment horizontal="center" vertical="center" wrapText="1"/>
    </xf>
    <xf numFmtId="166" fontId="64" fillId="0" borderId="132" xfId="11" applyNumberFormat="1" applyFont="1" applyFill="1" applyBorder="1" applyAlignment="1">
      <alignment horizontal="center" vertical="center"/>
    </xf>
    <xf numFmtId="166" fontId="65" fillId="0" borderId="132" xfId="11" applyNumberFormat="1" applyFont="1" applyFill="1" applyBorder="1" applyAlignment="1">
      <alignment horizontal="center" vertical="center"/>
    </xf>
    <xf numFmtId="166" fontId="66" fillId="0" borderId="132" xfId="11" applyNumberFormat="1" applyFont="1" applyFill="1" applyBorder="1" applyAlignment="1">
      <alignment horizontal="center" vertical="center"/>
    </xf>
    <xf numFmtId="166" fontId="39" fillId="0" borderId="132" xfId="11" applyNumberFormat="1" applyFont="1" applyFill="1" applyBorder="1" applyAlignment="1">
      <alignment vertical="center" wrapText="1"/>
    </xf>
    <xf numFmtId="166" fontId="65" fillId="0" borderId="132" xfId="11" applyNumberFormat="1" applyFont="1" applyFill="1" applyBorder="1" applyAlignment="1">
      <alignment horizontal="center" vertical="center" wrapText="1"/>
    </xf>
    <xf numFmtId="166" fontId="66" fillId="0" borderId="132" xfId="11" applyNumberFormat="1" applyFont="1" applyFill="1" applyBorder="1" applyAlignment="1">
      <alignment horizontal="center" vertical="center" wrapText="1"/>
    </xf>
    <xf numFmtId="166" fontId="61" fillId="0" borderId="132" xfId="11" applyNumberFormat="1" applyFont="1" applyFill="1" applyBorder="1" applyAlignment="1">
      <alignment horizontal="center" vertical="center" wrapText="1"/>
    </xf>
    <xf numFmtId="166" fontId="64" fillId="0" borderId="132" xfId="11" applyNumberFormat="1" applyFont="1" applyFill="1" applyBorder="1" applyAlignment="1">
      <alignment horizontal="center" vertical="center" wrapText="1"/>
    </xf>
    <xf numFmtId="0" fontId="65" fillId="0" borderId="132" xfId="11" applyFont="1" applyBorder="1" applyAlignment="1">
      <alignment horizontal="center" vertical="center"/>
    </xf>
    <xf numFmtId="166" fontId="61" fillId="0" borderId="133" xfId="11" applyNumberFormat="1" applyFont="1" applyBorder="1" applyAlignment="1">
      <alignment horizontal="center" vertical="center"/>
    </xf>
    <xf numFmtId="0" fontId="92" fillId="0" borderId="0" xfId="11" applyFont="1" applyBorder="1" applyAlignment="1">
      <alignment horizontal="center" vertical="center"/>
    </xf>
    <xf numFmtId="166" fontId="92" fillId="0" borderId="0" xfId="11" applyNumberFormat="1" applyFont="1" applyBorder="1" applyAlignment="1">
      <alignment horizontal="center" vertical="center"/>
    </xf>
    <xf numFmtId="0" fontId="137" fillId="0" borderId="0" xfId="11" applyFont="1" applyBorder="1" applyAlignment="1">
      <alignment horizontal="center" vertical="top"/>
    </xf>
    <xf numFmtId="166" fontId="91" fillId="15" borderId="134" xfId="11" applyNumberFormat="1" applyFont="1" applyFill="1" applyBorder="1" applyAlignment="1">
      <alignment horizontal="center" vertical="center"/>
    </xf>
    <xf numFmtId="166" fontId="64" fillId="15" borderId="135" xfId="11" applyNumberFormat="1" applyFont="1" applyFill="1" applyBorder="1" applyAlignment="1">
      <alignment horizontal="center" vertical="center"/>
    </xf>
    <xf numFmtId="166" fontId="91" fillId="15" borderId="136" xfId="11" applyNumberFormat="1" applyFont="1" applyFill="1" applyBorder="1" applyAlignment="1">
      <alignment horizontal="center" vertical="center"/>
    </xf>
    <xf numFmtId="170" fontId="75" fillId="6" borderId="9" xfId="15" applyNumberFormat="1" applyFont="1" applyFill="1" applyBorder="1" applyAlignment="1" applyProtection="1">
      <alignment horizontal="center" vertical="center" wrapText="1"/>
      <protection locked="0"/>
    </xf>
    <xf numFmtId="170" fontId="75" fillId="0" borderId="5" xfId="15" applyNumberFormat="1" applyFont="1" applyBorder="1" applyAlignment="1" applyProtection="1">
      <alignment horizontal="center" vertical="center" wrapText="1"/>
      <protection locked="0"/>
    </xf>
    <xf numFmtId="170" fontId="75" fillId="7" borderId="11" xfId="15" applyNumberFormat="1" applyFont="1" applyFill="1" applyBorder="1" applyAlignment="1" applyProtection="1">
      <alignment horizontal="center" vertical="center" wrapText="1"/>
      <protection locked="0"/>
    </xf>
    <xf numFmtId="170" fontId="70" fillId="6" borderId="9" xfId="15" quotePrefix="1" applyNumberFormat="1" applyFont="1" applyFill="1" applyBorder="1" applyAlignment="1" applyProtection="1">
      <alignment horizontal="center" vertical="center" wrapText="1"/>
      <protection locked="0"/>
    </xf>
    <xf numFmtId="170" fontId="75" fillId="6" borderId="9" xfId="15" quotePrefix="1" applyNumberFormat="1" applyFont="1" applyFill="1" applyBorder="1" applyAlignment="1" applyProtection="1">
      <alignment horizontal="center" vertical="center" wrapText="1"/>
      <protection locked="0"/>
    </xf>
    <xf numFmtId="170" fontId="70" fillId="0" borderId="5" xfId="15" quotePrefix="1" applyNumberFormat="1" applyFont="1" applyBorder="1" applyAlignment="1" applyProtection="1">
      <alignment horizontal="center" vertical="center" wrapText="1"/>
      <protection locked="0"/>
    </xf>
    <xf numFmtId="170" fontId="75" fillId="0" borderId="5" xfId="15" quotePrefix="1" applyNumberFormat="1" applyFont="1" applyBorder="1" applyAlignment="1" applyProtection="1">
      <alignment horizontal="center" vertical="center" wrapText="1"/>
      <protection locked="0"/>
    </xf>
    <xf numFmtId="170" fontId="70" fillId="7" borderId="11" xfId="15" quotePrefix="1" applyNumberFormat="1" applyFont="1" applyFill="1" applyBorder="1" applyAlignment="1" applyProtection="1">
      <alignment horizontal="center" vertical="center" wrapText="1"/>
      <protection locked="0"/>
    </xf>
    <xf numFmtId="170" fontId="75" fillId="7" borderId="11" xfId="15" quotePrefix="1" applyNumberFormat="1" applyFont="1" applyFill="1" applyBorder="1" applyAlignment="1" applyProtection="1">
      <alignment horizontal="center" vertical="center" wrapText="1"/>
      <protection locked="0"/>
    </xf>
    <xf numFmtId="170" fontId="11" fillId="0" borderId="0" xfId="15" applyNumberFormat="1" applyFont="1" applyAlignment="1">
      <alignment horizontal="center" vertical="center"/>
    </xf>
    <xf numFmtId="170" fontId="73" fillId="0" borderId="0" xfId="15" applyNumberFormat="1" applyFont="1" applyAlignment="1">
      <alignment horizontal="center" vertical="center"/>
    </xf>
    <xf numFmtId="170" fontId="32" fillId="0" borderId="0" xfId="15" applyNumberFormat="1" applyFont="1" applyAlignment="1">
      <alignment horizontal="center" vertical="center"/>
    </xf>
    <xf numFmtId="170" fontId="74" fillId="0" borderId="0" xfId="15" applyNumberFormat="1" applyFont="1" applyAlignment="1">
      <alignment horizontal="center" vertical="center"/>
    </xf>
    <xf numFmtId="170" fontId="71" fillId="0" borderId="0" xfId="15" applyNumberFormat="1" applyFont="1" applyAlignment="1" applyProtection="1">
      <alignment horizontal="center" vertical="center" wrapText="1"/>
      <protection locked="0"/>
    </xf>
    <xf numFmtId="170" fontId="11" fillId="0" borderId="0" xfId="15" applyNumberFormat="1" applyAlignment="1">
      <alignment horizontal="center" vertical="center"/>
    </xf>
    <xf numFmtId="170" fontId="48" fillId="5" borderId="5" xfId="15" applyNumberFormat="1" applyFont="1" applyFill="1" applyBorder="1" applyAlignment="1" applyProtection="1">
      <alignment horizontal="center" vertical="center" wrapText="1"/>
      <protection locked="0"/>
    </xf>
    <xf numFmtId="170" fontId="72" fillId="5" borderId="5" xfId="15" applyNumberFormat="1" applyFont="1" applyFill="1" applyBorder="1" applyAlignment="1" applyProtection="1">
      <alignment horizontal="center" vertical="center" wrapText="1"/>
      <protection locked="0"/>
    </xf>
    <xf numFmtId="170" fontId="71" fillId="5" borderId="5" xfId="15" applyNumberFormat="1" applyFont="1" applyFill="1" applyBorder="1" applyAlignment="1" applyProtection="1">
      <alignment horizontal="center" vertical="center" wrapText="1"/>
      <protection locked="0"/>
    </xf>
    <xf numFmtId="170" fontId="138" fillId="0" borderId="5" xfId="15" applyNumberFormat="1" applyFont="1" applyBorder="1" applyAlignment="1" applyProtection="1">
      <alignment horizontal="center" vertical="center" wrapText="1"/>
      <protection locked="0"/>
    </xf>
    <xf numFmtId="0" fontId="68" fillId="0" borderId="121" xfId="23" applyFont="1" applyBorder="1" applyAlignment="1">
      <alignment vertical="center" wrapText="1"/>
    </xf>
    <xf numFmtId="0" fontId="139" fillId="4" borderId="44" xfId="14" applyFont="1" applyFill="1" applyBorder="1" applyAlignment="1" applyProtection="1">
      <alignment horizontal="right" vertical="top" wrapText="1" readingOrder="1"/>
      <protection locked="0"/>
    </xf>
    <xf numFmtId="0" fontId="111" fillId="0" borderId="0" xfId="29" applyFont="1" applyAlignment="1">
      <alignment horizontal="center" vertical="center" wrapText="1"/>
    </xf>
    <xf numFmtId="0" fontId="111" fillId="0" borderId="0" xfId="29" applyFont="1" applyAlignment="1">
      <alignment vertical="center" wrapText="1"/>
    </xf>
    <xf numFmtId="0" fontId="111" fillId="0" borderId="0" xfId="29" applyFont="1" applyAlignment="1">
      <alignment horizontal="left" vertical="center" wrapText="1" indent="1"/>
    </xf>
    <xf numFmtId="0" fontId="2" fillId="0" borderId="0" xfId="29"/>
    <xf numFmtId="171" fontId="111" fillId="0" borderId="0" xfId="29" applyNumberFormat="1" applyFont="1" applyAlignment="1">
      <alignment horizontal="center" vertical="center" wrapText="1"/>
    </xf>
    <xf numFmtId="0" fontId="111" fillId="0" borderId="0" xfId="29" applyFont="1" applyAlignment="1">
      <alignment horizontal="left" vertical="center" wrapText="1"/>
    </xf>
    <xf numFmtId="15" fontId="111" fillId="0" borderId="0" xfId="29" applyNumberFormat="1" applyFont="1" applyAlignment="1">
      <alignment horizontal="center" vertical="center"/>
    </xf>
    <xf numFmtId="0" fontId="111" fillId="0" borderId="0" xfId="30" applyNumberFormat="1" applyFont="1" applyAlignment="1">
      <alignment horizontal="center" vertical="center" wrapText="1"/>
    </xf>
    <xf numFmtId="0" fontId="112" fillId="21" borderId="137" xfId="29" applyFont="1" applyFill="1" applyBorder="1" applyAlignment="1">
      <alignment horizontal="center" vertical="center" wrapText="1"/>
    </xf>
    <xf numFmtId="0" fontId="112" fillId="21" borderId="137" xfId="30" applyNumberFormat="1" applyFont="1" applyFill="1" applyBorder="1" applyAlignment="1">
      <alignment horizontal="center" vertical="center" wrapText="1"/>
    </xf>
    <xf numFmtId="0" fontId="111" fillId="0" borderId="137" xfId="29" applyFont="1" applyBorder="1" applyAlignment="1">
      <alignment horizontal="center" vertical="center" wrapText="1"/>
    </xf>
    <xf numFmtId="0" fontId="111" fillId="21" borderId="137" xfId="29" applyFont="1" applyFill="1" applyBorder="1" applyAlignment="1">
      <alignment horizontal="center" vertical="center" wrapText="1"/>
    </xf>
    <xf numFmtId="0" fontId="111" fillId="21" borderId="137" xfId="29" applyFont="1" applyFill="1" applyBorder="1" applyAlignment="1">
      <alignment horizontal="left" vertical="center" wrapText="1" indent="1"/>
    </xf>
    <xf numFmtId="0" fontId="113" fillId="0" borderId="137" xfId="31" applyFont="1" applyBorder="1" applyAlignment="1">
      <alignment horizontal="center" vertical="center" wrapText="1" readingOrder="1"/>
    </xf>
    <xf numFmtId="0" fontId="115" fillId="0" borderId="137" xfId="29" applyFont="1" applyBorder="1" applyAlignment="1">
      <alignment horizontal="center" vertical="center" wrapText="1"/>
    </xf>
    <xf numFmtId="0" fontId="115" fillId="0" borderId="137" xfId="30" applyNumberFormat="1" applyFont="1" applyFill="1" applyBorder="1" applyAlignment="1">
      <alignment horizontal="center" vertical="center" wrapText="1"/>
    </xf>
    <xf numFmtId="1" fontId="114" fillId="0" borderId="137" xfId="29" applyNumberFormat="1" applyFont="1" applyBorder="1" applyAlignment="1">
      <alignment horizontal="center" vertical="center" wrapText="1"/>
    </xf>
    <xf numFmtId="1" fontId="114" fillId="22" borderId="137" xfId="29" applyNumberFormat="1" applyFont="1" applyFill="1" applyBorder="1" applyAlignment="1">
      <alignment horizontal="center" vertical="center" wrapText="1"/>
    </xf>
    <xf numFmtId="0" fontId="114" fillId="23" borderId="137" xfId="29" applyFont="1" applyFill="1" applyBorder="1" applyAlignment="1">
      <alignment horizontal="center" vertical="center" wrapText="1"/>
    </xf>
    <xf numFmtId="0" fontId="114" fillId="0" borderId="137" xfId="29" applyFont="1" applyBorder="1" applyAlignment="1">
      <alignment horizontal="center" vertical="center" wrapText="1"/>
    </xf>
    <xf numFmtId="0" fontId="114" fillId="12" borderId="137" xfId="29" applyFont="1" applyFill="1" applyBorder="1" applyAlignment="1">
      <alignment horizontal="center" vertical="center" wrapText="1"/>
    </xf>
    <xf numFmtId="0" fontId="113" fillId="0" borderId="137" xfId="31" applyFont="1" applyBorder="1" applyAlignment="1">
      <alignment horizontal="left" vertical="center" wrapText="1" readingOrder="1"/>
    </xf>
    <xf numFmtId="1" fontId="113" fillId="0" borderId="137" xfId="31" applyNumberFormat="1" applyFont="1" applyBorder="1" applyAlignment="1">
      <alignment horizontal="center" vertical="center" wrapText="1" readingOrder="1"/>
    </xf>
    <xf numFmtId="9" fontId="113" fillId="0" borderId="137" xfId="31" applyNumberFormat="1" applyFont="1" applyBorder="1" applyAlignment="1">
      <alignment horizontal="center" vertical="center" wrapText="1" readingOrder="1"/>
    </xf>
    <xf numFmtId="9" fontId="114" fillId="0" borderId="137" xfId="29" applyNumberFormat="1" applyFont="1" applyBorder="1" applyAlignment="1">
      <alignment horizontal="center" vertical="center" wrapText="1"/>
    </xf>
    <xf numFmtId="0" fontId="115" fillId="0" borderId="137" xfId="29" applyFont="1" applyBorder="1" applyAlignment="1">
      <alignment horizontal="left" vertical="center" wrapText="1"/>
    </xf>
    <xf numFmtId="0" fontId="115" fillId="0" borderId="137" xfId="30" applyNumberFormat="1" applyFont="1" applyBorder="1" applyAlignment="1">
      <alignment horizontal="center" vertical="center" wrapText="1"/>
    </xf>
    <xf numFmtId="0" fontId="114" fillId="24" borderId="137" xfId="29" applyFont="1" applyFill="1" applyBorder="1" applyAlignment="1">
      <alignment horizontal="center" vertical="center" wrapText="1"/>
    </xf>
    <xf numFmtId="0" fontId="114" fillId="0" borderId="137" xfId="29" applyFont="1" applyBorder="1" applyAlignment="1">
      <alignment horizontal="left" vertical="center" wrapText="1" indent="1"/>
    </xf>
    <xf numFmtId="0" fontId="2" fillId="0" borderId="137" xfId="29" applyBorder="1"/>
    <xf numFmtId="0" fontId="115" fillId="0" borderId="137" xfId="31" applyFont="1" applyBorder="1" applyAlignment="1">
      <alignment vertical="center" wrapText="1" readingOrder="1"/>
    </xf>
    <xf numFmtId="1" fontId="115" fillId="0" borderId="137" xfId="31" applyNumberFormat="1" applyFont="1" applyBorder="1" applyAlignment="1">
      <alignment horizontal="center" vertical="center" wrapText="1" readingOrder="1"/>
    </xf>
    <xf numFmtId="0" fontId="115" fillId="0" borderId="137" xfId="31" applyFont="1" applyBorder="1" applyAlignment="1">
      <alignment horizontal="center" vertical="center" wrapText="1" readingOrder="1"/>
    </xf>
    <xf numFmtId="0" fontId="115" fillId="22" borderId="137" xfId="29" applyFont="1" applyFill="1" applyBorder="1" applyAlignment="1">
      <alignment horizontal="left" vertical="center" wrapText="1"/>
    </xf>
    <xf numFmtId="3" fontId="114" fillId="0" borderId="137" xfId="29" applyNumberFormat="1" applyFont="1" applyBorder="1" applyAlignment="1">
      <alignment horizontal="center" vertical="center" wrapText="1"/>
    </xf>
    <xf numFmtId="3" fontId="114" fillId="22" borderId="137" xfId="29" applyNumberFormat="1" applyFont="1" applyFill="1" applyBorder="1" applyAlignment="1">
      <alignment horizontal="center" vertical="center" wrapText="1"/>
    </xf>
    <xf numFmtId="9" fontId="114" fillId="0" borderId="137" xfId="32" applyFont="1" applyBorder="1" applyAlignment="1">
      <alignment horizontal="center" vertical="center" wrapText="1"/>
    </xf>
    <xf numFmtId="9" fontId="114" fillId="22" borderId="137" xfId="32" applyFont="1" applyFill="1" applyBorder="1" applyAlignment="1">
      <alignment horizontal="center" vertical="center" wrapText="1"/>
    </xf>
    <xf numFmtId="0" fontId="115" fillId="28" borderId="137" xfId="29" applyFont="1" applyFill="1" applyBorder="1" applyAlignment="1">
      <alignment horizontal="left" vertical="center" wrapText="1"/>
    </xf>
    <xf numFmtId="1" fontId="114" fillId="22" borderId="137" xfId="32" applyNumberFormat="1" applyFont="1" applyFill="1" applyBorder="1" applyAlignment="1">
      <alignment horizontal="center" vertical="center" wrapText="1"/>
    </xf>
    <xf numFmtId="0" fontId="115" fillId="24" borderId="137" xfId="29" applyFont="1" applyFill="1" applyBorder="1" applyAlignment="1">
      <alignment horizontal="left" vertical="center" wrapText="1"/>
    </xf>
    <xf numFmtId="9" fontId="114" fillId="23" borderId="137" xfId="29" applyNumberFormat="1" applyFont="1" applyFill="1" applyBorder="1" applyAlignment="1">
      <alignment horizontal="center" vertical="center" wrapText="1"/>
    </xf>
    <xf numFmtId="9" fontId="111" fillId="24" borderId="137" xfId="29" applyNumberFormat="1" applyFont="1" applyFill="1" applyBorder="1" applyAlignment="1">
      <alignment horizontal="center" vertical="center" wrapText="1"/>
    </xf>
    <xf numFmtId="9" fontId="111" fillId="0" borderId="137" xfId="29" applyNumberFormat="1" applyFont="1" applyBorder="1" applyAlignment="1">
      <alignment horizontal="center" vertical="center" wrapText="1"/>
    </xf>
    <xf numFmtId="9" fontId="115" fillId="0" borderId="137" xfId="30" applyFont="1" applyFill="1" applyBorder="1" applyAlignment="1">
      <alignment horizontal="center" vertical="center" wrapText="1"/>
    </xf>
    <xf numFmtId="173" fontId="114" fillId="22" borderId="137" xfId="32" applyNumberFormat="1" applyFont="1" applyFill="1" applyBorder="1" applyAlignment="1">
      <alignment horizontal="center" vertical="center" wrapText="1"/>
    </xf>
    <xf numFmtId="173" fontId="114" fillId="13" borderId="137" xfId="32" applyNumberFormat="1" applyFont="1" applyFill="1" applyBorder="1" applyAlignment="1">
      <alignment horizontal="center" vertical="center" wrapText="1"/>
    </xf>
    <xf numFmtId="0" fontId="114" fillId="0" borderId="137" xfId="30" applyNumberFormat="1" applyFont="1" applyFill="1" applyBorder="1" applyAlignment="1">
      <alignment horizontal="center" vertical="center" wrapText="1"/>
    </xf>
    <xf numFmtId="0" fontId="114" fillId="0" borderId="137" xfId="30" applyNumberFormat="1" applyFont="1" applyBorder="1" applyAlignment="1">
      <alignment horizontal="center" vertical="center" wrapText="1"/>
    </xf>
    <xf numFmtId="0" fontId="114" fillId="25" borderId="137" xfId="29" applyFont="1" applyFill="1" applyBorder="1" applyAlignment="1">
      <alignment horizontal="center" vertical="center" wrapText="1"/>
    </xf>
    <xf numFmtId="0" fontId="114" fillId="0" borderId="0" xfId="29" applyFont="1" applyAlignment="1">
      <alignment horizontal="center" vertical="center" wrapText="1"/>
    </xf>
    <xf numFmtId="9" fontId="114" fillId="22" borderId="137" xfId="29" applyNumberFormat="1" applyFont="1" applyFill="1" applyBorder="1" applyAlignment="1">
      <alignment horizontal="center" vertical="center" wrapText="1"/>
    </xf>
    <xf numFmtId="9" fontId="115" fillId="0" borderId="137" xfId="30" applyFont="1" applyBorder="1" applyAlignment="1">
      <alignment horizontal="center" vertical="center" wrapText="1"/>
    </xf>
    <xf numFmtId="0" fontId="115" fillId="0" borderId="137" xfId="31" applyFont="1" applyBorder="1" applyAlignment="1">
      <alignment horizontal="left" vertical="center" wrapText="1" readingOrder="1"/>
    </xf>
    <xf numFmtId="9" fontId="115" fillId="0" borderId="137" xfId="31" applyNumberFormat="1" applyFont="1" applyBorder="1" applyAlignment="1">
      <alignment horizontal="center" vertical="center" wrapText="1" readingOrder="1"/>
    </xf>
    <xf numFmtId="0" fontId="115" fillId="22" borderId="137" xfId="31" applyFont="1" applyFill="1" applyBorder="1" applyAlignment="1">
      <alignment vertical="center" wrapText="1" readingOrder="1"/>
    </xf>
    <xf numFmtId="0" fontId="115" fillId="15" borderId="137" xfId="31" applyFont="1" applyFill="1" applyBorder="1" applyAlignment="1">
      <alignment vertical="center" wrapText="1" readingOrder="1"/>
    </xf>
    <xf numFmtId="0" fontId="115" fillId="14" borderId="137" xfId="29" applyFont="1" applyFill="1" applyBorder="1" applyAlignment="1">
      <alignment horizontal="left" vertical="center" wrapText="1"/>
    </xf>
    <xf numFmtId="9" fontId="115" fillId="0" borderId="137" xfId="32" applyFont="1" applyFill="1" applyBorder="1" applyAlignment="1">
      <alignment horizontal="center" vertical="center" wrapText="1"/>
    </xf>
    <xf numFmtId="9" fontId="114" fillId="15" borderId="137" xfId="29" applyNumberFormat="1" applyFont="1" applyFill="1" applyBorder="1" applyAlignment="1">
      <alignment horizontal="center" vertical="center" wrapText="1"/>
    </xf>
    <xf numFmtId="0" fontId="115" fillId="13" borderId="137" xfId="29" applyFont="1" applyFill="1" applyBorder="1" applyAlignment="1">
      <alignment horizontal="left" vertical="center" wrapText="1"/>
    </xf>
    <xf numFmtId="0" fontId="111" fillId="23" borderId="137" xfId="29" applyFont="1" applyFill="1" applyBorder="1" applyAlignment="1">
      <alignment horizontal="center" vertical="center" wrapText="1"/>
    </xf>
    <xf numFmtId="0" fontId="115" fillId="0" borderId="138" xfId="31" applyFont="1" applyBorder="1" applyAlignment="1">
      <alignment vertical="center" wrapText="1" readingOrder="1"/>
    </xf>
    <xf numFmtId="0" fontId="115" fillId="13" borderId="137" xfId="30" applyNumberFormat="1" applyFont="1" applyFill="1" applyBorder="1" applyAlignment="1">
      <alignment horizontal="center" vertical="center" wrapText="1"/>
    </xf>
    <xf numFmtId="0" fontId="113" fillId="13" borderId="137" xfId="31" applyFont="1" applyFill="1" applyBorder="1" applyAlignment="1">
      <alignment horizontal="center" vertical="center" wrapText="1" readingOrder="1"/>
    </xf>
    <xf numFmtId="0" fontId="115" fillId="11" borderId="137" xfId="29" applyFont="1" applyFill="1" applyBorder="1" applyAlignment="1">
      <alignment horizontal="left" vertical="center" wrapText="1"/>
    </xf>
    <xf numFmtId="9" fontId="19" fillId="4" borderId="44" xfId="14" applyNumberFormat="1" applyFont="1" applyFill="1" applyBorder="1" applyAlignment="1" applyProtection="1">
      <alignment horizontal="right" vertical="top" wrapText="1" readingOrder="1"/>
      <protection locked="0"/>
    </xf>
    <xf numFmtId="3" fontId="19" fillId="4" borderId="44" xfId="14" applyNumberFormat="1" applyFont="1" applyFill="1" applyBorder="1" applyAlignment="1" applyProtection="1">
      <alignment horizontal="right" vertical="top" wrapText="1" readingOrder="1"/>
      <protection locked="0"/>
    </xf>
    <xf numFmtId="15" fontId="83" fillId="0" borderId="137" xfId="23" applyNumberFormat="1" applyFont="1" applyBorder="1" applyAlignment="1">
      <alignment horizontal="center" vertical="center" wrapText="1"/>
    </xf>
    <xf numFmtId="0" fontId="69" fillId="0" borderId="137" xfId="23" applyFont="1" applyBorder="1" applyAlignment="1">
      <alignment horizontal="center" vertical="center" wrapText="1"/>
    </xf>
    <xf numFmtId="0" fontId="83" fillId="0" borderId="137" xfId="23" applyFont="1" applyBorder="1" applyAlignment="1">
      <alignment horizontal="center" vertical="center" wrapText="1"/>
    </xf>
    <xf numFmtId="0" fontId="83" fillId="0" borderId="137" xfId="23" applyFont="1" applyBorder="1" applyAlignment="1">
      <alignment vertical="center" wrapText="1"/>
    </xf>
    <xf numFmtId="0" fontId="11" fillId="0" borderId="137" xfId="23" applyBorder="1" applyAlignment="1">
      <alignment horizontal="center" vertical="center" wrapText="1"/>
    </xf>
    <xf numFmtId="0" fontId="68" fillId="0" borderId="137" xfId="23" applyFont="1" applyBorder="1" applyAlignment="1">
      <alignment horizontal="center" vertical="center" wrapText="1"/>
    </xf>
    <xf numFmtId="0" fontId="140" fillId="29" borderId="44" xfId="14" applyFont="1" applyFill="1" applyBorder="1" applyAlignment="1" applyProtection="1">
      <alignment horizontal="left" vertical="top" wrapText="1" readingOrder="1"/>
      <protection locked="0"/>
    </xf>
    <xf numFmtId="0" fontId="130" fillId="0" borderId="111" xfId="23" applyFont="1" applyBorder="1" applyAlignment="1">
      <alignment vertical="center" wrapText="1"/>
    </xf>
    <xf numFmtId="0" fontId="19" fillId="0" borderId="0" xfId="14" applyFont="1" applyAlignment="1" applyProtection="1">
      <alignment horizontal="center" vertical="top" wrapText="1" readingOrder="1"/>
      <protection locked="0"/>
    </xf>
    <xf numFmtId="0" fontId="11" fillId="0" borderId="0" xfId="14"/>
    <xf numFmtId="0" fontId="13" fillId="0" borderId="0" xfId="14" applyFont="1" applyAlignment="1" applyProtection="1">
      <alignment vertical="top" wrapText="1" readingOrder="1"/>
      <protection locked="0"/>
    </xf>
    <xf numFmtId="0" fontId="18" fillId="0" borderId="3" xfId="14" applyFont="1" applyBorder="1" applyAlignment="1" applyProtection="1">
      <alignment vertical="top" wrapText="1" readingOrder="1"/>
      <protection locked="0"/>
    </xf>
    <xf numFmtId="0" fontId="11" fillId="0" borderId="3" xfId="14" applyBorder="1" applyAlignment="1" applyProtection="1">
      <alignment vertical="top" wrapText="1"/>
      <protection locked="0"/>
    </xf>
    <xf numFmtId="0" fontId="13" fillId="0" borderId="3" xfId="14" applyFont="1" applyBorder="1" applyAlignment="1" applyProtection="1">
      <alignment horizontal="center" vertical="top" wrapText="1" readingOrder="1"/>
      <protection locked="0"/>
    </xf>
    <xf numFmtId="0" fontId="19" fillId="0" borderId="0" xfId="14" applyFont="1" applyAlignment="1" applyProtection="1">
      <alignment vertical="top" wrapText="1" readingOrder="1"/>
      <protection locked="0"/>
    </xf>
    <xf numFmtId="0" fontId="18" fillId="0" borderId="0" xfId="14" applyFont="1" applyAlignment="1" applyProtection="1">
      <alignment vertical="top" wrapText="1" readingOrder="1"/>
      <protection locked="0"/>
    </xf>
    <xf numFmtId="0" fontId="32" fillId="0" borderId="0" xfId="14" applyFont="1" applyAlignment="1" applyProtection="1">
      <alignment horizontal="center" vertical="top" wrapText="1" readingOrder="1"/>
      <protection locked="0"/>
    </xf>
    <xf numFmtId="0" fontId="11" fillId="0" borderId="0" xfId="14" applyFont="1"/>
    <xf numFmtId="0" fontId="13" fillId="0" borderId="0" xfId="14" applyFont="1" applyAlignment="1" applyProtection="1">
      <alignment horizontal="center" vertical="top" wrapText="1" readingOrder="1"/>
      <protection locked="0"/>
    </xf>
    <xf numFmtId="0" fontId="21" fillId="0" borderId="0" xfId="14" applyFont="1" applyAlignment="1" applyProtection="1">
      <alignment horizontal="left" vertical="top" wrapText="1" readingOrder="1"/>
      <protection locked="0"/>
    </xf>
    <xf numFmtId="0" fontId="16" fillId="2" borderId="43" xfId="14" applyFont="1" applyFill="1" applyBorder="1" applyAlignment="1" applyProtection="1">
      <alignment horizontal="center" vertical="top" wrapText="1" readingOrder="1"/>
      <protection locked="0"/>
    </xf>
    <xf numFmtId="0" fontId="11" fillId="0" borderId="1" xfId="14" applyBorder="1" applyAlignment="1" applyProtection="1">
      <alignment vertical="top" wrapText="1"/>
      <protection locked="0"/>
    </xf>
    <xf numFmtId="0" fontId="11" fillId="0" borderId="2" xfId="14" applyBorder="1" applyAlignment="1" applyProtection="1">
      <alignment vertical="top" wrapText="1"/>
      <protection locked="0"/>
    </xf>
    <xf numFmtId="0" fontId="12" fillId="0" borderId="0" xfId="14" applyFont="1" applyAlignment="1" applyProtection="1">
      <alignment vertical="top" wrapText="1" readingOrder="1"/>
      <protection locked="0"/>
    </xf>
    <xf numFmtId="0" fontId="13" fillId="0" borderId="0" xfId="14" applyFont="1" applyAlignment="1" applyProtection="1">
      <alignment vertical="center" wrapText="1" readingOrder="1"/>
      <protection locked="0"/>
    </xf>
    <xf numFmtId="0" fontId="14" fillId="0" borderId="0" xfId="14" applyFont="1" applyAlignment="1" applyProtection="1">
      <alignment vertical="center" wrapText="1" readingOrder="1"/>
      <protection locked="0"/>
    </xf>
    <xf numFmtId="0" fontId="15" fillId="0" borderId="0" xfId="14" applyFont="1" applyAlignment="1" applyProtection="1">
      <alignment vertical="center" wrapText="1" readingOrder="1"/>
      <protection locked="0"/>
    </xf>
    <xf numFmtId="0" fontId="53" fillId="11" borderId="42" xfId="14" applyFont="1" applyFill="1" applyBorder="1" applyAlignment="1">
      <alignment horizontal="center" wrapText="1"/>
    </xf>
    <xf numFmtId="0" fontId="53" fillId="11" borderId="0" xfId="14" applyFont="1" applyFill="1" applyAlignment="1">
      <alignment horizontal="center" wrapText="1"/>
    </xf>
    <xf numFmtId="0" fontId="25" fillId="0" borderId="0" xfId="14" applyFont="1" applyAlignment="1" applyProtection="1">
      <alignment vertical="top" wrapText="1" readingOrder="1"/>
      <protection locked="0"/>
    </xf>
    <xf numFmtId="0" fontId="19" fillId="0" borderId="3" xfId="14" applyFont="1" applyBorder="1" applyAlignment="1" applyProtection="1">
      <alignment horizontal="center" vertical="top" wrapText="1" readingOrder="1"/>
      <protection locked="0"/>
    </xf>
    <xf numFmtId="0" fontId="24" fillId="0" borderId="0" xfId="14" applyFont="1" applyAlignment="1" applyProtection="1">
      <alignment vertical="top" wrapText="1" readingOrder="1"/>
      <protection locked="0"/>
    </xf>
    <xf numFmtId="0" fontId="19" fillId="0" borderId="0" xfId="14" applyFont="1" applyAlignment="1" applyProtection="1">
      <alignment vertical="center" wrapText="1" readingOrder="1"/>
      <protection locked="0"/>
    </xf>
    <xf numFmtId="0" fontId="32" fillId="5" borderId="5" xfId="15" applyFont="1" applyFill="1" applyBorder="1" applyAlignment="1" applyProtection="1">
      <alignment horizontal="center" vertical="center" wrapText="1"/>
      <protection locked="0"/>
    </xf>
    <xf numFmtId="0" fontId="11" fillId="0" borderId="7" xfId="15" applyFont="1" applyBorder="1" applyAlignment="1" applyProtection="1">
      <alignment horizontal="center" vertical="center" wrapText="1"/>
      <protection locked="0"/>
    </xf>
    <xf numFmtId="0" fontId="48" fillId="5" borderId="16" xfId="15" applyFont="1" applyFill="1" applyBorder="1" applyAlignment="1" applyProtection="1">
      <alignment horizontal="center" vertical="center" wrapText="1"/>
      <protection locked="0"/>
    </xf>
    <xf numFmtId="0" fontId="48" fillId="5" borderId="0" xfId="15" applyFont="1" applyFill="1" applyBorder="1" applyAlignment="1" applyProtection="1">
      <alignment horizontal="center" vertical="center" wrapText="1"/>
      <protection locked="0"/>
    </xf>
    <xf numFmtId="0" fontId="33" fillId="0" borderId="18" xfId="15" applyFont="1" applyBorder="1" applyAlignment="1" applyProtection="1">
      <alignment horizontal="center" vertical="center" wrapText="1"/>
      <protection locked="0"/>
    </xf>
    <xf numFmtId="0" fontId="33" fillId="0" borderId="8" xfId="15" applyFont="1" applyBorder="1" applyAlignment="1" applyProtection="1">
      <alignment horizontal="center" vertical="center" wrapText="1"/>
      <protection locked="0"/>
    </xf>
    <xf numFmtId="0" fontId="33" fillId="0" borderId="12" xfId="15" applyFont="1" applyBorder="1" applyAlignment="1" applyProtection="1">
      <alignment horizontal="center" vertical="center" wrapText="1"/>
      <protection locked="0"/>
    </xf>
    <xf numFmtId="0" fontId="33" fillId="0" borderId="16" xfId="15" applyFont="1" applyBorder="1" applyAlignment="1" applyProtection="1">
      <alignment horizontal="center" vertical="center" wrapText="1"/>
      <protection locked="0"/>
    </xf>
    <xf numFmtId="0" fontId="33" fillId="0" borderId="0" xfId="15" applyFont="1" applyBorder="1" applyAlignment="1" applyProtection="1">
      <alignment horizontal="center" vertical="center" wrapText="1"/>
      <protection locked="0"/>
    </xf>
    <xf numFmtId="0" fontId="33" fillId="0" borderId="13" xfId="15" applyFont="1" applyBorder="1" applyAlignment="1" applyProtection="1">
      <alignment horizontal="center" vertical="center" wrapText="1"/>
      <protection locked="0"/>
    </xf>
    <xf numFmtId="0" fontId="33" fillId="0" borderId="17" xfId="15" applyFont="1" applyBorder="1" applyAlignment="1" applyProtection="1">
      <alignment horizontal="center" vertical="center" wrapText="1"/>
      <protection locked="0"/>
    </xf>
    <xf numFmtId="0" fontId="33" fillId="0" borderId="15" xfId="15" applyFont="1" applyBorder="1" applyAlignment="1" applyProtection="1">
      <alignment horizontal="center" vertical="center" wrapText="1"/>
      <protection locked="0"/>
    </xf>
    <xf numFmtId="0" fontId="33" fillId="0" borderId="14" xfId="15" applyFont="1" applyBorder="1" applyAlignment="1" applyProtection="1">
      <alignment horizontal="center" vertical="center" wrapText="1"/>
      <protection locked="0"/>
    </xf>
    <xf numFmtId="0" fontId="32" fillId="6" borderId="9" xfId="15" applyFont="1" applyFill="1" applyBorder="1" applyAlignment="1" applyProtection="1">
      <alignment horizontal="center" vertical="center" wrapText="1"/>
      <protection locked="0"/>
    </xf>
    <xf numFmtId="0" fontId="11" fillId="0" borderId="10" xfId="15" applyFont="1" applyBorder="1" applyAlignment="1" applyProtection="1">
      <alignment horizontal="center" vertical="center" wrapText="1"/>
      <protection locked="0"/>
    </xf>
    <xf numFmtId="0" fontId="32" fillId="0" borderId="5" xfId="15" applyFont="1" applyBorder="1" applyAlignment="1" applyProtection="1">
      <alignment horizontal="center" vertical="center" wrapText="1"/>
      <protection locked="0"/>
    </xf>
    <xf numFmtId="0" fontId="32" fillId="7" borderId="11" xfId="15" applyFont="1" applyFill="1" applyBorder="1" applyAlignment="1" applyProtection="1">
      <alignment horizontal="center" vertical="center" wrapText="1"/>
      <protection locked="0"/>
    </xf>
    <xf numFmtId="0" fontId="11" fillId="0" borderId="12" xfId="15" applyFont="1" applyBorder="1" applyAlignment="1" applyProtection="1">
      <alignment horizontal="center" vertical="center" wrapText="1"/>
      <protection locked="0"/>
    </xf>
    <xf numFmtId="0" fontId="48" fillId="0" borderId="0" xfId="15" applyFont="1" applyAlignment="1" applyProtection="1">
      <alignment horizontal="center" vertical="center" wrapText="1"/>
      <protection locked="0"/>
    </xf>
    <xf numFmtId="0" fontId="11" fillId="0" borderId="0" xfId="15" applyAlignment="1">
      <alignment horizontal="center" vertical="center"/>
    </xf>
    <xf numFmtId="0" fontId="48" fillId="5" borderId="17" xfId="15" applyFont="1" applyFill="1" applyBorder="1" applyAlignment="1" applyProtection="1">
      <alignment horizontal="center" vertical="center" wrapText="1"/>
      <protection locked="0"/>
    </xf>
    <xf numFmtId="0" fontId="48" fillId="5" borderId="15" xfId="15" applyFont="1" applyFill="1" applyBorder="1" applyAlignment="1" applyProtection="1">
      <alignment horizontal="center" vertical="center" wrapText="1"/>
      <protection locked="0"/>
    </xf>
    <xf numFmtId="0" fontId="11" fillId="0" borderId="8" xfId="15" applyBorder="1" applyAlignment="1" applyProtection="1">
      <alignment horizontal="center" vertical="center" wrapText="1"/>
      <protection locked="0"/>
    </xf>
    <xf numFmtId="0" fontId="33" fillId="6" borderId="9" xfId="15" applyFont="1" applyFill="1" applyBorder="1" applyAlignment="1" applyProtection="1">
      <alignment horizontal="center" vertical="center" wrapText="1"/>
      <protection locked="0"/>
    </xf>
    <xf numFmtId="0" fontId="11" fillId="0" borderId="10" xfId="15" applyBorder="1" applyAlignment="1" applyProtection="1">
      <alignment horizontal="center" vertical="center" wrapText="1"/>
      <protection locked="0"/>
    </xf>
    <xf numFmtId="0" fontId="50" fillId="0" borderId="0" xfId="15" applyFont="1" applyAlignment="1" applyProtection="1">
      <alignment horizontal="center" vertical="center" wrapText="1"/>
      <protection locked="0"/>
    </xf>
    <xf numFmtId="0" fontId="33" fillId="0" borderId="5" xfId="15" applyFont="1" applyBorder="1" applyAlignment="1" applyProtection="1">
      <alignment horizontal="center" vertical="center" wrapText="1"/>
      <protection locked="0"/>
    </xf>
    <xf numFmtId="0" fontId="11" fillId="0" borderId="7" xfId="15" applyBorder="1" applyAlignment="1" applyProtection="1">
      <alignment horizontal="center" vertical="center" wrapText="1"/>
      <protection locked="0"/>
    </xf>
    <xf numFmtId="0" fontId="33" fillId="0" borderId="0" xfId="15" applyFont="1" applyAlignment="1" applyProtection="1">
      <alignment horizontal="center" vertical="center" wrapText="1"/>
      <protection locked="0"/>
    </xf>
    <xf numFmtId="0" fontId="33" fillId="7" borderId="11" xfId="15" applyFont="1" applyFill="1" applyBorder="1" applyAlignment="1" applyProtection="1">
      <alignment horizontal="center" vertical="center" wrapText="1"/>
      <protection locked="0"/>
    </xf>
    <xf numFmtId="0" fontId="11" fillId="0" borderId="12" xfId="15" applyBorder="1" applyAlignment="1" applyProtection="1">
      <alignment horizontal="center" vertical="center" wrapText="1"/>
      <protection locked="0"/>
    </xf>
    <xf numFmtId="0" fontId="48" fillId="5" borderId="5" xfId="15" applyFont="1" applyFill="1" applyBorder="1" applyAlignment="1" applyProtection="1">
      <alignment horizontal="center" vertical="center" wrapText="1"/>
      <protection locked="0"/>
    </xf>
    <xf numFmtId="0" fontId="11" fillId="0" borderId="6" xfId="15" applyBorder="1" applyAlignment="1" applyProtection="1">
      <alignment horizontal="center" vertical="center" wrapText="1"/>
      <protection locked="0"/>
    </xf>
    <xf numFmtId="0" fontId="33" fillId="5" borderId="5" xfId="15" applyFont="1" applyFill="1" applyBorder="1" applyAlignment="1" applyProtection="1">
      <alignment horizontal="center" vertical="center" wrapText="1"/>
      <protection locked="0"/>
    </xf>
    <xf numFmtId="0" fontId="50" fillId="11" borderId="0" xfId="15" applyFont="1" applyFill="1" applyAlignment="1" applyProtection="1">
      <alignment horizontal="center" vertical="center" wrapText="1"/>
      <protection locked="0"/>
    </xf>
    <xf numFmtId="0" fontId="11" fillId="11" borderId="0" xfId="15" applyFill="1" applyAlignment="1">
      <alignment horizontal="center" vertical="center"/>
    </xf>
    <xf numFmtId="0" fontId="50" fillId="0" borderId="0" xfId="15" applyFont="1" applyFill="1" applyAlignment="1" applyProtection="1">
      <alignment horizontal="center" vertical="center" wrapText="1"/>
      <protection locked="0"/>
    </xf>
    <xf numFmtId="0" fontId="11" fillId="0" borderId="0" xfId="15" applyFill="1" applyAlignment="1">
      <alignment horizontal="center" vertical="center"/>
    </xf>
    <xf numFmtId="0" fontId="33" fillId="11" borderId="8" xfId="15" applyFont="1" applyFill="1" applyBorder="1" applyAlignment="1" applyProtection="1">
      <alignment horizontal="center" vertical="center" wrapText="1"/>
      <protection locked="0"/>
    </xf>
    <xf numFmtId="0" fontId="11" fillId="11" borderId="8" xfId="15" applyFill="1" applyBorder="1" applyAlignment="1" applyProtection="1">
      <alignment horizontal="center" vertical="center" wrapText="1"/>
      <protection locked="0"/>
    </xf>
    <xf numFmtId="0" fontId="33" fillId="11" borderId="0" xfId="15" applyFont="1" applyFill="1" applyAlignment="1" applyProtection="1">
      <alignment horizontal="center" vertical="center" wrapText="1"/>
      <protection locked="0"/>
    </xf>
    <xf numFmtId="0" fontId="52" fillId="0" borderId="15" xfId="15" applyFont="1" applyBorder="1" applyAlignment="1" applyProtection="1">
      <alignment horizontal="center" vertical="top" wrapText="1" readingOrder="1"/>
      <protection locked="0"/>
    </xf>
    <xf numFmtId="0" fontId="11" fillId="0" borderId="0" xfId="15"/>
    <xf numFmtId="0" fontId="45" fillId="0" borderId="0" xfId="15" applyFont="1" applyAlignment="1" applyProtection="1">
      <alignment vertical="top" wrapText="1" readingOrder="1"/>
      <protection locked="0"/>
    </xf>
    <xf numFmtId="0" fontId="33" fillId="0" borderId="0" xfId="15" applyFont="1" applyAlignment="1" applyProtection="1">
      <alignment vertical="center" wrapText="1" readingOrder="1"/>
      <protection locked="0"/>
    </xf>
    <xf numFmtId="0" fontId="33" fillId="0" borderId="0" xfId="15" applyFont="1" applyAlignment="1" applyProtection="1">
      <alignment vertical="top" wrapText="1" readingOrder="1"/>
      <protection locked="0"/>
    </xf>
    <xf numFmtId="0" fontId="33" fillId="0" borderId="0" xfId="15" applyFont="1" applyAlignment="1" applyProtection="1">
      <alignment horizontal="center" vertical="top" wrapText="1" readingOrder="1"/>
      <protection locked="0"/>
    </xf>
    <xf numFmtId="0" fontId="34" fillId="14" borderId="22" xfId="11" applyFont="1" applyFill="1" applyBorder="1" applyAlignment="1">
      <alignment horizontal="center" vertical="center" wrapText="1"/>
    </xf>
    <xf numFmtId="0" fontId="34" fillId="14" borderId="23" xfId="11" applyFont="1" applyFill="1" applyBorder="1" applyAlignment="1">
      <alignment horizontal="center" vertical="center" wrapText="1"/>
    </xf>
    <xf numFmtId="0" fontId="27" fillId="8" borderId="19" xfId="11" applyFont="1" applyFill="1" applyBorder="1" applyAlignment="1">
      <alignment horizontal="center" vertical="center" wrapText="1"/>
    </xf>
    <xf numFmtId="0" fontId="28" fillId="8" borderId="19" xfId="11" applyFont="1" applyFill="1" applyBorder="1" applyAlignment="1">
      <alignment horizontal="center" vertical="center" wrapText="1"/>
    </xf>
    <xf numFmtId="0" fontId="28" fillId="8" borderId="20" xfId="11" applyFont="1" applyFill="1" applyBorder="1" applyAlignment="1">
      <alignment horizontal="center" vertical="center" wrapText="1"/>
    </xf>
    <xf numFmtId="0" fontId="87" fillId="0" borderId="81" xfId="20" applyFont="1" applyBorder="1" applyAlignment="1">
      <alignment horizontal="justify" vertical="top" wrapText="1"/>
    </xf>
    <xf numFmtId="0" fontId="87" fillId="0" borderId="0" xfId="20" applyFont="1" applyAlignment="1">
      <alignment horizontal="justify" vertical="top" wrapText="1"/>
    </xf>
    <xf numFmtId="0" fontId="87" fillId="0" borderId="80" xfId="20" applyFont="1" applyBorder="1" applyAlignment="1">
      <alignment horizontal="justify" vertical="top" wrapText="1"/>
    </xf>
    <xf numFmtId="0" fontId="88" fillId="0" borderId="79" xfId="20" applyFont="1" applyBorder="1" applyAlignment="1">
      <alignment horizontal="justify" vertical="top" wrapText="1"/>
    </xf>
    <xf numFmtId="0" fontId="87" fillId="0" borderId="78" xfId="20" applyFont="1" applyBorder="1" applyAlignment="1">
      <alignment horizontal="justify" vertical="top" wrapText="1"/>
    </xf>
    <xf numFmtId="0" fontId="87" fillId="0" borderId="77" xfId="20" applyFont="1" applyBorder="1" applyAlignment="1">
      <alignment horizontal="justify" vertical="top" wrapText="1"/>
    </xf>
    <xf numFmtId="0" fontId="84" fillId="0" borderId="79" xfId="20" applyFont="1" applyBorder="1" applyAlignment="1">
      <alignment horizontal="justify" vertical="top" wrapText="1"/>
    </xf>
    <xf numFmtId="0" fontId="84" fillId="0" borderId="78" xfId="20" applyFont="1" applyBorder="1" applyAlignment="1">
      <alignment horizontal="justify" vertical="top" wrapText="1"/>
    </xf>
    <xf numFmtId="0" fontId="83" fillId="0" borderId="78" xfId="20" applyFont="1" applyBorder="1" applyAlignment="1">
      <alignment horizontal="justify" vertical="top" wrapText="1"/>
    </xf>
    <xf numFmtId="0" fontId="83" fillId="0" borderId="77" xfId="20" applyFont="1" applyBorder="1" applyAlignment="1">
      <alignment horizontal="justify" vertical="top" wrapText="1"/>
    </xf>
    <xf numFmtId="0" fontId="95" fillId="19" borderId="83" xfId="20" applyFont="1" applyFill="1" applyBorder="1" applyAlignment="1">
      <alignment horizontal="center" vertical="center" wrapText="1"/>
    </xf>
    <xf numFmtId="0" fontId="95" fillId="19" borderId="86" xfId="20" applyFont="1" applyFill="1" applyBorder="1" applyAlignment="1">
      <alignment horizontal="center" vertical="center" wrapText="1"/>
    </xf>
    <xf numFmtId="0" fontId="91" fillId="0" borderId="79" xfId="20" applyFont="1" applyBorder="1" applyAlignment="1">
      <alignment horizontal="center"/>
    </xf>
    <xf numFmtId="0" fontId="91" fillId="0" borderId="78" xfId="20" applyFont="1" applyBorder="1" applyAlignment="1">
      <alignment horizontal="center"/>
    </xf>
    <xf numFmtId="0" fontId="91" fillId="0" borderId="77" xfId="20" applyFont="1" applyBorder="1" applyAlignment="1">
      <alignment horizontal="center"/>
    </xf>
    <xf numFmtId="0" fontId="91" fillId="0" borderId="79" xfId="20" applyFont="1" applyBorder="1" applyAlignment="1">
      <alignment horizontal="left"/>
    </xf>
    <xf numFmtId="0" fontId="91" fillId="0" borderId="78" xfId="20" applyFont="1" applyBorder="1" applyAlignment="1">
      <alignment horizontal="left"/>
    </xf>
    <xf numFmtId="0" fontId="91" fillId="0" borderId="77" xfId="20" applyFont="1" applyBorder="1" applyAlignment="1">
      <alignment horizontal="left"/>
    </xf>
    <xf numFmtId="0" fontId="90" fillId="0" borderId="79" xfId="20" applyFont="1" applyBorder="1" applyAlignment="1">
      <alignment horizontal="justify" vertical="top" wrapText="1"/>
    </xf>
    <xf numFmtId="0" fontId="91" fillId="0" borderId="78" xfId="20" applyFont="1" applyBorder="1" applyAlignment="1">
      <alignment horizontal="justify" vertical="top" wrapText="1"/>
    </xf>
    <xf numFmtId="0" fontId="91" fillId="0" borderId="77" xfId="20" applyFont="1" applyBorder="1" applyAlignment="1">
      <alignment horizontal="justify" vertical="top" wrapText="1"/>
    </xf>
    <xf numFmtId="0" fontId="95" fillId="19" borderId="76" xfId="20" applyFont="1" applyFill="1" applyBorder="1" applyAlignment="1">
      <alignment horizontal="center" vertical="center" wrapText="1"/>
    </xf>
    <xf numFmtId="0" fontId="95" fillId="19" borderId="87" xfId="20" applyFont="1" applyFill="1" applyBorder="1" applyAlignment="1">
      <alignment horizontal="center" vertical="center" wrapText="1"/>
    </xf>
    <xf numFmtId="0" fontId="95" fillId="19" borderId="50" xfId="20" applyFont="1" applyFill="1" applyBorder="1" applyAlignment="1">
      <alignment horizontal="center" vertical="center" wrapText="1"/>
    </xf>
    <xf numFmtId="49" fontId="94" fillId="0" borderId="0" xfId="20" applyNumberFormat="1" applyFont="1" applyBorder="1" applyAlignment="1">
      <alignment horizontal="left" vertical="center" wrapText="1"/>
    </xf>
    <xf numFmtId="0" fontId="96" fillId="19" borderId="103" xfId="20" applyFont="1" applyFill="1" applyBorder="1" applyAlignment="1">
      <alignment horizontal="center"/>
    </xf>
    <xf numFmtId="0" fontId="96" fillId="19" borderId="102" xfId="20" applyFont="1" applyFill="1" applyBorder="1" applyAlignment="1">
      <alignment horizontal="center"/>
    </xf>
    <xf numFmtId="0" fontId="97" fillId="19" borderId="102" xfId="20" applyFont="1" applyFill="1" applyBorder="1" applyAlignment="1">
      <alignment horizontal="center"/>
    </xf>
    <xf numFmtId="0" fontId="96" fillId="19" borderId="101" xfId="20" applyFont="1" applyFill="1" applyBorder="1" applyAlignment="1">
      <alignment horizontal="center"/>
    </xf>
    <xf numFmtId="0" fontId="91" fillId="0" borderId="90" xfId="20" applyFont="1" applyBorder="1" applyAlignment="1">
      <alignment horizontal="left" vertical="center"/>
    </xf>
    <xf numFmtId="0" fontId="91" fillId="0" borderId="100" xfId="20" applyFont="1" applyBorder="1" applyAlignment="1">
      <alignment horizontal="left" vertical="center"/>
    </xf>
    <xf numFmtId="0" fontId="92" fillId="0" borderId="76" xfId="20" applyFont="1" applyBorder="1" applyAlignment="1">
      <alignment vertical="center"/>
    </xf>
    <xf numFmtId="0" fontId="92" fillId="0" borderId="116" xfId="20" applyFont="1" applyBorder="1" applyAlignment="1">
      <alignment vertical="center"/>
    </xf>
    <xf numFmtId="0" fontId="91" fillId="0" borderId="88" xfId="20" applyFont="1" applyBorder="1" applyAlignment="1">
      <alignment horizontal="left" vertical="center"/>
    </xf>
    <xf numFmtId="0" fontId="91" fillId="0" borderId="98" xfId="20" applyFont="1" applyBorder="1" applyAlignment="1">
      <alignment horizontal="left" vertical="center"/>
    </xf>
    <xf numFmtId="0" fontId="92" fillId="0" borderId="73" xfId="20" applyFont="1" applyBorder="1" applyAlignment="1">
      <alignment horizontal="left" vertical="center"/>
    </xf>
    <xf numFmtId="0" fontId="91" fillId="0" borderId="73" xfId="20" applyFont="1" applyBorder="1" applyAlignment="1">
      <alignment horizontal="left" vertical="center" wrapText="1"/>
    </xf>
    <xf numFmtId="0" fontId="92" fillId="0" borderId="73" xfId="20" applyFont="1" applyBorder="1" applyAlignment="1">
      <alignment horizontal="left" vertical="center" wrapText="1"/>
    </xf>
    <xf numFmtId="0" fontId="92" fillId="0" borderId="97" xfId="20" applyFont="1" applyBorder="1" applyAlignment="1">
      <alignment horizontal="left" vertical="center" wrapText="1"/>
    </xf>
    <xf numFmtId="0" fontId="91" fillId="0" borderId="99" xfId="20" applyFont="1" applyBorder="1" applyAlignment="1">
      <alignment horizontal="left" vertical="center" wrapText="1"/>
    </xf>
    <xf numFmtId="0" fontId="91" fillId="0" borderId="95" xfId="20" applyFont="1" applyBorder="1" applyAlignment="1">
      <alignment horizontal="left" vertical="center" wrapText="1"/>
    </xf>
    <xf numFmtId="0" fontId="91" fillId="0" borderId="94" xfId="20" applyFont="1" applyBorder="1" applyAlignment="1">
      <alignment horizontal="left" vertical="center" wrapText="1"/>
    </xf>
    <xf numFmtId="172" fontId="91" fillId="11" borderId="0" xfId="20" applyNumberFormat="1" applyFont="1" applyFill="1" applyAlignment="1">
      <alignment horizontal="center"/>
    </xf>
    <xf numFmtId="0" fontId="91" fillId="11" borderId="0" xfId="20" applyFont="1" applyFill="1" applyAlignment="1">
      <alignment horizontal="center"/>
    </xf>
    <xf numFmtId="0" fontId="91" fillId="11" borderId="96" xfId="20" applyFont="1" applyFill="1" applyBorder="1"/>
    <xf numFmtId="0" fontId="91" fillId="11" borderId="95" xfId="20" applyFont="1" applyFill="1" applyBorder="1"/>
    <xf numFmtId="0" fontId="92" fillId="11" borderId="95" xfId="20" applyFont="1" applyFill="1" applyBorder="1"/>
    <xf numFmtId="0" fontId="92" fillId="11" borderId="117" xfId="20" applyFont="1" applyFill="1" applyBorder="1"/>
    <xf numFmtId="0" fontId="92" fillId="11" borderId="94" xfId="20" applyFont="1" applyFill="1" applyBorder="1"/>
    <xf numFmtId="0" fontId="95" fillId="19" borderId="91" xfId="20" applyFont="1" applyFill="1" applyBorder="1" applyAlignment="1">
      <alignment horizontal="center" vertical="center" wrapText="1"/>
    </xf>
    <xf numFmtId="0" fontId="95" fillId="19" borderId="89" xfId="20" applyFont="1" applyFill="1" applyBorder="1" applyAlignment="1">
      <alignment horizontal="center" vertical="center" wrapText="1"/>
    </xf>
    <xf numFmtId="0" fontId="95" fillId="19" borderId="90" xfId="20" applyFont="1" applyFill="1" applyBorder="1" applyAlignment="1">
      <alignment horizontal="center" vertical="center" wrapText="1"/>
    </xf>
    <xf numFmtId="0" fontId="95" fillId="19" borderId="88" xfId="20" applyFont="1" applyFill="1" applyBorder="1" applyAlignment="1">
      <alignment horizontal="center" vertical="center" wrapText="1"/>
    </xf>
    <xf numFmtId="172" fontId="95" fillId="19" borderId="50" xfId="21" applyNumberFormat="1" applyFont="1" applyFill="1" applyBorder="1" applyAlignment="1">
      <alignment horizontal="center" vertical="center" wrapText="1"/>
    </xf>
    <xf numFmtId="172" fontId="95" fillId="19" borderId="76" xfId="21" applyNumberFormat="1" applyFont="1" applyFill="1" applyBorder="1" applyAlignment="1">
      <alignment horizontal="center" vertical="center" wrapText="1"/>
    </xf>
    <xf numFmtId="172" fontId="95" fillId="19" borderId="116" xfId="21" applyNumberFormat="1" applyFont="1" applyFill="1" applyBorder="1" applyAlignment="1">
      <alignment horizontal="center" vertical="center" wrapText="1"/>
    </xf>
    <xf numFmtId="172" fontId="95" fillId="19" borderId="73" xfId="21" applyNumberFormat="1" applyFont="1" applyFill="1" applyBorder="1" applyAlignment="1">
      <alignment horizontal="center" vertical="center" wrapText="1"/>
    </xf>
    <xf numFmtId="0" fontId="6" fillId="0" borderId="74" xfId="17" applyBorder="1" applyAlignment="1">
      <alignment horizontal="center"/>
    </xf>
    <xf numFmtId="0" fontId="34" fillId="17" borderId="76" xfId="17" applyFont="1" applyFill="1" applyBorder="1" applyAlignment="1">
      <alignment horizontal="center" vertical="center"/>
    </xf>
    <xf numFmtId="0" fontId="34" fillId="17" borderId="73" xfId="17" applyFont="1" applyFill="1" applyBorder="1" applyAlignment="1">
      <alignment horizontal="center" vertical="center"/>
    </xf>
    <xf numFmtId="0" fontId="81" fillId="18" borderId="75" xfId="17" applyFont="1" applyFill="1" applyBorder="1" applyAlignment="1">
      <alignment horizontal="center"/>
    </xf>
    <xf numFmtId="0" fontId="81" fillId="18" borderId="74" xfId="17" applyFont="1" applyFill="1" applyBorder="1" applyAlignment="1">
      <alignment horizontal="center"/>
    </xf>
    <xf numFmtId="0" fontId="37" fillId="0" borderId="0" xfId="17" applyFont="1" applyAlignment="1">
      <alignment horizontal="center" wrapText="1"/>
    </xf>
    <xf numFmtId="0" fontId="26" fillId="0" borderId="0" xfId="17" applyFont="1" applyAlignment="1">
      <alignment horizontal="center"/>
    </xf>
    <xf numFmtId="0" fontId="128" fillId="27" borderId="0" xfId="0" applyFont="1" applyFill="1" applyAlignment="1">
      <alignment horizontal="center" vertical="center" wrapText="1"/>
    </xf>
    <xf numFmtId="0" fontId="128" fillId="27" borderId="74" xfId="0" applyFont="1" applyFill="1" applyBorder="1" applyAlignment="1">
      <alignment horizontal="center" vertical="center" wrapText="1"/>
    </xf>
    <xf numFmtId="0" fontId="128" fillId="20" borderId="0" xfId="0" applyFont="1" applyFill="1" applyAlignment="1">
      <alignment horizontal="center" vertical="center" wrapText="1"/>
    </xf>
    <xf numFmtId="0" fontId="128" fillId="20" borderId="74" xfId="0" applyFont="1" applyFill="1" applyBorder="1" applyAlignment="1">
      <alignment horizontal="center" vertical="center" wrapText="1"/>
    </xf>
    <xf numFmtId="0" fontId="119" fillId="20" borderId="0" xfId="0" applyFont="1" applyFill="1" applyAlignment="1">
      <alignment horizontal="center"/>
    </xf>
    <xf numFmtId="0" fontId="130" fillId="20" borderId="0" xfId="0" applyFont="1" applyFill="1" applyAlignment="1">
      <alignment horizontal="center"/>
    </xf>
    <xf numFmtId="0" fontId="103" fillId="20" borderId="0" xfId="0" applyFont="1" applyFill="1" applyAlignment="1">
      <alignment horizontal="center"/>
    </xf>
    <xf numFmtId="0" fontId="105" fillId="20" borderId="0" xfId="0" applyFont="1" applyFill="1" applyAlignment="1">
      <alignment horizontal="left" wrapText="1"/>
    </xf>
    <xf numFmtId="0" fontId="132" fillId="27" borderId="0" xfId="0" applyFont="1" applyFill="1" applyAlignment="1">
      <alignment horizontal="center" vertical="center" wrapText="1"/>
    </xf>
    <xf numFmtId="0" fontId="132" fillId="20" borderId="0" xfId="0" applyFont="1" applyFill="1" applyAlignment="1">
      <alignment horizontal="center" vertical="top" wrapText="1"/>
    </xf>
    <xf numFmtId="0" fontId="128" fillId="20" borderId="0" xfId="0" applyFont="1" applyFill="1" applyAlignment="1">
      <alignment horizontal="left"/>
    </xf>
    <xf numFmtId="0" fontId="90" fillId="20" borderId="0" xfId="0" applyFont="1" applyFill="1" applyAlignment="1">
      <alignment horizontal="center" vertical="center" wrapText="1"/>
    </xf>
    <xf numFmtId="0" fontId="90" fillId="20" borderId="74" xfId="0" applyFont="1" applyFill="1" applyBorder="1" applyAlignment="1">
      <alignment horizontal="center" vertical="center" wrapText="1"/>
    </xf>
    <xf numFmtId="0" fontId="69" fillId="9" borderId="113" xfId="23" applyFont="1" applyFill="1" applyBorder="1" applyAlignment="1">
      <alignment horizontal="center" vertical="center" wrapText="1"/>
    </xf>
    <xf numFmtId="0" fontId="69" fillId="9" borderId="112" xfId="23" applyFont="1" applyFill="1" applyBorder="1" applyAlignment="1">
      <alignment horizontal="center" vertical="center" wrapText="1"/>
    </xf>
    <xf numFmtId="0" fontId="69" fillId="9" borderId="114" xfId="23" applyFont="1" applyFill="1" applyBorder="1" applyAlignment="1">
      <alignment horizontal="center" vertical="center" wrapText="1"/>
    </xf>
    <xf numFmtId="0" fontId="69" fillId="9" borderId="84" xfId="23" applyFont="1" applyFill="1" applyBorder="1" applyAlignment="1">
      <alignment horizontal="center" vertical="center" wrapText="1"/>
    </xf>
    <xf numFmtId="0" fontId="69" fillId="15" borderId="113" xfId="23" applyFont="1" applyFill="1" applyBorder="1" applyAlignment="1">
      <alignment horizontal="center" vertical="center" wrapText="1"/>
    </xf>
    <xf numFmtId="0" fontId="69" fillId="15" borderId="112" xfId="23" applyFont="1" applyFill="1" applyBorder="1" applyAlignment="1">
      <alignment horizontal="center" vertical="center" wrapText="1"/>
    </xf>
    <xf numFmtId="0" fontId="69" fillId="15" borderId="114" xfId="23" applyFont="1" applyFill="1" applyBorder="1" applyAlignment="1">
      <alignment horizontal="center" vertical="center" wrapText="1"/>
    </xf>
    <xf numFmtId="0" fontId="69" fillId="15" borderId="84" xfId="23" applyFont="1" applyFill="1" applyBorder="1" applyAlignment="1">
      <alignment horizontal="center" vertical="center" wrapText="1"/>
    </xf>
    <xf numFmtId="0" fontId="69" fillId="22" borderId="122" xfId="23" applyFont="1" applyFill="1" applyBorder="1" applyAlignment="1">
      <alignment horizontal="left" vertical="center" wrapText="1"/>
    </xf>
    <xf numFmtId="0" fontId="69" fillId="22" borderId="123" xfId="23" applyFont="1" applyFill="1" applyBorder="1" applyAlignment="1">
      <alignment horizontal="left" vertical="center" wrapText="1"/>
    </xf>
    <xf numFmtId="0" fontId="69" fillId="22" borderId="124" xfId="23" applyFont="1" applyFill="1" applyBorder="1" applyAlignment="1">
      <alignment horizontal="left" vertical="center" wrapText="1"/>
    </xf>
    <xf numFmtId="0" fontId="91" fillId="22" borderId="122" xfId="23" applyFont="1" applyFill="1" applyBorder="1" applyAlignment="1">
      <alignment horizontal="left" vertical="center" wrapText="1"/>
    </xf>
    <xf numFmtId="0" fontId="91" fillId="22" borderId="123" xfId="23" applyFont="1" applyFill="1" applyBorder="1" applyAlignment="1">
      <alignment horizontal="left" vertical="center" wrapText="1"/>
    </xf>
    <xf numFmtId="0" fontId="91" fillId="22" borderId="124" xfId="23" applyFont="1" applyFill="1" applyBorder="1" applyAlignment="1">
      <alignment horizontal="left" vertical="center" wrapText="1"/>
    </xf>
    <xf numFmtId="0" fontId="113" fillId="0" borderId="87" xfId="31" applyFont="1" applyBorder="1" applyAlignment="1">
      <alignment horizontal="center" vertical="center" wrapText="1" readingOrder="1"/>
    </xf>
    <xf numFmtId="0" fontId="113" fillId="0" borderId="73" xfId="31" applyFont="1" applyBorder="1" applyAlignment="1">
      <alignment horizontal="center" vertical="center" wrapText="1" readingOrder="1"/>
    </xf>
    <xf numFmtId="0" fontId="115" fillId="0" borderId="137" xfId="31" applyFont="1" applyBorder="1" applyAlignment="1">
      <alignment horizontal="center" vertical="center" wrapText="1" readingOrder="1"/>
    </xf>
    <xf numFmtId="0" fontId="115" fillId="0" borderId="138" xfId="31" applyFont="1" applyBorder="1" applyAlignment="1">
      <alignment horizontal="center" vertical="center" wrapText="1" readingOrder="1"/>
    </xf>
    <xf numFmtId="0" fontId="115" fillId="0" borderId="87" xfId="31" applyFont="1" applyBorder="1" applyAlignment="1">
      <alignment horizontal="center" vertical="center" wrapText="1" readingOrder="1"/>
    </xf>
    <xf numFmtId="0" fontId="115" fillId="0" borderId="73" xfId="31" applyFont="1" applyBorder="1" applyAlignment="1">
      <alignment horizontal="center" vertical="center" wrapText="1" readingOrder="1"/>
    </xf>
    <xf numFmtId="9" fontId="115" fillId="0" borderId="138" xfId="31" applyNumberFormat="1" applyFont="1" applyBorder="1" applyAlignment="1">
      <alignment horizontal="center" vertical="center" wrapText="1" readingOrder="1"/>
    </xf>
    <xf numFmtId="9" fontId="115" fillId="0" borderId="87" xfId="31" applyNumberFormat="1" applyFont="1" applyBorder="1" applyAlignment="1">
      <alignment horizontal="center" vertical="center" wrapText="1" readingOrder="1"/>
    </xf>
    <xf numFmtId="9" fontId="115" fillId="0" borderId="73" xfId="31" applyNumberFormat="1" applyFont="1" applyBorder="1" applyAlignment="1">
      <alignment horizontal="center" vertical="center" wrapText="1" readingOrder="1"/>
    </xf>
    <xf numFmtId="0" fontId="115" fillId="0" borderId="137" xfId="31" applyFont="1" applyBorder="1" applyAlignment="1">
      <alignment horizontal="left" vertical="center" wrapText="1" readingOrder="1"/>
    </xf>
    <xf numFmtId="9" fontId="115" fillId="0" borderId="137" xfId="31" applyNumberFormat="1" applyFont="1" applyBorder="1" applyAlignment="1">
      <alignment horizontal="center" vertical="center" wrapText="1" readingOrder="1"/>
    </xf>
    <xf numFmtId="0" fontId="115" fillId="0" borderId="138" xfId="31" applyFont="1" applyBorder="1" applyAlignment="1">
      <alignment horizontal="left" vertical="center" wrapText="1" readingOrder="1"/>
    </xf>
    <xf numFmtId="0" fontId="115" fillId="0" borderId="87" xfId="31" applyFont="1" applyBorder="1" applyAlignment="1">
      <alignment horizontal="left" vertical="center" wrapText="1" readingOrder="1"/>
    </xf>
    <xf numFmtId="0" fontId="115" fillId="0" borderId="73" xfId="31" applyFont="1" applyBorder="1" applyAlignment="1">
      <alignment horizontal="left" vertical="center" wrapText="1" readingOrder="1"/>
    </xf>
    <xf numFmtId="9" fontId="114" fillId="0" borderId="138" xfId="29" applyNumberFormat="1" applyFont="1" applyBorder="1" applyAlignment="1">
      <alignment horizontal="center" vertical="center" wrapText="1"/>
    </xf>
    <xf numFmtId="9" fontId="114" fillId="0" borderId="87" xfId="29" applyNumberFormat="1" applyFont="1" applyBorder="1" applyAlignment="1">
      <alignment horizontal="center" vertical="center" wrapText="1"/>
    </xf>
    <xf numFmtId="9" fontId="114" fillId="0" borderId="73" xfId="29" applyNumberFormat="1" applyFont="1" applyBorder="1" applyAlignment="1">
      <alignment horizontal="center" vertical="center" wrapText="1"/>
    </xf>
    <xf numFmtId="0" fontId="115" fillId="0" borderId="138" xfId="30" applyNumberFormat="1" applyFont="1" applyBorder="1" applyAlignment="1">
      <alignment horizontal="center" vertical="center" wrapText="1"/>
    </xf>
    <xf numFmtId="0" fontId="115" fillId="0" borderId="87" xfId="30" applyNumberFormat="1" applyFont="1" applyBorder="1" applyAlignment="1">
      <alignment horizontal="center" vertical="center" wrapText="1"/>
    </xf>
    <xf numFmtId="0" fontId="115" fillId="0" borderId="73" xfId="30" applyNumberFormat="1" applyFont="1" applyBorder="1" applyAlignment="1">
      <alignment horizontal="center" vertical="center" wrapText="1"/>
    </xf>
    <xf numFmtId="0" fontId="113" fillId="0" borderId="138" xfId="31" applyFont="1" applyBorder="1" applyAlignment="1">
      <alignment horizontal="center" vertical="center" wrapText="1" readingOrder="1"/>
    </xf>
    <xf numFmtId="173" fontId="115" fillId="0" borderId="137" xfId="30" applyNumberFormat="1" applyFont="1" applyBorder="1" applyAlignment="1">
      <alignment horizontal="center" vertical="center" wrapText="1" readingOrder="1"/>
    </xf>
    <xf numFmtId="0" fontId="113" fillId="0" borderId="137" xfId="31" applyFont="1" applyBorder="1" applyAlignment="1">
      <alignment horizontal="center" vertical="center" wrapText="1" readingOrder="1"/>
    </xf>
    <xf numFmtId="9" fontId="113" fillId="0" borderId="138" xfId="31" applyNumberFormat="1" applyFont="1" applyBorder="1" applyAlignment="1">
      <alignment horizontal="center" vertical="center" wrapText="1" readingOrder="1"/>
    </xf>
    <xf numFmtId="9" fontId="113" fillId="0" borderId="87" xfId="31" applyNumberFormat="1" applyFont="1" applyBorder="1" applyAlignment="1">
      <alignment horizontal="center" vertical="center" wrapText="1" readingOrder="1"/>
    </xf>
    <xf numFmtId="9" fontId="113" fillId="0" borderId="73" xfId="31" applyNumberFormat="1" applyFont="1" applyBorder="1" applyAlignment="1">
      <alignment horizontal="center" vertical="center" wrapText="1" readingOrder="1"/>
    </xf>
    <xf numFmtId="0" fontId="114" fillId="0" borderId="138" xfId="29" applyFont="1" applyBorder="1" applyAlignment="1">
      <alignment horizontal="center" vertical="center" wrapText="1"/>
    </xf>
    <xf numFmtId="0" fontId="114" fillId="0" borderId="87" xfId="29" applyFont="1" applyBorder="1" applyAlignment="1">
      <alignment horizontal="center" vertical="center" wrapText="1"/>
    </xf>
    <xf numFmtId="0" fontId="114" fillId="0" borderId="73" xfId="29" applyFont="1" applyBorder="1" applyAlignment="1">
      <alignment horizontal="center" vertical="center" wrapText="1"/>
    </xf>
    <xf numFmtId="0" fontId="113" fillId="11" borderId="138" xfId="31" applyFont="1" applyFill="1" applyBorder="1" applyAlignment="1">
      <alignment horizontal="center" vertical="center" wrapText="1" readingOrder="1"/>
    </xf>
    <xf numFmtId="0" fontId="113" fillId="11" borderId="87" xfId="31" applyFont="1" applyFill="1" applyBorder="1" applyAlignment="1">
      <alignment horizontal="center" vertical="center" wrapText="1" readingOrder="1"/>
    </xf>
    <xf numFmtId="0" fontId="113" fillId="11" borderId="73" xfId="31" applyFont="1" applyFill="1" applyBorder="1" applyAlignment="1">
      <alignment horizontal="center" vertical="center" wrapText="1" readingOrder="1"/>
    </xf>
    <xf numFmtId="17" fontId="111" fillId="21" borderId="137" xfId="29" applyNumberFormat="1" applyFont="1" applyFill="1" applyBorder="1" applyAlignment="1">
      <alignment horizontal="center" vertical="center" wrapText="1"/>
    </xf>
    <xf numFmtId="0" fontId="111" fillId="21" borderId="137" xfId="29" applyFont="1" applyFill="1" applyBorder="1" applyAlignment="1">
      <alignment horizontal="center" vertical="center" wrapText="1"/>
    </xf>
    <xf numFmtId="0" fontId="112" fillId="21" borderId="137" xfId="29" applyFont="1" applyFill="1" applyBorder="1" applyAlignment="1">
      <alignment horizontal="center" vertical="center" wrapText="1"/>
    </xf>
    <xf numFmtId="0" fontId="112" fillId="21" borderId="137" xfId="30" applyNumberFormat="1" applyFont="1" applyFill="1" applyBorder="1" applyAlignment="1">
      <alignment horizontal="center" vertical="center" wrapText="1"/>
    </xf>
    <xf numFmtId="0" fontId="111" fillId="0" borderId="137" xfId="29" applyFont="1" applyBorder="1" applyAlignment="1">
      <alignment horizontal="center" vertical="center" wrapText="1"/>
    </xf>
    <xf numFmtId="0" fontId="111" fillId="0" borderId="0" xfId="29" applyFont="1" applyAlignment="1">
      <alignment vertical="center" wrapText="1"/>
    </xf>
    <xf numFmtId="15" fontId="111" fillId="0" borderId="0" xfId="29" applyNumberFormat="1" applyFont="1" applyAlignment="1">
      <alignment horizontal="center" vertical="center"/>
    </xf>
  </cellXfs>
  <cellStyles count="33">
    <cellStyle name="Millares 2" xfId="19" xr:uid="{00000000-0005-0000-0000-000000000000}"/>
    <cellStyle name="Moneda" xfId="22" builtinId="4"/>
    <cellStyle name="Moneda 2" xfId="3" xr:uid="{00000000-0005-0000-0000-000002000000}"/>
    <cellStyle name="Moneda 3" xfId="6" xr:uid="{00000000-0005-0000-0000-000003000000}"/>
    <cellStyle name="Moneda 4" xfId="9" xr:uid="{00000000-0005-0000-0000-000004000000}"/>
    <cellStyle name="Moneda 5" xfId="12" xr:uid="{00000000-0005-0000-0000-000005000000}"/>
    <cellStyle name="Moneda 6" xfId="21" xr:uid="{00000000-0005-0000-0000-000006000000}"/>
    <cellStyle name="Normal" xfId="0" builtinId="0"/>
    <cellStyle name="Normal 10" xfId="24" xr:uid="{00000000-0005-0000-0000-000008000000}"/>
    <cellStyle name="Normal 2" xfId="1" xr:uid="{00000000-0005-0000-0000-000009000000}"/>
    <cellStyle name="Normal 2 2" xfId="20" xr:uid="{00000000-0005-0000-0000-00000A000000}"/>
    <cellStyle name="Normal 2 3" xfId="25" xr:uid="{00000000-0005-0000-0000-00000B000000}"/>
    <cellStyle name="Normal 2 4" xfId="29" xr:uid="{00000000-0005-0000-0000-00000C000000}"/>
    <cellStyle name="Normal 3" xfId="2" xr:uid="{00000000-0005-0000-0000-00000D000000}"/>
    <cellStyle name="Normal 3 2" xfId="7" xr:uid="{00000000-0005-0000-0000-00000E000000}"/>
    <cellStyle name="Normal 3 3" xfId="13" xr:uid="{00000000-0005-0000-0000-00000F000000}"/>
    <cellStyle name="Normal 3 4" xfId="27" xr:uid="{00000000-0005-0000-0000-000010000000}"/>
    <cellStyle name="Normal 3 5" xfId="31" xr:uid="{00000000-0005-0000-0000-000011000000}"/>
    <cellStyle name="Normal 4" xfId="4" xr:uid="{00000000-0005-0000-0000-000012000000}"/>
    <cellStyle name="Normal 4 2" xfId="15" xr:uid="{00000000-0005-0000-0000-000013000000}"/>
    <cellStyle name="Normal 5" xfId="5" xr:uid="{00000000-0005-0000-0000-000014000000}"/>
    <cellStyle name="Normal 6" xfId="8" xr:uid="{00000000-0005-0000-0000-000015000000}"/>
    <cellStyle name="Normal 7" xfId="11" xr:uid="{00000000-0005-0000-0000-000016000000}"/>
    <cellStyle name="Normal 8" xfId="14" xr:uid="{00000000-0005-0000-0000-000017000000}"/>
    <cellStyle name="Normal 8 2" xfId="17" xr:uid="{00000000-0005-0000-0000-000018000000}"/>
    <cellStyle name="Normal 9" xfId="23" xr:uid="{00000000-0005-0000-0000-000019000000}"/>
    <cellStyle name="Porcentaje" xfId="16" builtinId="5"/>
    <cellStyle name="Porcentaje 2" xfId="10" xr:uid="{00000000-0005-0000-0000-00001B000000}"/>
    <cellStyle name="Porcentaje 2 2" xfId="26" xr:uid="{00000000-0005-0000-0000-00001C000000}"/>
    <cellStyle name="Porcentaje 2 3" xfId="30" xr:uid="{00000000-0005-0000-0000-00001D000000}"/>
    <cellStyle name="Porcentaje 3" xfId="18" xr:uid="{00000000-0005-0000-0000-00001E000000}"/>
    <cellStyle name="Porcentaje 4" xfId="28" xr:uid="{00000000-0005-0000-0000-00001F000000}"/>
    <cellStyle name="Porcentaje 5" xfId="32" xr:uid="{00000000-0005-0000-0000-00002000000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285E88"/>
      <rgbColor rgb="00D3D3D3"/>
      <rgbColor rgb="00FFFFFF"/>
      <rgbColor rgb="004169E1"/>
      <rgbColor rgb="00B0C4DE"/>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0000FF"/>
      <color rgb="FFFF99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18"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20" Type="http://schemas.openxmlformats.org/officeDocument/2006/relationships/customXml" Target="../customXml/item6.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externalLink" Target="externalLinks/externalLink1.xml"/><Relationship Id="rId19" Type="http://schemas.openxmlformats.org/officeDocument/2006/relationships/customXml" Target="../customXml/item5.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xdr:from>
      <xdr:col>3</xdr:col>
      <xdr:colOff>0</xdr:colOff>
      <xdr:row>1</xdr:row>
      <xdr:rowOff>0</xdr:rowOff>
    </xdr:from>
    <xdr:to>
      <xdr:col>3</xdr:col>
      <xdr:colOff>1066800</xdr:colOff>
      <xdr:row>5</xdr:row>
      <xdr:rowOff>95250</xdr:rowOff>
    </xdr:to>
    <xdr:pic>
      <xdr:nvPicPr>
        <xdr:cNvPr id="2" name="Picture 0" descr="b2660d16-e40b-40b4-b512-7c202d1b5dc1">
          <a:extLst>
            <a:ext uri="{FF2B5EF4-FFF2-40B4-BE49-F238E27FC236}">
              <a16:creationId xmlns:a16="http://schemas.microsoft.com/office/drawing/2014/main" id="{9830575B-36FD-4808-AAB3-6DA8C72ED47A}"/>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161925"/>
          <a:ext cx="609600" cy="7429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3</xdr:col>
      <xdr:colOff>0</xdr:colOff>
      <xdr:row>1</xdr:row>
      <xdr:rowOff>0</xdr:rowOff>
    </xdr:from>
    <xdr:to>
      <xdr:col>3</xdr:col>
      <xdr:colOff>1076325</xdr:colOff>
      <xdr:row>5</xdr:row>
      <xdr:rowOff>104775</xdr:rowOff>
    </xdr:to>
    <xdr:pic>
      <xdr:nvPicPr>
        <xdr:cNvPr id="2" name="Picture 0" descr="1c93f389-aeba-4b05-9c13-de48509041a1">
          <a:extLst>
            <a:ext uri="{FF2B5EF4-FFF2-40B4-BE49-F238E27FC236}">
              <a16:creationId xmlns:a16="http://schemas.microsoft.com/office/drawing/2014/main" id="{B92254D2-9D6C-4FA9-B4BB-61DD484F43A9}"/>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161925"/>
          <a:ext cx="609600" cy="7524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xdr:from>
      <xdr:col>1</xdr:col>
      <xdr:colOff>0</xdr:colOff>
      <xdr:row>2</xdr:row>
      <xdr:rowOff>0</xdr:rowOff>
    </xdr:from>
    <xdr:to>
      <xdr:col>2</xdr:col>
      <xdr:colOff>809625</xdr:colOff>
      <xdr:row>6</xdr:row>
      <xdr:rowOff>104775</xdr:rowOff>
    </xdr:to>
    <xdr:pic>
      <xdr:nvPicPr>
        <xdr:cNvPr id="2" name="Picture 0" descr="360db0f7-13b9-48b7-977d-e50555159892">
          <a:extLst>
            <a:ext uri="{FF2B5EF4-FFF2-40B4-BE49-F238E27FC236}">
              <a16:creationId xmlns:a16="http://schemas.microsoft.com/office/drawing/2014/main" id="{C2D46E18-8A4A-4203-A4FB-32A591DAF37C}"/>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09600" y="323850"/>
          <a:ext cx="1219200" cy="7524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tdiaz/AppData/Local/Microsoft/Windows/INetCache/Content.Outlook/BCF0HV41/ISP%202019-II%20anexos%20IIinforme%20semestre%20201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R-Impactos"/>
      <sheetName val="MR-Resultados"/>
      <sheetName val="MR-Productos"/>
      <sheetName val="PEP POA"/>
      <sheetName val="MAtriz de seguimiento "/>
      <sheetName val="PA"/>
      <sheetName val="Pronostico de desembolso"/>
      <sheetName val="MATRIZ DE RIESGOS"/>
      <sheetName val="CC"/>
      <sheetName val="EIA"/>
    </sheetNames>
    <sheetDataSet>
      <sheetData sheetId="0"/>
      <sheetData sheetId="1"/>
      <sheetData sheetId="2"/>
      <sheetData sheetId="3">
        <row r="20">
          <cell r="F20">
            <v>0</v>
          </cell>
        </row>
        <row r="24">
          <cell r="F24">
            <v>0</v>
          </cell>
          <cell r="H24">
            <v>0</v>
          </cell>
          <cell r="J24">
            <v>0</v>
          </cell>
          <cell r="L24">
            <v>0</v>
          </cell>
          <cell r="N24">
            <v>0</v>
          </cell>
          <cell r="P24">
            <v>0</v>
          </cell>
          <cell r="R24">
            <v>0</v>
          </cell>
          <cell r="T24">
            <v>0</v>
          </cell>
          <cell r="V24">
            <v>0</v>
          </cell>
          <cell r="X24">
            <v>0</v>
          </cell>
          <cell r="Z24">
            <v>0</v>
          </cell>
          <cell r="AB24">
            <v>0</v>
          </cell>
        </row>
      </sheetData>
      <sheetData sheetId="4">
        <row r="25">
          <cell r="AK25">
            <v>105260</v>
          </cell>
        </row>
        <row r="35">
          <cell r="AE35">
            <v>88</v>
          </cell>
        </row>
        <row r="37">
          <cell r="AK37">
            <v>0.76470588235294112</v>
          </cell>
        </row>
        <row r="39">
          <cell r="AK39">
            <v>0.95187165775401072</v>
          </cell>
        </row>
        <row r="41">
          <cell r="AK41">
            <v>0.36898395721925131</v>
          </cell>
        </row>
      </sheetData>
      <sheetData sheetId="5"/>
      <sheetData sheetId="6"/>
      <sheetData sheetId="7"/>
      <sheetData sheetId="8"/>
      <sheetData sheetId="9"/>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92D050"/>
  </sheetPr>
  <dimension ref="A1:Q26"/>
  <sheetViews>
    <sheetView showGridLines="0" zoomScale="120" zoomScaleNormal="120" workbookViewId="0">
      <selection activeCell="N22" sqref="N22"/>
    </sheetView>
  </sheetViews>
  <sheetFormatPr baseColWidth="10" defaultColWidth="9.1640625" defaultRowHeight="13"/>
  <cols>
    <col min="1" max="1" width="0.1640625" style="369" customWidth="1"/>
    <col min="2" max="2" width="2.6640625" style="369" customWidth="1"/>
    <col min="3" max="3" width="1.1640625" style="369" customWidth="1"/>
    <col min="4" max="4" width="16.33203125" style="369" customWidth="1"/>
    <col min="5" max="5" width="1.1640625" style="369" customWidth="1"/>
    <col min="6" max="6" width="3.33203125" style="369" customWidth="1"/>
    <col min="7" max="7" width="13.1640625" style="369" customWidth="1"/>
    <col min="8" max="8" width="18.6640625" style="369" customWidth="1"/>
    <col min="9" max="9" width="8.5" style="369" customWidth="1"/>
    <col min="10" max="10" width="2.6640625" style="369" customWidth="1"/>
    <col min="11" max="11" width="12.33203125" style="369" customWidth="1"/>
    <col min="12" max="12" width="5" style="369" customWidth="1"/>
    <col min="13" max="13" width="8" style="369" hidden="1" customWidth="1"/>
    <col min="14" max="14" width="10.1640625" style="369" customWidth="1"/>
    <col min="15" max="16" width="8" style="369" customWidth="1"/>
    <col min="17" max="17" width="27.33203125" style="369" customWidth="1"/>
    <col min="18" max="18" width="10.1640625" style="369" customWidth="1"/>
    <col min="19" max="16384" width="9.1640625" style="369"/>
  </cols>
  <sheetData>
    <row r="1" spans="1:17" ht="11" customHeight="1"/>
    <row r="2" spans="1:17" ht="11.75" customHeight="1">
      <c r="D2" s="930"/>
      <c r="E2" s="930"/>
    </row>
    <row r="3" spans="1:17" ht="21.5" customHeight="1">
      <c r="D3" s="930"/>
      <c r="E3" s="930"/>
      <c r="G3" s="944" t="s">
        <v>4</v>
      </c>
      <c r="H3" s="930"/>
      <c r="I3" s="930"/>
    </row>
    <row r="4" spans="1:17" ht="3" customHeight="1">
      <c r="D4" s="930"/>
      <c r="E4" s="930"/>
    </row>
    <row r="5" spans="1:17" ht="17" customHeight="1">
      <c r="D5" s="930"/>
      <c r="E5" s="930"/>
      <c r="G5" s="945" t="s">
        <v>0</v>
      </c>
      <c r="H5" s="930"/>
      <c r="I5" s="930"/>
    </row>
    <row r="6" spans="1:17" ht="7.25" customHeight="1">
      <c r="D6" s="930"/>
      <c r="E6" s="930"/>
    </row>
    <row r="7" spans="1:17" ht="7.25" customHeight="1"/>
    <row r="8" spans="1:17" ht="4.25" customHeight="1"/>
    <row r="9" spans="1:17">
      <c r="A9" s="946">
        <v>2</v>
      </c>
      <c r="B9" s="930"/>
      <c r="C9" s="947" t="s">
        <v>1</v>
      </c>
      <c r="D9" s="930"/>
      <c r="E9" s="930"/>
      <c r="F9" s="930"/>
      <c r="G9" s="930"/>
      <c r="H9" s="930"/>
      <c r="I9" s="930"/>
      <c r="J9" s="930"/>
      <c r="K9" s="930"/>
      <c r="L9" s="930"/>
      <c r="M9" s="390"/>
      <c r="N9" s="390"/>
      <c r="O9" s="390"/>
      <c r="P9" s="390"/>
    </row>
    <row r="10" spans="1:17">
      <c r="A10" s="939"/>
      <c r="B10" s="930"/>
      <c r="C10" s="941" t="s">
        <v>5</v>
      </c>
      <c r="D10" s="942"/>
      <c r="E10" s="942"/>
      <c r="F10" s="942"/>
      <c r="G10" s="943"/>
      <c r="H10" s="388" t="s">
        <v>6</v>
      </c>
      <c r="I10" s="941" t="s">
        <v>7</v>
      </c>
      <c r="J10" s="943"/>
      <c r="K10" s="388" t="s">
        <v>8</v>
      </c>
      <c r="L10" s="389"/>
      <c r="M10" s="388">
        <v>2020</v>
      </c>
      <c r="N10" s="388">
        <v>2020</v>
      </c>
      <c r="O10" s="388">
        <v>2022</v>
      </c>
      <c r="P10" s="388" t="s">
        <v>2</v>
      </c>
      <c r="Q10" s="388" t="s">
        <v>124</v>
      </c>
    </row>
    <row r="11" spans="1:17">
      <c r="A11" s="931"/>
      <c r="B11" s="930"/>
      <c r="C11" s="932"/>
      <c r="D11" s="933"/>
      <c r="E11" s="933"/>
      <c r="F11" s="933"/>
      <c r="G11" s="933"/>
      <c r="H11" s="387"/>
      <c r="I11" s="934"/>
      <c r="J11" s="933"/>
      <c r="K11" s="387"/>
      <c r="L11" s="386" t="s">
        <v>9</v>
      </c>
      <c r="M11" s="385">
        <v>0</v>
      </c>
      <c r="N11" s="384">
        <v>248</v>
      </c>
      <c r="O11" s="384">
        <v>0</v>
      </c>
      <c r="P11" s="384">
        <v>0</v>
      </c>
      <c r="Q11" s="383"/>
    </row>
    <row r="12" spans="1:17" ht="42.75" customHeight="1">
      <c r="A12" s="935" t="s">
        <v>10</v>
      </c>
      <c r="B12" s="930"/>
      <c r="C12" s="936" t="s">
        <v>11</v>
      </c>
      <c r="D12" s="930"/>
      <c r="E12" s="930"/>
      <c r="F12" s="930"/>
      <c r="G12" s="930"/>
      <c r="H12" s="374" t="s">
        <v>12</v>
      </c>
      <c r="I12" s="929">
        <v>456</v>
      </c>
      <c r="J12" s="930"/>
      <c r="K12" s="374">
        <v>2016</v>
      </c>
      <c r="L12" s="382" t="s">
        <v>13</v>
      </c>
      <c r="M12" s="381">
        <v>0</v>
      </c>
      <c r="N12" s="380">
        <v>248</v>
      </c>
      <c r="O12" s="380"/>
      <c r="P12" s="380">
        <v>0</v>
      </c>
      <c r="Q12" s="379"/>
    </row>
    <row r="13" spans="1:17">
      <c r="A13" s="931"/>
      <c r="B13" s="930"/>
      <c r="C13" s="939"/>
      <c r="D13" s="930"/>
      <c r="E13" s="930"/>
      <c r="F13" s="930"/>
      <c r="G13" s="930"/>
      <c r="H13" s="378"/>
      <c r="I13" s="939"/>
      <c r="J13" s="930"/>
      <c r="K13" s="378"/>
      <c r="L13" s="377" t="s">
        <v>14</v>
      </c>
      <c r="M13" s="376"/>
      <c r="N13" s="375">
        <f>+'Matriz seguimiento'!AY8</f>
        <v>96</v>
      </c>
      <c r="O13" s="375"/>
      <c r="P13" s="375"/>
      <c r="Q13" s="852"/>
    </row>
    <row r="14" spans="1:17">
      <c r="A14" s="931"/>
      <c r="B14" s="930"/>
      <c r="C14" s="932"/>
      <c r="D14" s="933"/>
      <c r="E14" s="933"/>
      <c r="F14" s="933"/>
      <c r="G14" s="933"/>
      <c r="H14" s="387"/>
      <c r="I14" s="934"/>
      <c r="J14" s="933"/>
      <c r="K14" s="387"/>
      <c r="L14" s="386" t="s">
        <v>9</v>
      </c>
      <c r="M14" s="385">
        <v>7807</v>
      </c>
      <c r="N14" s="384">
        <f>+I15/2</f>
        <v>8396</v>
      </c>
      <c r="O14" s="384">
        <f>+I15*0.25</f>
        <v>4198</v>
      </c>
      <c r="P14" s="384">
        <f>+O14</f>
        <v>4198</v>
      </c>
      <c r="Q14" s="383"/>
    </row>
    <row r="15" spans="1:17" ht="45" customHeight="1">
      <c r="A15" s="935" t="s">
        <v>15</v>
      </c>
      <c r="B15" s="930"/>
      <c r="C15" s="936" t="s">
        <v>16</v>
      </c>
      <c r="D15" s="930"/>
      <c r="E15" s="930"/>
      <c r="F15" s="930"/>
      <c r="G15" s="930"/>
      <c r="H15" s="374" t="s">
        <v>12</v>
      </c>
      <c r="I15" s="929">
        <v>16792</v>
      </c>
      <c r="J15" s="930"/>
      <c r="K15" s="374">
        <v>2016</v>
      </c>
      <c r="L15" s="382" t="s">
        <v>13</v>
      </c>
      <c r="M15" s="381">
        <v>7807</v>
      </c>
      <c r="N15" s="380">
        <f>+N14</f>
        <v>8396</v>
      </c>
      <c r="O15" s="380">
        <f>+O14</f>
        <v>4198</v>
      </c>
      <c r="P15" s="380">
        <f>+O15</f>
        <v>4198</v>
      </c>
      <c r="Q15" s="379"/>
    </row>
    <row r="16" spans="1:17">
      <c r="A16" s="931"/>
      <c r="B16" s="930"/>
      <c r="C16" s="939"/>
      <c r="D16" s="930"/>
      <c r="E16" s="930"/>
      <c r="F16" s="930"/>
      <c r="G16" s="930"/>
      <c r="H16" s="378"/>
      <c r="I16" s="939"/>
      <c r="J16" s="930"/>
      <c r="K16" s="378"/>
      <c r="L16" s="377" t="s">
        <v>14</v>
      </c>
      <c r="M16" s="376"/>
      <c r="N16" s="375">
        <f>+'Matriz seguimiento'!AY9</f>
        <v>5326</v>
      </c>
      <c r="O16" s="375"/>
      <c r="P16" s="375"/>
      <c r="Q16" s="852"/>
    </row>
    <row r="17" spans="1:17">
      <c r="A17" s="931"/>
      <c r="B17" s="930"/>
      <c r="C17" s="932"/>
      <c r="D17" s="933"/>
      <c r="E17" s="933"/>
      <c r="F17" s="933"/>
      <c r="G17" s="933"/>
      <c r="H17" s="387"/>
      <c r="I17" s="934"/>
      <c r="J17" s="933"/>
      <c r="K17" s="387"/>
      <c r="L17" s="386" t="s">
        <v>9</v>
      </c>
      <c r="M17" s="385">
        <v>2380</v>
      </c>
      <c r="N17" s="384">
        <f>+I18/2</f>
        <v>2409</v>
      </c>
      <c r="O17" s="384">
        <f>+I18*0.25</f>
        <v>1204.5</v>
      </c>
      <c r="P17" s="384">
        <f>+O17</f>
        <v>1204.5</v>
      </c>
      <c r="Q17" s="383"/>
    </row>
    <row r="18" spans="1:17" ht="40.5" customHeight="1">
      <c r="A18" s="935" t="s">
        <v>17</v>
      </c>
      <c r="B18" s="930"/>
      <c r="C18" s="936" t="s">
        <v>18</v>
      </c>
      <c r="D18" s="930"/>
      <c r="E18" s="930"/>
      <c r="F18" s="930"/>
      <c r="G18" s="930"/>
      <c r="H18" s="374" t="s">
        <v>12</v>
      </c>
      <c r="I18" s="929">
        <v>4818</v>
      </c>
      <c r="J18" s="930"/>
      <c r="K18" s="374">
        <v>2016</v>
      </c>
      <c r="L18" s="382" t="s">
        <v>13</v>
      </c>
      <c r="M18" s="381">
        <v>2380</v>
      </c>
      <c r="N18" s="380">
        <f>+N17</f>
        <v>2409</v>
      </c>
      <c r="O18" s="380">
        <f>+O17</f>
        <v>1204.5</v>
      </c>
      <c r="P18" s="380">
        <f>+O18</f>
        <v>1204.5</v>
      </c>
      <c r="Q18" s="379"/>
    </row>
    <row r="19" spans="1:17">
      <c r="A19" s="931"/>
      <c r="B19" s="930"/>
      <c r="C19" s="939"/>
      <c r="D19" s="930"/>
      <c r="E19" s="930"/>
      <c r="F19" s="930"/>
      <c r="G19" s="930"/>
      <c r="H19" s="378"/>
      <c r="I19" s="939"/>
      <c r="J19" s="930"/>
      <c r="K19" s="378"/>
      <c r="L19" s="377" t="s">
        <v>14</v>
      </c>
      <c r="M19" s="376"/>
      <c r="N19" s="375">
        <f>+'Matriz seguimiento'!AY10+'Matriz seguimiento'!AY11</f>
        <v>1293</v>
      </c>
      <c r="O19" s="375"/>
      <c r="P19" s="375"/>
      <c r="Q19" s="852"/>
    </row>
    <row r="20" spans="1:17">
      <c r="A20" s="931"/>
      <c r="B20" s="930"/>
      <c r="C20" s="932"/>
      <c r="D20" s="933"/>
      <c r="E20" s="933"/>
      <c r="F20" s="933"/>
      <c r="G20" s="933"/>
      <c r="H20" s="387"/>
      <c r="I20" s="934"/>
      <c r="J20" s="933"/>
      <c r="K20" s="387"/>
      <c r="L20" s="386" t="s">
        <v>9</v>
      </c>
      <c r="M20" s="385">
        <v>4</v>
      </c>
      <c r="N20" s="384">
        <f>+I21/2</f>
        <v>301.5</v>
      </c>
      <c r="O20" s="384">
        <f>+I21*0.25</f>
        <v>150.75</v>
      </c>
      <c r="P20" s="384">
        <v>151</v>
      </c>
      <c r="Q20" s="383"/>
    </row>
    <row r="21" spans="1:17" ht="41.25" customHeight="1">
      <c r="A21" s="935" t="s">
        <v>19</v>
      </c>
      <c r="B21" s="930"/>
      <c r="C21" s="936" t="s">
        <v>228</v>
      </c>
      <c r="D21" s="930"/>
      <c r="E21" s="930"/>
      <c r="F21" s="930"/>
      <c r="G21" s="930"/>
      <c r="H21" s="374" t="s">
        <v>12</v>
      </c>
      <c r="I21" s="929">
        <v>603</v>
      </c>
      <c r="J21" s="930"/>
      <c r="K21" s="374">
        <v>2016</v>
      </c>
      <c r="L21" s="382" t="s">
        <v>13</v>
      </c>
      <c r="M21" s="381">
        <v>4</v>
      </c>
      <c r="N21" s="380">
        <f>+N20</f>
        <v>301.5</v>
      </c>
      <c r="O21" s="380">
        <f>+O20</f>
        <v>150.75</v>
      </c>
      <c r="P21" s="380">
        <v>151</v>
      </c>
      <c r="Q21" s="379"/>
    </row>
    <row r="22" spans="1:17">
      <c r="A22" s="931"/>
      <c r="B22" s="930"/>
      <c r="C22" s="939"/>
      <c r="D22" s="930"/>
      <c r="E22" s="930"/>
      <c r="F22" s="930"/>
      <c r="G22" s="930"/>
      <c r="H22" s="378"/>
      <c r="I22" s="939"/>
      <c r="J22" s="930"/>
      <c r="K22" s="378"/>
      <c r="L22" s="377" t="s">
        <v>14</v>
      </c>
      <c r="M22" s="376"/>
      <c r="N22" s="375">
        <f>+'Matriz seguimiento'!AY14</f>
        <v>112</v>
      </c>
      <c r="O22" s="375"/>
      <c r="P22" s="375"/>
      <c r="Q22" s="852"/>
    </row>
    <row r="23" spans="1:17" ht="3" customHeight="1">
      <c r="A23" s="931"/>
      <c r="B23" s="930"/>
      <c r="C23" s="940" t="s">
        <v>3</v>
      </c>
      <c r="D23" s="930"/>
      <c r="E23" s="930"/>
      <c r="F23" s="930"/>
      <c r="G23" s="930"/>
      <c r="H23" s="374"/>
      <c r="I23" s="929"/>
      <c r="J23" s="930"/>
      <c r="K23" s="374"/>
      <c r="L23" s="373"/>
      <c r="M23" s="372"/>
      <c r="N23" s="371"/>
      <c r="O23" s="371"/>
      <c r="P23" s="371"/>
      <c r="Q23" s="370"/>
    </row>
    <row r="24" spans="1:17">
      <c r="A24" s="931"/>
      <c r="B24" s="930"/>
      <c r="C24" s="932"/>
      <c r="D24" s="933"/>
      <c r="E24" s="933"/>
      <c r="F24" s="933"/>
      <c r="G24" s="933"/>
      <c r="H24" s="387"/>
      <c r="I24" s="934"/>
      <c r="J24" s="933"/>
      <c r="K24" s="387"/>
      <c r="L24" s="386" t="s">
        <v>9</v>
      </c>
      <c r="M24" s="385">
        <v>0</v>
      </c>
      <c r="N24" s="384">
        <v>2</v>
      </c>
      <c r="O24" s="384">
        <v>0</v>
      </c>
      <c r="P24" s="384">
        <f>+O24</f>
        <v>0</v>
      </c>
      <c r="Q24" s="383"/>
    </row>
    <row r="25" spans="1:17" ht="42.75" customHeight="1">
      <c r="A25" s="935" t="s">
        <v>22</v>
      </c>
      <c r="B25" s="930"/>
      <c r="C25" s="936" t="s">
        <v>229</v>
      </c>
      <c r="D25" s="930"/>
      <c r="E25" s="930"/>
      <c r="F25" s="930"/>
      <c r="G25" s="930"/>
      <c r="H25" s="374" t="s">
        <v>12</v>
      </c>
      <c r="I25" s="937">
        <v>16</v>
      </c>
      <c r="J25" s="938"/>
      <c r="K25" s="374">
        <v>2016</v>
      </c>
      <c r="L25" s="382" t="s">
        <v>13</v>
      </c>
      <c r="M25" s="381">
        <v>0</v>
      </c>
      <c r="N25" s="380">
        <v>2</v>
      </c>
      <c r="O25" s="380">
        <v>0</v>
      </c>
      <c r="P25" s="380">
        <v>0</v>
      </c>
      <c r="Q25" s="379"/>
    </row>
    <row r="26" spans="1:17" ht="12" customHeight="1">
      <c r="A26" s="931"/>
      <c r="B26" s="930"/>
      <c r="C26" s="939"/>
      <c r="D26" s="930"/>
      <c r="E26" s="930"/>
      <c r="F26" s="930"/>
      <c r="G26" s="930"/>
      <c r="H26" s="378"/>
      <c r="I26" s="939"/>
      <c r="J26" s="930"/>
      <c r="K26" s="378"/>
      <c r="L26" s="377" t="s">
        <v>14</v>
      </c>
      <c r="M26" s="376"/>
      <c r="N26" s="375">
        <v>1</v>
      </c>
      <c r="O26" s="375"/>
      <c r="P26" s="375"/>
      <c r="Q26" s="852"/>
    </row>
  </sheetData>
  <mergeCells count="56">
    <mergeCell ref="D2:E6"/>
    <mergeCell ref="G3:I3"/>
    <mergeCell ref="G5:I5"/>
    <mergeCell ref="A9:B9"/>
    <mergeCell ref="C9:L9"/>
    <mergeCell ref="A10:B10"/>
    <mergeCell ref="C10:G10"/>
    <mergeCell ref="I10:J10"/>
    <mergeCell ref="A13:B13"/>
    <mergeCell ref="C13:G13"/>
    <mergeCell ref="I13:J13"/>
    <mergeCell ref="A11:B11"/>
    <mergeCell ref="C11:G11"/>
    <mergeCell ref="I11:J11"/>
    <mergeCell ref="A12:B12"/>
    <mergeCell ref="C12:G12"/>
    <mergeCell ref="I12:J12"/>
    <mergeCell ref="A19:B19"/>
    <mergeCell ref="C19:G19"/>
    <mergeCell ref="I19:J19"/>
    <mergeCell ref="A14:B14"/>
    <mergeCell ref="C14:G14"/>
    <mergeCell ref="I14:J14"/>
    <mergeCell ref="A15:B15"/>
    <mergeCell ref="C15:G15"/>
    <mergeCell ref="I15:J15"/>
    <mergeCell ref="A16:B16"/>
    <mergeCell ref="C16:G16"/>
    <mergeCell ref="I16:J16"/>
    <mergeCell ref="A17:B17"/>
    <mergeCell ref="C17:G17"/>
    <mergeCell ref="I17:J17"/>
    <mergeCell ref="A18:B18"/>
    <mergeCell ref="C18:G18"/>
    <mergeCell ref="I18:J18"/>
    <mergeCell ref="A26:B26"/>
    <mergeCell ref="C26:G26"/>
    <mergeCell ref="I26:J26"/>
    <mergeCell ref="A20:B20"/>
    <mergeCell ref="C20:G20"/>
    <mergeCell ref="I20:J20"/>
    <mergeCell ref="A21:B21"/>
    <mergeCell ref="C21:G21"/>
    <mergeCell ref="I21:J21"/>
    <mergeCell ref="A22:B22"/>
    <mergeCell ref="C22:G22"/>
    <mergeCell ref="I22:J22"/>
    <mergeCell ref="A23:B23"/>
    <mergeCell ref="C23:G23"/>
    <mergeCell ref="I23:J23"/>
    <mergeCell ref="A24:B24"/>
    <mergeCell ref="C24:G24"/>
    <mergeCell ref="I24:J24"/>
    <mergeCell ref="A25:B25"/>
    <mergeCell ref="C25:G25"/>
    <mergeCell ref="I25:J25"/>
  </mergeCells>
  <pageMargins left="0.39370078740157483" right="0.39370078740157483" top="0.39370078740157483" bottom="0.63687007874015755" header="0.39370078740157483" footer="0.39370078740157483"/>
  <pageSetup orientation="landscape" r:id="rId1"/>
  <headerFooter alignWithMargins="0">
    <oddFooter xml:space="preserve">&amp;L&amp;C&amp;R&amp;"Arial"&amp;10&amp;P </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92D050"/>
  </sheetPr>
  <dimension ref="B1:V42"/>
  <sheetViews>
    <sheetView showGridLines="0" topLeftCell="G35" zoomScale="150" zoomScaleNormal="150" workbookViewId="0">
      <selection activeCell="R45" sqref="R45"/>
    </sheetView>
  </sheetViews>
  <sheetFormatPr baseColWidth="10" defaultColWidth="9.1640625" defaultRowHeight="13"/>
  <cols>
    <col min="1" max="1" width="0.1640625" style="369" customWidth="1"/>
    <col min="2" max="2" width="2.6640625" style="369" customWidth="1"/>
    <col min="3" max="3" width="1" style="369" customWidth="1"/>
    <col min="4" max="4" width="17.5" style="369" customWidth="1"/>
    <col min="5" max="5" width="0.5" style="369" customWidth="1"/>
    <col min="6" max="6" width="2.6640625" style="369" customWidth="1"/>
    <col min="7" max="7" width="16.1640625" style="369" customWidth="1"/>
    <col min="8" max="8" width="12.6640625" style="369" customWidth="1"/>
    <col min="9" max="9" width="7.6640625" style="369" customWidth="1"/>
    <col min="10" max="10" width="3.5" style="369" customWidth="1"/>
    <col min="11" max="11" width="4.1640625" style="369" customWidth="1"/>
    <col min="12" max="12" width="4" style="391" customWidth="1"/>
    <col min="13" max="14" width="6.6640625" style="391" customWidth="1"/>
    <col min="15" max="15" width="6.33203125" style="391" customWidth="1"/>
    <col min="16" max="16" width="6.6640625" style="391" customWidth="1"/>
    <col min="17" max="17" width="0" style="369" hidden="1" customWidth="1"/>
    <col min="18" max="18" width="60.6640625" style="369" customWidth="1"/>
    <col min="19" max="19" width="13.5" style="369" customWidth="1"/>
    <col min="20" max="16384" width="9.1640625" style="369"/>
  </cols>
  <sheetData>
    <row r="1" spans="2:22" ht="11" customHeight="1"/>
    <row r="2" spans="2:22" ht="11.75" customHeight="1">
      <c r="D2" s="930"/>
    </row>
    <row r="3" spans="2:22" ht="21.5" customHeight="1">
      <c r="D3" s="930"/>
      <c r="G3" s="952" t="s">
        <v>25</v>
      </c>
      <c r="H3" s="930"/>
      <c r="I3" s="930"/>
      <c r="J3" s="930"/>
    </row>
    <row r="4" spans="2:22" ht="2.25" customHeight="1">
      <c r="D4" s="930"/>
    </row>
    <row r="5" spans="2:22" ht="17" customHeight="1">
      <c r="D5" s="930"/>
      <c r="G5" s="953" t="s">
        <v>26</v>
      </c>
      <c r="H5" s="930"/>
      <c r="I5" s="930"/>
      <c r="J5" s="930"/>
    </row>
    <row r="6" spans="2:22" ht="8" customHeight="1">
      <c r="D6" s="930"/>
    </row>
    <row r="7" spans="2:22" ht="7.25" customHeight="1"/>
    <row r="8" spans="2:22" ht="13.25" customHeight="1"/>
    <row r="9" spans="2:22">
      <c r="B9" s="397">
        <v>2</v>
      </c>
      <c r="C9" s="946" t="s">
        <v>27</v>
      </c>
      <c r="D9" s="930"/>
      <c r="E9" s="930"/>
      <c r="F9" s="930"/>
      <c r="G9" s="930"/>
      <c r="H9" s="930"/>
      <c r="I9" s="930"/>
      <c r="J9" s="930"/>
      <c r="K9" s="930"/>
      <c r="L9" s="930"/>
      <c r="M9" s="396"/>
      <c r="N9" s="396"/>
      <c r="O9" s="396"/>
      <c r="P9" s="396"/>
    </row>
    <row r="10" spans="2:22" ht="14">
      <c r="B10" s="378"/>
      <c r="C10" s="941" t="s">
        <v>28</v>
      </c>
      <c r="D10" s="942"/>
      <c r="E10" s="942"/>
      <c r="F10" s="942"/>
      <c r="G10" s="943"/>
      <c r="H10" s="388" t="s">
        <v>6</v>
      </c>
      <c r="I10" s="388" t="s">
        <v>7</v>
      </c>
      <c r="J10" s="941" t="s">
        <v>8</v>
      </c>
      <c r="K10" s="943"/>
      <c r="L10" s="388"/>
      <c r="M10" s="400">
        <v>2020</v>
      </c>
      <c r="N10" s="400">
        <v>2021</v>
      </c>
      <c r="O10" s="400">
        <v>2022</v>
      </c>
      <c r="P10" s="388" t="s">
        <v>125</v>
      </c>
      <c r="R10" s="388" t="s">
        <v>124</v>
      </c>
      <c r="S10" s="399" t="s">
        <v>122</v>
      </c>
    </row>
    <row r="11" spans="2:22">
      <c r="B11" s="392"/>
      <c r="C11" s="932"/>
      <c r="D11" s="933"/>
      <c r="E11" s="933"/>
      <c r="F11" s="933"/>
      <c r="G11" s="933"/>
      <c r="H11" s="395"/>
      <c r="I11" s="395"/>
      <c r="J11" s="951"/>
      <c r="K11" s="933"/>
      <c r="L11" s="386" t="s">
        <v>9</v>
      </c>
      <c r="M11" s="385">
        <v>70</v>
      </c>
      <c r="N11" s="385">
        <v>80</v>
      </c>
      <c r="O11" s="385">
        <v>90</v>
      </c>
      <c r="P11" s="385">
        <v>90</v>
      </c>
      <c r="R11" s="385"/>
    </row>
    <row r="12" spans="2:22" ht="61.5" customHeight="1">
      <c r="B12" s="394" t="s">
        <v>10</v>
      </c>
      <c r="C12" s="950" t="s">
        <v>29</v>
      </c>
      <c r="D12" s="930"/>
      <c r="E12" s="930"/>
      <c r="F12" s="930"/>
      <c r="G12" s="930"/>
      <c r="H12" s="374" t="s">
        <v>30</v>
      </c>
      <c r="I12" s="374"/>
      <c r="J12" s="929">
        <v>2019</v>
      </c>
      <c r="K12" s="930"/>
      <c r="L12" s="382" t="s">
        <v>13</v>
      </c>
      <c r="M12" s="381">
        <v>70</v>
      </c>
      <c r="N12" s="381">
        <v>80</v>
      </c>
      <c r="O12" s="381">
        <v>90</v>
      </c>
      <c r="P12" s="381">
        <v>90</v>
      </c>
      <c r="R12" s="393"/>
      <c r="S12" s="948"/>
      <c r="T12" s="949"/>
      <c r="U12" s="949"/>
      <c r="V12" s="949"/>
    </row>
    <row r="13" spans="2:22" ht="33">
      <c r="B13" s="392"/>
      <c r="C13" s="931"/>
      <c r="D13" s="930"/>
      <c r="E13" s="930"/>
      <c r="F13" s="930"/>
      <c r="G13" s="930"/>
      <c r="H13" s="374"/>
      <c r="I13" s="374"/>
      <c r="J13" s="929"/>
      <c r="K13" s="930"/>
      <c r="L13" s="377" t="s">
        <v>14</v>
      </c>
      <c r="M13" s="919">
        <f>+'Matriz seguimiento'!AY32</f>
        <v>3.0769230769230771E-2</v>
      </c>
      <c r="N13" s="376"/>
      <c r="O13" s="376"/>
      <c r="P13" s="376"/>
      <c r="R13" s="927" t="s">
        <v>901</v>
      </c>
    </row>
    <row r="14" spans="2:22">
      <c r="B14" s="392"/>
      <c r="C14" s="932"/>
      <c r="D14" s="933"/>
      <c r="E14" s="933"/>
      <c r="F14" s="933"/>
      <c r="G14" s="933"/>
      <c r="H14" s="395"/>
      <c r="I14" s="395"/>
      <c r="J14" s="951"/>
      <c r="K14" s="933"/>
      <c r="L14" s="386" t="s">
        <v>9</v>
      </c>
      <c r="M14" s="385">
        <v>60</v>
      </c>
      <c r="N14" s="385">
        <v>70</v>
      </c>
      <c r="O14" s="385">
        <v>90</v>
      </c>
      <c r="P14" s="385">
        <v>90</v>
      </c>
      <c r="R14" s="385"/>
    </row>
    <row r="15" spans="2:22" ht="55.5" customHeight="1">
      <c r="B15" s="394" t="s">
        <v>15</v>
      </c>
      <c r="C15" s="950" t="s">
        <v>31</v>
      </c>
      <c r="D15" s="930"/>
      <c r="E15" s="930"/>
      <c r="F15" s="930"/>
      <c r="G15" s="930"/>
      <c r="H15" s="374" t="s">
        <v>30</v>
      </c>
      <c r="I15" s="374"/>
      <c r="J15" s="929">
        <v>2019</v>
      </c>
      <c r="K15" s="930"/>
      <c r="L15" s="382" t="s">
        <v>13</v>
      </c>
      <c r="M15" s="381">
        <v>60</v>
      </c>
      <c r="N15" s="381">
        <v>70</v>
      </c>
      <c r="O15" s="381">
        <v>90</v>
      </c>
      <c r="P15" s="381">
        <v>90</v>
      </c>
      <c r="R15" s="393"/>
      <c r="T15" s="398"/>
    </row>
    <row r="16" spans="2:22">
      <c r="B16" s="392"/>
      <c r="C16" s="931"/>
      <c r="D16" s="930"/>
      <c r="E16" s="930"/>
      <c r="F16" s="930"/>
      <c r="G16" s="930"/>
      <c r="H16" s="374"/>
      <c r="I16" s="374"/>
      <c r="J16" s="929"/>
      <c r="K16" s="930"/>
      <c r="L16" s="377" t="s">
        <v>14</v>
      </c>
      <c r="M16" s="919">
        <f>+'Matriz seguimiento'!AY39</f>
        <v>0.86563307493540054</v>
      </c>
      <c r="N16" s="376"/>
      <c r="O16" s="376"/>
      <c r="P16" s="376"/>
      <c r="R16" s="852"/>
    </row>
    <row r="17" spans="2:18">
      <c r="B17" s="392"/>
      <c r="C17" s="932"/>
      <c r="D17" s="933"/>
      <c r="E17" s="933"/>
      <c r="F17" s="933"/>
      <c r="G17" s="933"/>
      <c r="H17" s="395"/>
      <c r="I17" s="395"/>
      <c r="J17" s="951"/>
      <c r="K17" s="933"/>
      <c r="L17" s="386" t="s">
        <v>9</v>
      </c>
      <c r="M17" s="385">
        <v>40</v>
      </c>
      <c r="N17" s="385">
        <v>50</v>
      </c>
      <c r="O17" s="385">
        <v>60</v>
      </c>
      <c r="P17" s="385">
        <v>60</v>
      </c>
      <c r="R17" s="385"/>
    </row>
    <row r="18" spans="2:18" ht="60.75" customHeight="1">
      <c r="B18" s="394" t="s">
        <v>17</v>
      </c>
      <c r="C18" s="950" t="s">
        <v>32</v>
      </c>
      <c r="D18" s="930"/>
      <c r="E18" s="930"/>
      <c r="F18" s="930"/>
      <c r="G18" s="930"/>
      <c r="H18" s="374" t="s">
        <v>30</v>
      </c>
      <c r="I18" s="374"/>
      <c r="J18" s="929">
        <v>2019</v>
      </c>
      <c r="K18" s="930"/>
      <c r="L18" s="382" t="s">
        <v>13</v>
      </c>
      <c r="M18" s="381">
        <v>40</v>
      </c>
      <c r="N18" s="381">
        <v>50</v>
      </c>
      <c r="O18" s="381">
        <v>60</v>
      </c>
      <c r="P18" s="381">
        <v>60</v>
      </c>
      <c r="R18" s="393"/>
    </row>
    <row r="19" spans="2:18">
      <c r="B19" s="392"/>
      <c r="C19" s="931"/>
      <c r="D19" s="930"/>
      <c r="E19" s="930"/>
      <c r="F19" s="930"/>
      <c r="G19" s="930"/>
      <c r="H19" s="374"/>
      <c r="I19" s="374"/>
      <c r="J19" s="929"/>
      <c r="K19" s="930"/>
      <c r="L19" s="377" t="s">
        <v>14</v>
      </c>
      <c r="M19" s="919">
        <f>+'Matriz seguimiento'!AY43</f>
        <v>0.24806201550387597</v>
      </c>
      <c r="N19" s="376"/>
      <c r="O19" s="376"/>
      <c r="P19" s="376"/>
      <c r="R19" s="852"/>
    </row>
    <row r="20" spans="2:18">
      <c r="B20" s="392"/>
      <c r="C20" s="932"/>
      <c r="D20" s="933"/>
      <c r="E20" s="933"/>
      <c r="F20" s="933"/>
      <c r="G20" s="933"/>
      <c r="H20" s="395"/>
      <c r="I20" s="395"/>
      <c r="J20" s="951"/>
      <c r="K20" s="933"/>
      <c r="L20" s="386" t="s">
        <v>9</v>
      </c>
      <c r="M20" s="385">
        <v>70</v>
      </c>
      <c r="N20" s="385">
        <v>90</v>
      </c>
      <c r="O20" s="385">
        <v>90</v>
      </c>
      <c r="P20" s="385">
        <v>90</v>
      </c>
      <c r="R20" s="385"/>
    </row>
    <row r="21" spans="2:18" ht="55.5" customHeight="1">
      <c r="B21" s="394" t="s">
        <v>17</v>
      </c>
      <c r="C21" s="950" t="s">
        <v>33</v>
      </c>
      <c r="D21" s="930"/>
      <c r="E21" s="930"/>
      <c r="F21" s="930"/>
      <c r="G21" s="930"/>
      <c r="H21" s="374" t="s">
        <v>30</v>
      </c>
      <c r="I21" s="374"/>
      <c r="J21" s="929">
        <v>2019</v>
      </c>
      <c r="K21" s="930"/>
      <c r="L21" s="382" t="s">
        <v>13</v>
      </c>
      <c r="M21" s="381">
        <v>70</v>
      </c>
      <c r="N21" s="381">
        <v>90</v>
      </c>
      <c r="O21" s="381">
        <v>90</v>
      </c>
      <c r="P21" s="381">
        <v>90</v>
      </c>
      <c r="R21" s="393"/>
    </row>
    <row r="22" spans="2:18" ht="26.25" customHeight="1">
      <c r="B22" s="392"/>
      <c r="C22" s="931"/>
      <c r="D22" s="930"/>
      <c r="E22" s="930"/>
      <c r="F22" s="930"/>
      <c r="G22" s="930"/>
      <c r="H22" s="374"/>
      <c r="I22" s="374"/>
      <c r="J22" s="929"/>
      <c r="K22" s="930"/>
      <c r="L22" s="377" t="s">
        <v>14</v>
      </c>
      <c r="M22" s="919">
        <f>+'Matriz seguimiento'!AY45</f>
        <v>0.83979328165374678</v>
      </c>
      <c r="N22" s="376"/>
      <c r="O22" s="376"/>
      <c r="P22" s="376"/>
      <c r="R22" s="852"/>
    </row>
    <row r="23" spans="2:18">
      <c r="B23" s="392"/>
      <c r="C23" s="932"/>
      <c r="D23" s="933"/>
      <c r="E23" s="933"/>
      <c r="F23" s="933"/>
      <c r="G23" s="933"/>
      <c r="H23" s="395"/>
      <c r="I23" s="395"/>
      <c r="J23" s="951"/>
      <c r="K23" s="933"/>
      <c r="L23" s="386" t="s">
        <v>9</v>
      </c>
      <c r="M23" s="385">
        <v>80</v>
      </c>
      <c r="N23" s="385">
        <v>80</v>
      </c>
      <c r="O23" s="385">
        <v>80</v>
      </c>
      <c r="P23" s="385">
        <v>80</v>
      </c>
      <c r="R23" s="385"/>
    </row>
    <row r="24" spans="2:18" ht="65.25" customHeight="1">
      <c r="B24" s="394" t="s">
        <v>19</v>
      </c>
      <c r="C24" s="950" t="s">
        <v>34</v>
      </c>
      <c r="D24" s="930"/>
      <c r="E24" s="930"/>
      <c r="F24" s="930"/>
      <c r="G24" s="930"/>
      <c r="H24" s="374" t="s">
        <v>30</v>
      </c>
      <c r="I24" s="374"/>
      <c r="J24" s="929">
        <v>2019</v>
      </c>
      <c r="K24" s="930"/>
      <c r="L24" s="382" t="s">
        <v>13</v>
      </c>
      <c r="M24" s="381">
        <v>80</v>
      </c>
      <c r="N24" s="381">
        <v>80</v>
      </c>
      <c r="O24" s="381">
        <v>80</v>
      </c>
      <c r="P24" s="381">
        <v>80</v>
      </c>
      <c r="R24" s="393"/>
    </row>
    <row r="25" spans="2:18" ht="39" customHeight="1">
      <c r="B25" s="392"/>
      <c r="C25" s="931"/>
      <c r="D25" s="930"/>
      <c r="E25" s="930"/>
      <c r="F25" s="930"/>
      <c r="G25" s="930"/>
      <c r="H25" s="374"/>
      <c r="I25" s="374"/>
      <c r="J25" s="929"/>
      <c r="K25" s="930"/>
      <c r="L25" s="377" t="s">
        <v>14</v>
      </c>
      <c r="M25" s="376">
        <v>0</v>
      </c>
      <c r="N25" s="376"/>
      <c r="O25" s="376"/>
      <c r="P25" s="376"/>
      <c r="R25" s="927" t="s">
        <v>902</v>
      </c>
    </row>
    <row r="26" spans="2:18">
      <c r="B26" s="392"/>
      <c r="C26" s="932"/>
      <c r="D26" s="933"/>
      <c r="E26" s="933"/>
      <c r="F26" s="933"/>
      <c r="G26" s="933"/>
      <c r="H26" s="395"/>
      <c r="I26" s="395"/>
      <c r="J26" s="951"/>
      <c r="K26" s="933"/>
      <c r="L26" s="386" t="s">
        <v>9</v>
      </c>
      <c r="M26" s="385">
        <v>1</v>
      </c>
      <c r="N26" s="385">
        <v>1</v>
      </c>
      <c r="O26" s="385">
        <v>1</v>
      </c>
      <c r="P26" s="385">
        <v>1</v>
      </c>
      <c r="R26" s="385"/>
    </row>
    <row r="27" spans="2:18" ht="52.5" customHeight="1">
      <c r="B27" s="394" t="s">
        <v>20</v>
      </c>
      <c r="C27" s="950" t="s">
        <v>35</v>
      </c>
      <c r="D27" s="930"/>
      <c r="E27" s="930"/>
      <c r="F27" s="930"/>
      <c r="G27" s="930"/>
      <c r="H27" s="374" t="s">
        <v>36</v>
      </c>
      <c r="I27" s="374"/>
      <c r="J27" s="929">
        <v>2019</v>
      </c>
      <c r="K27" s="930"/>
      <c r="L27" s="382" t="s">
        <v>13</v>
      </c>
      <c r="M27" s="381">
        <v>1</v>
      </c>
      <c r="N27" s="381">
        <v>1</v>
      </c>
      <c r="O27" s="381">
        <v>1</v>
      </c>
      <c r="P27" s="381">
        <v>1</v>
      </c>
      <c r="R27" s="393"/>
    </row>
    <row r="28" spans="2:18">
      <c r="B28" s="392"/>
      <c r="C28" s="931"/>
      <c r="D28" s="930"/>
      <c r="E28" s="930"/>
      <c r="F28" s="930"/>
      <c r="G28" s="930"/>
      <c r="H28" s="374"/>
      <c r="I28" s="374"/>
      <c r="J28" s="929"/>
      <c r="K28" s="930"/>
      <c r="L28" s="377" t="s">
        <v>14</v>
      </c>
      <c r="M28" s="376">
        <v>0</v>
      </c>
      <c r="N28" s="376"/>
      <c r="O28" s="376"/>
      <c r="P28" s="376"/>
      <c r="R28" s="927" t="s">
        <v>903</v>
      </c>
    </row>
    <row r="29" spans="2:18">
      <c r="B29" s="397">
        <v>3</v>
      </c>
      <c r="C29" s="946" t="s">
        <v>37</v>
      </c>
      <c r="D29" s="930"/>
      <c r="E29" s="930"/>
      <c r="F29" s="930"/>
      <c r="G29" s="930"/>
      <c r="H29" s="930"/>
      <c r="I29" s="930"/>
      <c r="J29" s="930"/>
      <c r="K29" s="930"/>
      <c r="L29" s="930"/>
      <c r="M29" s="396"/>
      <c r="N29" s="396"/>
      <c r="O29" s="396"/>
      <c r="P29" s="396"/>
      <c r="R29" s="396"/>
    </row>
    <row r="30" spans="2:18">
      <c r="B30" s="378"/>
      <c r="C30" s="941" t="s">
        <v>28</v>
      </c>
      <c r="D30" s="942"/>
      <c r="E30" s="942"/>
      <c r="F30" s="942"/>
      <c r="G30" s="943"/>
      <c r="H30" s="388" t="s">
        <v>6</v>
      </c>
      <c r="I30" s="388" t="s">
        <v>7</v>
      </c>
      <c r="J30" s="941" t="s">
        <v>8</v>
      </c>
      <c r="K30" s="943"/>
      <c r="L30" s="388"/>
      <c r="M30" s="388">
        <v>2020</v>
      </c>
      <c r="N30" s="388">
        <v>2021</v>
      </c>
      <c r="O30" s="388">
        <v>2022</v>
      </c>
      <c r="P30" s="388" t="s">
        <v>125</v>
      </c>
      <c r="R30" s="388"/>
    </row>
    <row r="31" spans="2:18">
      <c r="B31" s="392"/>
      <c r="C31" s="932"/>
      <c r="D31" s="933"/>
      <c r="E31" s="933"/>
      <c r="F31" s="933"/>
      <c r="G31" s="933"/>
      <c r="H31" s="395"/>
      <c r="I31" s="395"/>
      <c r="J31" s="951"/>
      <c r="K31" s="933"/>
      <c r="L31" s="386" t="s">
        <v>9</v>
      </c>
      <c r="M31" s="385">
        <v>40</v>
      </c>
      <c r="N31" s="385">
        <v>40</v>
      </c>
      <c r="O31" s="385">
        <v>40</v>
      </c>
      <c r="P31" s="385">
        <v>40</v>
      </c>
      <c r="R31" s="385"/>
    </row>
    <row r="32" spans="2:18" ht="51" customHeight="1">
      <c r="B32" s="394" t="s">
        <v>38</v>
      </c>
      <c r="C32" s="950" t="s">
        <v>39</v>
      </c>
      <c r="D32" s="930"/>
      <c r="E32" s="930"/>
      <c r="F32" s="930"/>
      <c r="G32" s="930"/>
      <c r="H32" s="374" t="s">
        <v>30</v>
      </c>
      <c r="I32" s="374"/>
      <c r="J32" s="929">
        <v>2019</v>
      </c>
      <c r="K32" s="930"/>
      <c r="L32" s="382" t="s">
        <v>13</v>
      </c>
      <c r="M32" s="381">
        <v>40</v>
      </c>
      <c r="N32" s="381">
        <v>40</v>
      </c>
      <c r="O32" s="381">
        <v>40</v>
      </c>
      <c r="P32" s="381">
        <v>40</v>
      </c>
      <c r="R32" s="393"/>
    </row>
    <row r="33" spans="2:18" ht="22">
      <c r="B33" s="392"/>
      <c r="C33" s="931"/>
      <c r="D33" s="930"/>
      <c r="E33" s="930"/>
      <c r="F33" s="930"/>
      <c r="G33" s="930"/>
      <c r="H33" s="374"/>
      <c r="I33" s="374"/>
      <c r="J33" s="929"/>
      <c r="K33" s="930"/>
      <c r="L33" s="377" t="s">
        <v>14</v>
      </c>
      <c r="M33" s="920">
        <f>+'Matriz seguimiento'!AY25</f>
        <v>42310</v>
      </c>
      <c r="N33" s="376"/>
      <c r="O33" s="376"/>
      <c r="P33" s="376"/>
      <c r="R33" s="927" t="s">
        <v>900</v>
      </c>
    </row>
    <row r="34" spans="2:18">
      <c r="B34" s="392"/>
      <c r="C34" s="932"/>
      <c r="D34" s="933"/>
      <c r="E34" s="933"/>
      <c r="F34" s="933"/>
      <c r="G34" s="933"/>
      <c r="H34" s="395"/>
      <c r="I34" s="395"/>
      <c r="J34" s="951"/>
      <c r="K34" s="933"/>
      <c r="L34" s="386" t="s">
        <v>9</v>
      </c>
      <c r="M34" s="385">
        <v>70</v>
      </c>
      <c r="N34" s="385">
        <v>90</v>
      </c>
      <c r="O34" s="385">
        <v>90</v>
      </c>
      <c r="P34" s="385">
        <v>90</v>
      </c>
      <c r="R34" s="385"/>
    </row>
    <row r="35" spans="2:18" ht="37.5" customHeight="1">
      <c r="B35" s="394" t="s">
        <v>40</v>
      </c>
      <c r="C35" s="950" t="s">
        <v>41</v>
      </c>
      <c r="D35" s="930"/>
      <c r="E35" s="930"/>
      <c r="F35" s="930"/>
      <c r="G35" s="930"/>
      <c r="H35" s="374" t="s">
        <v>30</v>
      </c>
      <c r="I35" s="374"/>
      <c r="J35" s="929">
        <v>2019</v>
      </c>
      <c r="K35" s="930"/>
      <c r="L35" s="382" t="s">
        <v>13</v>
      </c>
      <c r="M35" s="381">
        <v>70</v>
      </c>
      <c r="N35" s="381">
        <v>90</v>
      </c>
      <c r="O35" s="381">
        <v>90</v>
      </c>
      <c r="P35" s="381">
        <v>90</v>
      </c>
      <c r="R35" s="393"/>
    </row>
    <row r="36" spans="2:18">
      <c r="B36" s="392"/>
      <c r="C36" s="931"/>
      <c r="D36" s="930"/>
      <c r="E36" s="930"/>
      <c r="F36" s="930"/>
      <c r="G36" s="930"/>
      <c r="H36" s="374"/>
      <c r="I36" s="374"/>
      <c r="J36" s="929"/>
      <c r="K36" s="930"/>
      <c r="L36" s="377" t="s">
        <v>14</v>
      </c>
      <c r="M36" s="919">
        <f>+'Matriz seguimiento'!AW26</f>
        <v>0.92452830188679247</v>
      </c>
      <c r="N36" s="376"/>
      <c r="O36" s="376"/>
      <c r="P36" s="376"/>
      <c r="R36" s="852"/>
    </row>
    <row r="37" spans="2:18">
      <c r="B37" s="397">
        <v>4</v>
      </c>
      <c r="C37" s="946" t="s">
        <v>42</v>
      </c>
      <c r="D37" s="930"/>
      <c r="E37" s="930"/>
      <c r="F37" s="930"/>
      <c r="G37" s="930"/>
      <c r="H37" s="930"/>
      <c r="I37" s="930"/>
      <c r="J37" s="930"/>
      <c r="K37" s="930"/>
      <c r="L37" s="930"/>
      <c r="M37" s="396"/>
      <c r="N37" s="396"/>
      <c r="O37" s="396"/>
      <c r="P37" s="396"/>
      <c r="R37" s="396"/>
    </row>
    <row r="38" spans="2:18">
      <c r="B38" s="378"/>
      <c r="C38" s="941" t="s">
        <v>28</v>
      </c>
      <c r="D38" s="942"/>
      <c r="E38" s="942"/>
      <c r="F38" s="942"/>
      <c r="G38" s="943"/>
      <c r="H38" s="388" t="s">
        <v>6</v>
      </c>
      <c r="I38" s="388" t="s">
        <v>7</v>
      </c>
      <c r="J38" s="941" t="s">
        <v>8</v>
      </c>
      <c r="K38" s="943"/>
      <c r="L38" s="388"/>
      <c r="M38" s="388">
        <v>2020</v>
      </c>
      <c r="N38" s="388">
        <v>2021</v>
      </c>
      <c r="O38" s="388">
        <v>2022</v>
      </c>
      <c r="P38" s="388" t="s">
        <v>125</v>
      </c>
      <c r="R38" s="388"/>
    </row>
    <row r="39" spans="2:18">
      <c r="B39" s="392"/>
      <c r="C39" s="932"/>
      <c r="D39" s="933"/>
      <c r="E39" s="933"/>
      <c r="F39" s="933"/>
      <c r="G39" s="933"/>
      <c r="H39" s="395"/>
      <c r="I39" s="395"/>
      <c r="J39" s="951"/>
      <c r="K39" s="933"/>
      <c r="L39" s="386" t="s">
        <v>9</v>
      </c>
      <c r="M39" s="385">
        <v>80</v>
      </c>
      <c r="N39" s="385">
        <v>80</v>
      </c>
      <c r="O39" s="385">
        <v>80</v>
      </c>
      <c r="P39" s="385">
        <v>80</v>
      </c>
      <c r="R39" s="385"/>
    </row>
    <row r="40" spans="2:18" ht="47.25" customHeight="1">
      <c r="B40" s="394" t="s">
        <v>43</v>
      </c>
      <c r="C40" s="950" t="s">
        <v>44</v>
      </c>
      <c r="D40" s="930"/>
      <c r="E40" s="930"/>
      <c r="F40" s="930"/>
      <c r="G40" s="930"/>
      <c r="H40" s="374" t="s">
        <v>30</v>
      </c>
      <c r="I40" s="374"/>
      <c r="J40" s="929">
        <v>2019</v>
      </c>
      <c r="K40" s="930"/>
      <c r="L40" s="382" t="s">
        <v>13</v>
      </c>
      <c r="M40" s="381">
        <v>80</v>
      </c>
      <c r="N40" s="381">
        <v>80</v>
      </c>
      <c r="O40" s="381">
        <v>80</v>
      </c>
      <c r="P40" s="381">
        <v>80</v>
      </c>
      <c r="R40" s="393"/>
    </row>
    <row r="41" spans="2:18" ht="22">
      <c r="B41" s="392"/>
      <c r="C41" s="931"/>
      <c r="D41" s="930"/>
      <c r="E41" s="930"/>
      <c r="F41" s="930"/>
      <c r="G41" s="930"/>
      <c r="H41" s="374"/>
      <c r="I41" s="374"/>
      <c r="J41" s="929"/>
      <c r="K41" s="930"/>
      <c r="L41" s="377" t="s">
        <v>14</v>
      </c>
      <c r="M41" s="376">
        <v>0</v>
      </c>
      <c r="N41" s="376"/>
      <c r="O41" s="376"/>
      <c r="P41" s="376"/>
      <c r="R41" s="927" t="s">
        <v>904</v>
      </c>
    </row>
    <row r="42" spans="2:18" ht="32.75" customHeight="1"/>
  </sheetData>
  <mergeCells count="67">
    <mergeCell ref="D2:D6"/>
    <mergeCell ref="G3:J3"/>
    <mergeCell ref="G5:J5"/>
    <mergeCell ref="C9:L9"/>
    <mergeCell ref="C10:G10"/>
    <mergeCell ref="J10:K10"/>
    <mergeCell ref="C11:G11"/>
    <mergeCell ref="J11:K11"/>
    <mergeCell ref="C12:G12"/>
    <mergeCell ref="J12:K12"/>
    <mergeCell ref="C13:G13"/>
    <mergeCell ref="J13:K13"/>
    <mergeCell ref="C14:G14"/>
    <mergeCell ref="J14:K14"/>
    <mergeCell ref="C15:G15"/>
    <mergeCell ref="J15:K15"/>
    <mergeCell ref="C16:G16"/>
    <mergeCell ref="J16:K16"/>
    <mergeCell ref="C17:G17"/>
    <mergeCell ref="J17:K17"/>
    <mergeCell ref="C18:G18"/>
    <mergeCell ref="J18:K18"/>
    <mergeCell ref="C19:G19"/>
    <mergeCell ref="J19:K19"/>
    <mergeCell ref="C20:G20"/>
    <mergeCell ref="J20:K20"/>
    <mergeCell ref="C21:G21"/>
    <mergeCell ref="J21:K21"/>
    <mergeCell ref="C22:G22"/>
    <mergeCell ref="J22:K22"/>
    <mergeCell ref="C23:G23"/>
    <mergeCell ref="J23:K23"/>
    <mergeCell ref="C24:G24"/>
    <mergeCell ref="J24:K24"/>
    <mergeCell ref="C25:G25"/>
    <mergeCell ref="J25:K25"/>
    <mergeCell ref="C35:G35"/>
    <mergeCell ref="J35:K35"/>
    <mergeCell ref="C32:G32"/>
    <mergeCell ref="J32:K32"/>
    <mergeCell ref="C26:G26"/>
    <mergeCell ref="J26:K26"/>
    <mergeCell ref="C27:G27"/>
    <mergeCell ref="J27:K27"/>
    <mergeCell ref="C28:G28"/>
    <mergeCell ref="J28:K28"/>
    <mergeCell ref="C29:L29"/>
    <mergeCell ref="C30:G30"/>
    <mergeCell ref="J30:K30"/>
    <mergeCell ref="C31:G31"/>
    <mergeCell ref="J31:K31"/>
    <mergeCell ref="S12:V12"/>
    <mergeCell ref="C40:G40"/>
    <mergeCell ref="J40:K40"/>
    <mergeCell ref="C41:G41"/>
    <mergeCell ref="J41:K41"/>
    <mergeCell ref="C36:G36"/>
    <mergeCell ref="J36:K36"/>
    <mergeCell ref="C37:L37"/>
    <mergeCell ref="C38:G38"/>
    <mergeCell ref="J38:K38"/>
    <mergeCell ref="C39:G39"/>
    <mergeCell ref="J39:K39"/>
    <mergeCell ref="C33:G33"/>
    <mergeCell ref="J33:K33"/>
    <mergeCell ref="C34:G34"/>
    <mergeCell ref="J34:K34"/>
  </mergeCells>
  <pageMargins left="0.39370078740157483" right="0.39370078740157483" top="0.39370078740157483" bottom="0.63687007874015755" header="0.39370078740157483" footer="0.39370078740157483"/>
  <pageSetup orientation="landscape" horizontalDpi="0" verticalDpi="0"/>
  <headerFooter alignWithMargins="0">
    <oddFooter xml:space="preserve">&amp;L&amp;C&amp;R&amp;"Arial"&amp;10&amp;P </oddFooter>
  </headerFooter>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92D050"/>
  </sheetPr>
  <dimension ref="A1:AD196"/>
  <sheetViews>
    <sheetView showGridLines="0" topLeftCell="A7" zoomScale="140" zoomScaleNormal="140" workbookViewId="0">
      <pane ySplit="5" topLeftCell="A88" activePane="bottomLeft" state="frozen"/>
      <selection activeCell="C67" sqref="C67"/>
      <selection pane="bottomLeft" activeCell="H13" sqref="H13:I13"/>
    </sheetView>
  </sheetViews>
  <sheetFormatPr baseColWidth="10" defaultColWidth="9.1640625" defaultRowHeight="13"/>
  <cols>
    <col min="1" max="1" width="4" style="401" customWidth="1"/>
    <col min="2" max="2" width="3.6640625" style="401" customWidth="1"/>
    <col min="3" max="3" width="13.5" style="401" customWidth="1"/>
    <col min="4" max="5" width="3.33203125" style="401" customWidth="1"/>
    <col min="6" max="6" width="21" style="401" customWidth="1"/>
    <col min="7" max="7" width="12.6640625" style="401" customWidth="1"/>
    <col min="8" max="8" width="2.6640625" style="401" customWidth="1"/>
    <col min="9" max="9" width="2.1640625" style="401" customWidth="1"/>
    <col min="10" max="10" width="11.6640625" style="401" customWidth="1"/>
    <col min="11" max="11" width="7.6640625" style="401" customWidth="1"/>
    <col min="12" max="12" width="9.5" style="401" customWidth="1"/>
    <col min="13" max="13" width="9.1640625" style="401" customWidth="1"/>
    <col min="14" max="14" width="7.6640625" style="401" bestFit="1" customWidth="1"/>
    <col min="15" max="15" width="2.5" style="401" customWidth="1"/>
    <col min="16" max="16" width="11.1640625" style="401" hidden="1" customWidth="1"/>
    <col min="17" max="17" width="16.6640625" style="401" hidden="1" customWidth="1"/>
    <col min="18" max="19" width="2.1640625" style="401" customWidth="1"/>
    <col min="20" max="20" width="9.1640625" style="401" customWidth="1"/>
    <col min="21" max="21" width="9.1640625" style="402" customWidth="1"/>
    <col min="22" max="22" width="9.1640625" style="401" customWidth="1"/>
    <col min="23" max="23" width="9.1640625" style="402" customWidth="1"/>
    <col min="24" max="24" width="9.1640625" style="401" customWidth="1"/>
    <col min="25" max="25" width="9.1640625" style="402" customWidth="1"/>
    <col min="26" max="26" width="9.1640625" style="401" customWidth="1"/>
    <col min="27" max="27" width="9.1640625" style="402" customWidth="1"/>
    <col min="28" max="28" width="10" style="401" bestFit="1" customWidth="1"/>
    <col min="29" max="29" width="3.5" style="401" customWidth="1"/>
    <col min="30" max="30" width="58.6640625" style="401" customWidth="1"/>
    <col min="31" max="16384" width="9.1640625" style="401"/>
  </cols>
  <sheetData>
    <row r="1" spans="2:30" ht="2" customHeight="1"/>
    <row r="2" spans="2:30" ht="11" customHeight="1"/>
    <row r="3" spans="2:30" ht="11.75" customHeight="1">
      <c r="B3" s="996"/>
      <c r="C3" s="996"/>
    </row>
    <row r="4" spans="2:30" ht="21.5" customHeight="1">
      <c r="B4" s="996"/>
      <c r="C4" s="996"/>
      <c r="E4" s="997" t="s">
        <v>45</v>
      </c>
      <c r="F4" s="996"/>
      <c r="G4" s="996"/>
      <c r="H4" s="996"/>
    </row>
    <row r="5" spans="2:30" ht="2.25" customHeight="1">
      <c r="B5" s="996"/>
      <c r="C5" s="996"/>
    </row>
    <row r="6" spans="2:30" ht="17" customHeight="1">
      <c r="B6" s="996"/>
      <c r="C6" s="996"/>
      <c r="E6" s="998" t="s">
        <v>194</v>
      </c>
      <c r="F6" s="996"/>
      <c r="G6" s="996"/>
      <c r="H6" s="996"/>
    </row>
    <row r="7" spans="2:30" ht="8" customHeight="1">
      <c r="B7" s="996"/>
      <c r="C7" s="996"/>
    </row>
    <row r="8" spans="2:30" ht="7.25" customHeight="1"/>
    <row r="9" spans="2:30" ht="18.5" customHeight="1">
      <c r="R9" s="447"/>
      <c r="S9" s="447"/>
      <c r="T9" s="447"/>
      <c r="U9" s="449"/>
      <c r="V9" s="999"/>
      <c r="W9" s="999"/>
      <c r="X9" s="996"/>
      <c r="Z9" s="1000"/>
      <c r="AA9" s="1000"/>
      <c r="AB9" s="1000"/>
    </row>
    <row r="10" spans="2:30" ht="22.5" customHeight="1">
      <c r="B10" s="448">
        <v>1</v>
      </c>
      <c r="C10" s="998" t="s">
        <v>195</v>
      </c>
      <c r="D10" s="996"/>
      <c r="E10" s="996"/>
      <c r="F10" s="996"/>
      <c r="G10" s="447"/>
      <c r="H10" s="999"/>
      <c r="I10" s="996"/>
      <c r="J10" s="995"/>
      <c r="K10" s="995"/>
      <c r="L10" s="995"/>
      <c r="M10" s="995"/>
      <c r="N10" s="995"/>
      <c r="R10" s="446"/>
      <c r="S10" s="446"/>
      <c r="T10" s="446"/>
      <c r="U10" s="446" t="s">
        <v>275</v>
      </c>
      <c r="V10" s="446"/>
      <c r="W10" s="446" t="s">
        <v>275</v>
      </c>
      <c r="X10" s="446"/>
      <c r="Y10" s="446" t="s">
        <v>275</v>
      </c>
      <c r="Z10" s="446"/>
      <c r="AA10" s="446" t="s">
        <v>275</v>
      </c>
      <c r="AB10" s="446"/>
    </row>
    <row r="11" spans="2:30" s="403" customFormat="1" ht="28.5" customHeight="1">
      <c r="B11" s="430"/>
      <c r="C11" s="985" t="s">
        <v>46</v>
      </c>
      <c r="D11" s="986"/>
      <c r="E11" s="986"/>
      <c r="F11" s="981"/>
      <c r="G11" s="416" t="s">
        <v>6</v>
      </c>
      <c r="H11" s="987"/>
      <c r="I11" s="981"/>
      <c r="J11" s="416">
        <v>2019</v>
      </c>
      <c r="K11" s="416">
        <v>2020</v>
      </c>
      <c r="L11" s="416">
        <v>2021</v>
      </c>
      <c r="M11" s="416">
        <v>2022</v>
      </c>
      <c r="N11" s="416" t="s">
        <v>196</v>
      </c>
      <c r="R11" s="987"/>
      <c r="S11" s="981">
        <v>2019</v>
      </c>
      <c r="T11" s="416">
        <v>2019</v>
      </c>
      <c r="U11" s="418">
        <v>2019</v>
      </c>
      <c r="V11" s="416">
        <v>2020</v>
      </c>
      <c r="W11" s="418">
        <v>2020</v>
      </c>
      <c r="X11" s="416">
        <v>2021</v>
      </c>
      <c r="Y11" s="418">
        <v>2021</v>
      </c>
      <c r="Z11" s="416">
        <v>2022</v>
      </c>
      <c r="AA11" s="418">
        <v>2022</v>
      </c>
      <c r="AB11" s="416" t="s">
        <v>116</v>
      </c>
      <c r="AD11" s="416" t="s">
        <v>124</v>
      </c>
    </row>
    <row r="12" spans="2:30" s="403" customFormat="1">
      <c r="B12" s="426"/>
      <c r="C12" s="959"/>
      <c r="D12" s="976"/>
      <c r="E12" s="976"/>
      <c r="F12" s="976"/>
      <c r="G12" s="428"/>
      <c r="H12" s="967" t="s">
        <v>9</v>
      </c>
      <c r="I12" s="968"/>
      <c r="J12" s="414">
        <v>12</v>
      </c>
      <c r="K12" s="414">
        <v>12</v>
      </c>
      <c r="L12" s="414">
        <v>12</v>
      </c>
      <c r="M12" s="414">
        <v>12</v>
      </c>
      <c r="N12" s="414">
        <f>M12</f>
        <v>12</v>
      </c>
      <c r="R12" s="967" t="s">
        <v>9</v>
      </c>
      <c r="S12" s="968">
        <v>0</v>
      </c>
      <c r="T12" s="414">
        <f>+T13</f>
        <v>0</v>
      </c>
      <c r="U12" s="415">
        <f>+U13</f>
        <v>0</v>
      </c>
      <c r="V12" s="414">
        <f>+'PEP POA'!AF20+'PEP POA'!AH20+'PEP POA'!AJ20+'PEP POA'!AL20+'PEP POA'!AN20+'PEP POA'!AP20+'PEP POA'!AR20+'PEP POA'!AT20+'PEP POA'!AV20+'PEP POA'!AX20+'PEP POA'!AZ20+'PEP POA'!BB20</f>
        <v>0</v>
      </c>
      <c r="W12" s="415">
        <f>+'PEP POA'!AG20+'PEP POA'!AI20+'PEP POA'!AK20+'PEP POA'!AM20+'PEP POA'!AO20+'PEP POA'!AQ20+'PEP POA'!AS20+'PEP POA'!AU20+'PEP POA'!AW20+'PEP POA'!AY20+'PEP POA'!BA20+'PEP POA'!BC20</f>
        <v>0</v>
      </c>
      <c r="X12" s="414">
        <f>+'PEP POA'!BF20+'PEP POA'!BH20+'PEP POA'!BJ20+'PEP POA'!BL20+'PEP POA'!BN20+'PEP POA'!BP20+'PEP POA'!BR20+'PEP POA'!BT20+'PEP POA'!BV20+'PEP POA'!BX20+'PEP POA'!BZ20+'PEP POA'!CB20</f>
        <v>0</v>
      </c>
      <c r="Y12" s="415">
        <f>+'PEP POA'!BG20+'PEP POA'!BI20+'PEP POA'!BK20+'PEP POA'!BM20+'PEP POA'!BO20+'PEP POA'!BQ20+'PEP POA'!BS20+'PEP POA'!BU20+'PEP POA'!BW20+'PEP POA'!BY20+'PEP POA'!CA20+'PEP POA'!CC20</f>
        <v>0</v>
      </c>
      <c r="Z12" s="414">
        <f>+'PEP POA'!CF20+'PEP POA'!CH20+'PEP POA'!CJ20+'PEP POA'!CL20+'PEP POA'!CN20+'PEP POA'!CP20+'PEP POA'!CR20+'PEP POA'!CT20+'PEP POA'!CV20+'PEP POA'!CX20+'PEP POA'!CZ20+'PEP POA'!DB20</f>
        <v>0</v>
      </c>
      <c r="AA12" s="415">
        <f>+'PEP POA'!CG20+'PEP POA'!CI20+'PEP POA'!CK20+'PEP POA'!CM20+'PEP POA'!CO20+'PEP POA'!CQ20+'PEP POA'!CS20+'PEP POA'!CU20+'PEP POA'!CW20+'PEP POA'!CY20+'PEP POA'!DA20+'PEP POA'!DC20</f>
        <v>0</v>
      </c>
      <c r="AB12" s="414">
        <f>+T12+V12+X12+Z12</f>
        <v>0</v>
      </c>
      <c r="AD12" s="413"/>
    </row>
    <row r="13" spans="2:30" s="403" customFormat="1" ht="52.25" customHeight="1">
      <c r="B13" s="426" t="s">
        <v>47</v>
      </c>
      <c r="C13" s="979" t="s">
        <v>48</v>
      </c>
      <c r="D13" s="973"/>
      <c r="E13" s="973"/>
      <c r="F13" s="973"/>
      <c r="G13" s="426" t="s">
        <v>49</v>
      </c>
      <c r="H13" s="969" t="s">
        <v>13</v>
      </c>
      <c r="I13" s="955"/>
      <c r="J13" s="411">
        <v>12</v>
      </c>
      <c r="K13" s="411">
        <v>12</v>
      </c>
      <c r="L13" s="411">
        <v>12</v>
      </c>
      <c r="M13" s="411">
        <v>12</v>
      </c>
      <c r="N13" s="411">
        <f>M13</f>
        <v>12</v>
      </c>
      <c r="R13" s="969" t="s">
        <v>13</v>
      </c>
      <c r="S13" s="955">
        <v>0</v>
      </c>
      <c r="T13" s="411">
        <f>+'PEP POA'!AD20</f>
        <v>0</v>
      </c>
      <c r="U13" s="412">
        <f>+'PEP POA'!AE20</f>
        <v>0</v>
      </c>
      <c r="V13" s="411">
        <f>+'PEP POA'!BD20</f>
        <v>0</v>
      </c>
      <c r="W13" s="412">
        <f>+'PEP POA'!BE20</f>
        <v>0</v>
      </c>
      <c r="X13" s="411">
        <f>+'PEP POA'!CD20</f>
        <v>0</v>
      </c>
      <c r="Y13" s="412">
        <f>+'PEP POA'!CE20</f>
        <v>0</v>
      </c>
      <c r="Z13" s="411">
        <f>+'PEP POA'!DD20</f>
        <v>0</v>
      </c>
      <c r="AA13" s="412">
        <f t="shared" ref="AA13" si="0">+AA12</f>
        <v>0</v>
      </c>
      <c r="AB13" s="411">
        <f>+T13+V13+X13+Z13</f>
        <v>0</v>
      </c>
      <c r="AD13" s="696" t="s">
        <v>818</v>
      </c>
    </row>
    <row r="14" spans="2:30" s="403" customFormat="1" ht="24" customHeight="1">
      <c r="B14" s="426"/>
      <c r="C14" s="982"/>
      <c r="D14" s="973"/>
      <c r="E14" s="973"/>
      <c r="F14" s="973"/>
      <c r="G14" s="426"/>
      <c r="H14" s="970" t="s">
        <v>14</v>
      </c>
      <c r="I14" s="971"/>
      <c r="J14" s="409">
        <v>12</v>
      </c>
      <c r="K14" s="409">
        <v>12</v>
      </c>
      <c r="L14" s="409"/>
      <c r="M14" s="409"/>
      <c r="N14" s="407">
        <f>+J14</f>
        <v>12</v>
      </c>
      <c r="O14" s="445"/>
      <c r="P14" s="424"/>
      <c r="R14" s="970" t="s">
        <v>14</v>
      </c>
      <c r="S14" s="971"/>
      <c r="T14" s="409"/>
      <c r="U14" s="408"/>
      <c r="V14" s="409"/>
      <c r="W14" s="408"/>
      <c r="X14" s="409"/>
      <c r="Y14" s="408"/>
      <c r="Z14" s="409"/>
      <c r="AA14" s="408"/>
      <c r="AB14" s="407"/>
      <c r="AD14" s="406"/>
    </row>
    <row r="15" spans="2:30" s="403" customFormat="1">
      <c r="B15" s="426"/>
      <c r="C15" s="959"/>
      <c r="D15" s="976"/>
      <c r="E15" s="976"/>
      <c r="F15" s="976"/>
      <c r="G15" s="428"/>
      <c r="H15" s="977" t="s">
        <v>9</v>
      </c>
      <c r="I15" s="978"/>
      <c r="J15" s="413">
        <v>92</v>
      </c>
      <c r="K15" s="413">
        <v>92</v>
      </c>
      <c r="L15" s="413">
        <v>92</v>
      </c>
      <c r="M15" s="413">
        <v>92</v>
      </c>
      <c r="N15" s="414">
        <f>M15</f>
        <v>92</v>
      </c>
      <c r="R15" s="967" t="s">
        <v>9</v>
      </c>
      <c r="S15" s="968">
        <v>0</v>
      </c>
      <c r="T15" s="441">
        <f>+'PEP POA'!F25+'PEP POA'!H25+'PEP POA'!J25+'PEP POA'!L25+'PEP POA'!N25++'PEP POA'!P25+'PEP POA'!R25+'PEP POA'!T25+'PEP POA'!V25+'PEP POA'!X25+'PEP POA'!Z25+'PEP POA'!AB25</f>
        <v>0</v>
      </c>
      <c r="U15" s="832">
        <f>+'PEP POA'!G25+'PEP POA'!I25+'PEP POA'!K25+'PEP POA'!M25+'PEP POA'!O25+'PEP POA'!Q25+'PEP POA'!S25+'PEP POA'!U25+'PEP POA'!W25+'PEP POA'!Y25+'PEP POA'!AA25+'PEP POA'!AC25</f>
        <v>0</v>
      </c>
      <c r="V15" s="441">
        <f>+'PEP POA'!AF25+'PEP POA'!AH25+'PEP POA'!AJ25+'PEP POA'!AL25+'PEP POA'!AN25+'PEP POA'!AP25+'PEP POA'!AR25+'PEP POA'!AT25+'PEP POA'!AV25+'PEP POA'!AX25+'PEP POA'!AZ25+'PEP POA'!BB25</f>
        <v>81705.88</v>
      </c>
      <c r="W15" s="832">
        <f>+'PEP POA'!AG25+'PEP POA'!AI25+'PEP POA'!AK25+'PEP POA'!AM25+'PEP POA'!AO25+'PEP POA'!AQ25+'PEP POA'!AS25+'PEP POA'!AU25+'PEP POA'!AW25+'PEP POA'!AY25+'PEP POA'!BA25+'PEP POA'!BC25</f>
        <v>0</v>
      </c>
      <c r="X15" s="441">
        <f>+'PEP POA'!BF25+'PEP POA'!BH25+'PEP POA'!BJ25+'PEP POA'!BL25+'PEP POA'!BN25+'PEP POA'!BP25+'PEP POA'!BR25+'PEP POA'!BT25+'PEP POA'!BV25+'PEP POA'!BX25+'PEP POA'!BZ25+'PEP POA'!CB25</f>
        <v>0</v>
      </c>
      <c r="Y15" s="832">
        <f>+'PEP POA'!BG25+'PEP POA'!BI25+'PEP POA'!BK25+'PEP POA'!BM25+'PEP POA'!BO25+'PEP POA'!BQ25+'PEP POA'!BS25+'PEP POA'!BU25+'PEP POA'!BW25+'PEP POA'!BY25+'PEP POA'!CA25+'PEP POA'!CC25</f>
        <v>0</v>
      </c>
      <c r="Z15" s="441">
        <f>+'PEP POA'!CF25+'PEP POA'!CH25+'PEP POA'!CJ25+'PEP POA'!CL25+'PEP POA'!CN25+'PEP POA'!CP25+'PEP POA'!CR25+'PEP POA'!CT25+'PEP POA'!CV25+'PEP POA'!CX25+'PEP POA'!CZ25+'PEP POA'!DB25</f>
        <v>10994.12</v>
      </c>
      <c r="AA15" s="832">
        <f>+'PEP POA'!CG25+'PEP POA'!CI25+'PEP POA'!CK25+'PEP POA'!CM25+'PEP POA'!CO25+'PEP POA'!CQ25+'PEP POA'!CS25+'PEP POA'!CU25+'PEP POA'!CW25+'PEP POA'!CY25+'PEP POA'!DA25+'PEP POA'!DC25</f>
        <v>0</v>
      </c>
      <c r="AB15" s="441">
        <f>+T15+V15+X15+Z15</f>
        <v>92700</v>
      </c>
      <c r="AD15" s="413"/>
    </row>
    <row r="16" spans="2:30" s="403" customFormat="1" ht="75.75" customHeight="1">
      <c r="B16" s="426" t="s">
        <v>50</v>
      </c>
      <c r="C16" s="979" t="s">
        <v>51</v>
      </c>
      <c r="D16" s="973"/>
      <c r="E16" s="973"/>
      <c r="F16" s="973"/>
      <c r="G16" s="426" t="s">
        <v>12</v>
      </c>
      <c r="H16" s="980" t="s">
        <v>13</v>
      </c>
      <c r="I16" s="981"/>
      <c r="J16" s="410">
        <v>92</v>
      </c>
      <c r="K16" s="410">
        <v>92</v>
      </c>
      <c r="L16" s="410">
        <v>92</v>
      </c>
      <c r="M16" s="410">
        <v>92</v>
      </c>
      <c r="N16" s="411">
        <f>M16</f>
        <v>92</v>
      </c>
      <c r="P16" s="444" t="s">
        <v>122</v>
      </c>
      <c r="R16" s="969" t="s">
        <v>13</v>
      </c>
      <c r="S16" s="955">
        <v>0</v>
      </c>
      <c r="T16" s="440">
        <f>+'PEP POA'!AD25</f>
        <v>0</v>
      </c>
      <c r="U16" s="833">
        <f>+'PEP POA'!AE25</f>
        <v>0</v>
      </c>
      <c r="V16" s="440">
        <f>+'PEP POA'!BD25</f>
        <v>81705.88</v>
      </c>
      <c r="W16" s="833">
        <f>+'PEP POA'!BE25</f>
        <v>0</v>
      </c>
      <c r="X16" s="440">
        <f>+'PEP POA'!CD25</f>
        <v>0</v>
      </c>
      <c r="Y16" s="833">
        <f>+'PEP POA'!CE25</f>
        <v>0</v>
      </c>
      <c r="Z16" s="440">
        <f>+'PEP POA'!DD25</f>
        <v>10994.12</v>
      </c>
      <c r="AA16" s="833">
        <f>+'PEP POA'!DE25</f>
        <v>0</v>
      </c>
      <c r="AB16" s="440">
        <f>+T16+V16+X16+Z16</f>
        <v>92700</v>
      </c>
      <c r="AD16" s="604"/>
    </row>
    <row r="17" spans="1:30" s="403" customFormat="1">
      <c r="B17" s="426"/>
      <c r="C17" s="982"/>
      <c r="D17" s="973"/>
      <c r="E17" s="973"/>
      <c r="F17" s="973"/>
      <c r="G17" s="426"/>
      <c r="H17" s="983" t="s">
        <v>14</v>
      </c>
      <c r="I17" s="984"/>
      <c r="J17" s="425">
        <v>92</v>
      </c>
      <c r="K17" s="425">
        <v>92</v>
      </c>
      <c r="L17" s="425"/>
      <c r="M17" s="425"/>
      <c r="N17" s="407">
        <f>+J17</f>
        <v>92</v>
      </c>
      <c r="P17" s="424"/>
      <c r="R17" s="970" t="s">
        <v>14</v>
      </c>
      <c r="S17" s="971"/>
      <c r="T17" s="439"/>
      <c r="U17" s="834"/>
      <c r="V17" s="439"/>
      <c r="W17" s="834"/>
      <c r="X17" s="439"/>
      <c r="Y17" s="834"/>
      <c r="Z17" s="439"/>
      <c r="AA17" s="834"/>
      <c r="AB17" s="439">
        <v>0</v>
      </c>
      <c r="AD17" s="406"/>
    </row>
    <row r="18" spans="1:30" s="403" customFormat="1">
      <c r="B18" s="426"/>
      <c r="C18" s="959"/>
      <c r="D18" s="976"/>
      <c r="E18" s="976"/>
      <c r="F18" s="976"/>
      <c r="G18" s="428"/>
      <c r="H18" s="977" t="s">
        <v>9</v>
      </c>
      <c r="I18" s="978"/>
      <c r="J18" s="413">
        <v>0</v>
      </c>
      <c r="K18" s="413">
        <v>103</v>
      </c>
      <c r="L18" s="413">
        <v>103</v>
      </c>
      <c r="M18" s="413">
        <v>103</v>
      </c>
      <c r="N18" s="414">
        <f>M18</f>
        <v>103</v>
      </c>
      <c r="R18" s="967" t="s">
        <v>9</v>
      </c>
      <c r="S18" s="968">
        <v>0</v>
      </c>
      <c r="T18" s="441">
        <f>+'[1]PEP POA'!F24+'[1]PEP POA'!H24+'[1]PEP POA'!J24+'[1]PEP POA'!L24+'[1]PEP POA'!N24+'[1]PEP POA'!P24+'[1]PEP POA'!R24+'[1]PEP POA'!T24+'[1]PEP POA'!V24+'[1]PEP POA'!X24+'[1]PEP POA'!Z24+'[1]PEP POA'!AB24</f>
        <v>0</v>
      </c>
      <c r="U18" s="832">
        <f>+'PEP POA'!G34+'PEP POA'!I34+'PEP POA'!K34+'PEP POA'!M34+'PEP POA'!O34+'PEP POA'!Q34+'PEP POA'!S34+'PEP POA'!U34+'PEP POA'!W34+'PEP POA'!Y34+'PEP POA'!AA34+'PEP POA'!AC34</f>
        <v>0</v>
      </c>
      <c r="V18" s="441">
        <f>+'PEP POA'!AF33+'PEP POA'!AH33+'PEP POA'!AJ33+'PEP POA'!AL33+'PEP POA'!AN33+'PEP POA'!AP33+'PEP POA'!AR33+'PEP POA'!AT33+'PEP POA'!AV33+'PEP POA'!AX33+'PEP POA'!AZ33+'PEP POA'!BB33</f>
        <v>107042.45000000001</v>
      </c>
      <c r="W18" s="832">
        <f>+'PEP POA'!AG33+'PEP POA'!AI33+'PEP POA'!AK33+'PEP POA'!AM33+'PEP POA'!AO33+'PEP POA'!AQ33+'PEP POA'!AS33+'PEP POA'!AU33+'PEP POA'!AW33+'PEP POA'!AY33+'PEP POA'!BA33+'PEP POA'!BC33</f>
        <v>0</v>
      </c>
      <c r="X18" s="441">
        <f>+'PEP POA'!BF33+'PEP POA'!BH33+'PEP POA'!BJ33+'PEP POA'!BL33+'PEP POA'!BN33+'PEP POA'!BP33+'PEP POA'!BR33+'PEP POA'!BT33+'PEP POA'!BV33+'PEP POA'!BX33+'PEP POA'!BZ33+'PEP POA'!CB33</f>
        <v>535212.22500000009</v>
      </c>
      <c r="Y18" s="832">
        <f>+'PEP POA'!BI33+'PEP POA'!BK33+'PEP POA'!BM33+'PEP POA'!BO33+'PEP POA'!BQ33+'PEP POA'!BS33+'PEP POA'!BU33+'PEP POA'!BW33+'PEP POA'!BY33+'PEP POA'!CA33+'PEP POA'!CC33</f>
        <v>716800</v>
      </c>
      <c r="Z18" s="441">
        <f>+'PEP POA'!CF33+'PEP POA'!CH33+'PEP POA'!CJ33+'PEP POA'!CL33+'PEP POA'!CN33+'PEP POA'!CP33+'PEP POA'!CR33+'PEP POA'!CT33+'PEP POA'!CV33+'PEP POA'!CX33+'PEP POA'!CZ33+'PEP POA'!DB33</f>
        <v>95745</v>
      </c>
      <c r="AA18" s="832">
        <f>+'PEP POA'!CG33+'PEP POA'!CI33+'PEP POA'!CK33+'PEP POA'!CM33+'PEP POA'!CO33+'PEP POA'!CQ33+'PEP POA'!CS33+'PEP POA'!CU33+'PEP POA'!CW33+'PEP POA'!CY33+'PEP POA'!DA33+'PEP POA'!DC33</f>
        <v>1433600.0000000002</v>
      </c>
      <c r="AB18" s="441">
        <f>+T18+V18+X18+Z18</f>
        <v>737999.67500000005</v>
      </c>
      <c r="AD18" s="413"/>
    </row>
    <row r="19" spans="1:30" s="403" customFormat="1" ht="109.25" customHeight="1">
      <c r="A19" s="403" t="s">
        <v>131</v>
      </c>
      <c r="B19" s="426" t="s">
        <v>52</v>
      </c>
      <c r="C19" s="979" t="s">
        <v>53</v>
      </c>
      <c r="D19" s="973"/>
      <c r="E19" s="973"/>
      <c r="F19" s="973"/>
      <c r="G19" s="426" t="s">
        <v>12</v>
      </c>
      <c r="H19" s="980" t="s">
        <v>13</v>
      </c>
      <c r="I19" s="981"/>
      <c r="J19" s="427">
        <v>0</v>
      </c>
      <c r="K19" s="427">
        <v>103</v>
      </c>
      <c r="L19" s="427">
        <v>103</v>
      </c>
      <c r="M19" s="427">
        <v>103</v>
      </c>
      <c r="N19" s="437">
        <f>M19</f>
        <v>103</v>
      </c>
      <c r="P19" s="436"/>
      <c r="R19" s="969" t="s">
        <v>13</v>
      </c>
      <c r="S19" s="955">
        <v>0</v>
      </c>
      <c r="T19" s="440">
        <f>+'PEP POA'!AD33</f>
        <v>0</v>
      </c>
      <c r="U19" s="833">
        <f>+'PEP POA'!AE33</f>
        <v>0</v>
      </c>
      <c r="V19" s="440">
        <f>+'PEP POA'!BD33</f>
        <v>107042.45000000001</v>
      </c>
      <c r="W19" s="833">
        <f>+'PEP POA'!BE33</f>
        <v>0</v>
      </c>
      <c r="X19" s="440">
        <f>+'PEP POA'!CD33</f>
        <v>535212.22500000009</v>
      </c>
      <c r="Y19" s="833">
        <f>+'PEP POA'!CE33</f>
        <v>716800</v>
      </c>
      <c r="Z19" s="440">
        <f>+'PEP POA'!DD33</f>
        <v>95745</v>
      </c>
      <c r="AA19" s="833">
        <f>+'PEP POA'!DE33</f>
        <v>1433600.0000000002</v>
      </c>
      <c r="AB19" s="440">
        <f>+T19+V19+X19+Z19</f>
        <v>737999.67500000005</v>
      </c>
      <c r="AD19" s="603"/>
    </row>
    <row r="20" spans="1:30" s="403" customFormat="1">
      <c r="B20" s="426"/>
      <c r="C20" s="982"/>
      <c r="D20" s="973"/>
      <c r="E20" s="973"/>
      <c r="F20" s="973"/>
      <c r="G20" s="426"/>
      <c r="H20" s="983" t="s">
        <v>14</v>
      </c>
      <c r="I20" s="984"/>
      <c r="J20" s="425">
        <v>0</v>
      </c>
      <c r="K20" s="425">
        <v>7</v>
      </c>
      <c r="L20" s="425"/>
      <c r="M20" s="425"/>
      <c r="N20" s="407">
        <f>+J20</f>
        <v>0</v>
      </c>
      <c r="R20" s="970" t="s">
        <v>14</v>
      </c>
      <c r="S20" s="971"/>
      <c r="T20" s="439"/>
      <c r="U20" s="834"/>
      <c r="V20" s="439"/>
      <c r="W20" s="834"/>
      <c r="X20" s="439"/>
      <c r="Y20" s="834"/>
      <c r="Z20" s="439"/>
      <c r="AA20" s="834"/>
      <c r="AB20" s="439"/>
      <c r="AD20" s="406"/>
    </row>
    <row r="21" spans="1:30" s="403" customFormat="1">
      <c r="B21" s="426"/>
      <c r="C21" s="959"/>
      <c r="D21" s="976"/>
      <c r="E21" s="976"/>
      <c r="F21" s="976"/>
      <c r="G21" s="428"/>
      <c r="H21" s="977" t="s">
        <v>9</v>
      </c>
      <c r="I21" s="978"/>
      <c r="J21" s="413">
        <v>88</v>
      </c>
      <c r="K21" s="413">
        <v>150</v>
      </c>
      <c r="L21" s="413">
        <v>150</v>
      </c>
      <c r="M21" s="413">
        <v>150</v>
      </c>
      <c r="N21" s="414">
        <f>M21</f>
        <v>150</v>
      </c>
      <c r="R21" s="967" t="s">
        <v>9</v>
      </c>
      <c r="S21" s="968">
        <v>0</v>
      </c>
      <c r="T21" s="441">
        <f>+'PEP POA'!F39+'PEP POA'!H39+'PEP POA'!J39+'PEP POA'!L39+'PEP POA'!N39+'PEP POA'!P39+'PEP POA'!R39+'PEP POA'!T39+'PEP POA'!V39+'PEP POA'!X39+'PEP POA'!Z39+'PEP POA'!AB39</f>
        <v>0</v>
      </c>
      <c r="U21" s="832">
        <f>+'PEP POA'!G39+'PEP POA'!I39+'PEP POA'!K39+'PEP POA'!M39+'PEP POA'!O39+'PEP POA'!Q39+'PEP POA'!S39+'PEP POA'!U39+'PEP POA'!W39+'PEP POA'!Y39+'PEP POA'!AA39+'PEP POA'!AC39</f>
        <v>0</v>
      </c>
      <c r="V21" s="441">
        <f>+'PEP POA'!AF39+'PEP POA'!AH39+'PEP POA'!AJ39+'PEP POA'!AL39+'PEP POA'!AN39+'PEP POA'!AP39+'PEP POA'!AR39+'PEP POA'!AT39+'PEP POA'!AV39+'PEP POA'!AX39+'PEP POA'!AZ39+'PEP POA'!BB39</f>
        <v>39600.04</v>
      </c>
      <c r="W21" s="832">
        <f>+'PEP POA'!AG39+'PEP POA'!AI39+'PEP POA'!AK39+'PEP POA'!AM39+'PEP POA'!AO39+'PEP POA'!AQ39+'PEP POA'!AS39+'PEP POA'!AU39+'PEP POA'!AW39+'PEP POA'!AY39+'PEP POA'!BA39+'PEP POA'!BC39</f>
        <v>0</v>
      </c>
      <c r="X21" s="441">
        <f>+'PEP POA'!BF39+'PEP POA'!BH39+'PEP POA'!BJ39+'PEP POA'!BL39+'PEP POA'!BN39+'PEP POA'!BP39+'PEP POA'!BR39+'PEP POA'!BT39+'PEP POA'!BV39+'PEP POA'!BX39+'PEP POA'!BZ39+'PEP POA'!CB39</f>
        <v>39600.04</v>
      </c>
      <c r="Y21" s="832">
        <f>+'PEP POA'!BG39+'PEP POA'!BI39+'PEP POA'!BK39+'PEP POA'!BM39+'PEP POA'!BO39+'PEP POA'!BQ39+'PEP POA'!BS39+'PEP POA'!BU39+'PEP POA'!BW39+'PEP POA'!BY39+'PEP POA'!CA39+'PEP POA'!CC39</f>
        <v>0</v>
      </c>
      <c r="Z21" s="441">
        <f>+'PEP POA'!CF39+'PEP POA'!CH39+'PEP POA'!CJ39+'PEP POA'!CL39+'PEP POA'!CN39+'PEP POA'!CP39+'PEP POA'!CR39+'PEP POA'!CT39+'PEP POA'!CV39+'PEP POA'!CX39+'PEP POA'!CZ39+'PEP POA'!DB39</f>
        <v>10656.93</v>
      </c>
      <c r="AA21" s="832">
        <f>+'PEP POA'!CG39+'PEP POA'!CI39+'PEP POA'!CK39+'PEP POA'!CM39+'PEP POA'!CO39+'PEP POA'!CQ39+'PEP POA'!CS39+'PEP POA'!CU39+'PEP POA'!CW39+'PEP POA'!CY39+'PEP POA'!DA39+'PEP POA'!DC39</f>
        <v>0</v>
      </c>
      <c r="AB21" s="441">
        <f>+T21+V21+X21+Z21</f>
        <v>89857.010000000009</v>
      </c>
      <c r="AD21" s="413"/>
    </row>
    <row r="22" spans="1:30" s="403" customFormat="1" ht="63" customHeight="1">
      <c r="B22" s="426" t="s">
        <v>54</v>
      </c>
      <c r="C22" s="988" t="s">
        <v>55</v>
      </c>
      <c r="D22" s="989"/>
      <c r="E22" s="989"/>
      <c r="F22" s="989"/>
      <c r="G22" s="426" t="s">
        <v>12</v>
      </c>
      <c r="H22" s="980" t="s">
        <v>13</v>
      </c>
      <c r="I22" s="981"/>
      <c r="J22" s="410">
        <v>88</v>
      </c>
      <c r="K22" s="410">
        <v>150</v>
      </c>
      <c r="L22" s="410">
        <v>150</v>
      </c>
      <c r="M22" s="410">
        <v>150</v>
      </c>
      <c r="N22" s="411">
        <f>M22</f>
        <v>150</v>
      </c>
      <c r="R22" s="969" t="s">
        <v>13</v>
      </c>
      <c r="S22" s="955">
        <v>0</v>
      </c>
      <c r="T22" s="440">
        <f>+'PEP POA'!AD39</f>
        <v>0</v>
      </c>
      <c r="U22" s="833">
        <f>+'PEP POA'!AE39</f>
        <v>0</v>
      </c>
      <c r="V22" s="440">
        <f>+'PEP POA'!BD39</f>
        <v>39600.04</v>
      </c>
      <c r="W22" s="833">
        <f>+'PEP POA'!BE39</f>
        <v>0</v>
      </c>
      <c r="X22" s="440">
        <f>+'PEP POA'!CD39</f>
        <v>39600.04</v>
      </c>
      <c r="Y22" s="833">
        <f>+'PEP POA'!CE39</f>
        <v>0</v>
      </c>
      <c r="Z22" s="440">
        <f>+'PEP POA'!DD39</f>
        <v>10656.93</v>
      </c>
      <c r="AA22" s="833">
        <f>+'PEP POA'!DE39</f>
        <v>0</v>
      </c>
      <c r="AB22" s="440">
        <f>+T22+V22+X22+Z22</f>
        <v>89857.010000000009</v>
      </c>
      <c r="AD22" s="603"/>
    </row>
    <row r="23" spans="1:30" s="403" customFormat="1">
      <c r="B23" s="426"/>
      <c r="C23" s="982"/>
      <c r="D23" s="973"/>
      <c r="E23" s="973"/>
      <c r="F23" s="973"/>
      <c r="G23" s="426"/>
      <c r="H23" s="983" t="s">
        <v>14</v>
      </c>
      <c r="I23" s="984"/>
      <c r="J23" s="425">
        <f>+'[1]MAtriz de seguimiento '!AE35</f>
        <v>88</v>
      </c>
      <c r="K23" s="425">
        <v>8</v>
      </c>
      <c r="L23" s="425"/>
      <c r="M23" s="425"/>
      <c r="N23" s="407">
        <f>+J23</f>
        <v>88</v>
      </c>
      <c r="P23" s="424"/>
      <c r="R23" s="970" t="s">
        <v>14</v>
      </c>
      <c r="S23" s="971"/>
      <c r="T23" s="439"/>
      <c r="U23" s="834"/>
      <c r="V23" s="439"/>
      <c r="W23" s="834"/>
      <c r="X23" s="439"/>
      <c r="Y23" s="834"/>
      <c r="Z23" s="439"/>
      <c r="AA23" s="834"/>
      <c r="AB23" s="439"/>
      <c r="AD23" s="406"/>
    </row>
    <row r="24" spans="1:30" s="403" customFormat="1">
      <c r="B24" s="426"/>
      <c r="C24" s="959"/>
      <c r="D24" s="976"/>
      <c r="E24" s="976"/>
      <c r="F24" s="976"/>
      <c r="G24" s="428"/>
      <c r="H24" s="977" t="s">
        <v>9</v>
      </c>
      <c r="I24" s="978"/>
      <c r="J24" s="413">
        <v>0</v>
      </c>
      <c r="K24" s="413">
        <v>121</v>
      </c>
      <c r="L24" s="413">
        <v>121</v>
      </c>
      <c r="M24" s="413">
        <v>121</v>
      </c>
      <c r="N24" s="414">
        <f>M24</f>
        <v>121</v>
      </c>
      <c r="R24" s="967" t="s">
        <v>9</v>
      </c>
      <c r="S24" s="968">
        <v>0</v>
      </c>
      <c r="T24" s="441">
        <f>+'PEP POA'!F41+'PEP POA'!H41+'PEP POA'!J41+'PEP POA'!L41+'PEP POA'!N41+'PEP POA'!P41+'PEP POA'!R41+'PEP POA'!T41+'PEP POA'!V41+'PEP POA'!X41+'PEP POA'!Z41+'PEP POA'!AB41</f>
        <v>0</v>
      </c>
      <c r="U24" s="832">
        <f>+'PEP POA'!G41+'PEP POA'!I41+'PEP POA'!K41+'PEP POA'!M41+'PEP POA'!O41+'PEP POA'!Q41+'PEP POA'!S41+'PEP POA'!U41+'PEP POA'!W41+'PEP POA'!Y41+'PEP POA'!AA41+'PEP POA'!AC41</f>
        <v>0</v>
      </c>
      <c r="V24" s="441">
        <f>+'PEP POA'!AF41+'PEP POA'!AH41+'PEP POA'!AJ41+'PEP POA'!AL41+'PEP POA'!AN41+'PEP POA'!AP41+'PEP POA'!AR41+'PEP POA'!AT41+'PEP POA'!AV41+'PEP POA'!AX41+'PEP POA'!AZ41+'PEP POA'!BB41</f>
        <v>25837.83</v>
      </c>
      <c r="W24" s="832">
        <f>+'PEP POA'!AG41+'PEP POA'!AI41+'PEP POA'!AK41+'PEP POA'!AM41+'PEP POA'!AO41+'PEP POA'!AQ41+'PEP POA'!AS41+'PEP POA'!AU41+'PEP POA'!AW41+'PEP POA'!AY41+'PEP POA'!BA41+'PEP POA'!BC41</f>
        <v>130500</v>
      </c>
      <c r="X24" s="441">
        <f>+'PEP POA'!BF41+'PEP POA'!BH41+'PEP POA'!BJ41+'PEP POA'!BL41+'PEP POA'!BN41+'PEP POA'!BP41+'PEP POA'!BR41+'PEP POA'!BT41+'PEP POA'!BV41+'PEP POA'!BX41+'PEP POA'!BZ41+'PEP POA'!CB41</f>
        <v>25837.83</v>
      </c>
      <c r="Y24" s="832">
        <f>+'PEP POA'!BI41+'PEP POA'!BK41+'PEP POA'!BM41+'PEP POA'!BO41+'PEP POA'!BQ41+'PEP POA'!BS41+'PEP POA'!BU41+'PEP POA'!BW41+'PEP POA'!BY41+'PEP POA'!CA41+'PEP POA'!CC41</f>
        <v>108500</v>
      </c>
      <c r="Z24" s="441">
        <f>+'PEP POA'!CF41+'PEP POA'!CH41+'PEP POA'!CJ41+'PEP POA'!CL41+'PEP POA'!CN41+'PEP POA'!CP41+'PEP POA'!CR41+'PEP POA'!CT41+'PEP POA'!CV41+'PEP POA'!CX41+'PEP POA'!CZ41+'PEP POA'!DB41</f>
        <v>6953.35</v>
      </c>
      <c r="AA24" s="832">
        <f>+'PEP POA'!CG41+'PEP POA'!CI41+'PEP POA'!CK41+'PEP POA'!CM41+'PEP POA'!CO41+'PEP POA'!CQ41+'PEP POA'!CS41+'PEP POA'!CU41+'PEP POA'!CW41+'PEP POA'!CY41+'PEP POA'!DA41+'PEP POA'!DC41</f>
        <v>36000</v>
      </c>
      <c r="AB24" s="441">
        <f>+T24+V24+X24+Z24</f>
        <v>58629.01</v>
      </c>
      <c r="AD24" s="413"/>
    </row>
    <row r="25" spans="1:30" s="403" customFormat="1" ht="75" customHeight="1">
      <c r="B25" s="426" t="s">
        <v>56</v>
      </c>
      <c r="C25" s="979" t="s">
        <v>57</v>
      </c>
      <c r="D25" s="973"/>
      <c r="E25" s="973"/>
      <c r="F25" s="973"/>
      <c r="G25" s="426" t="s">
        <v>58</v>
      </c>
      <c r="H25" s="980" t="s">
        <v>13</v>
      </c>
      <c r="I25" s="981"/>
      <c r="J25" s="427">
        <v>0</v>
      </c>
      <c r="K25" s="427">
        <v>121</v>
      </c>
      <c r="L25" s="427">
        <v>121</v>
      </c>
      <c r="M25" s="427">
        <v>121</v>
      </c>
      <c r="N25" s="437">
        <f>M25</f>
        <v>121</v>
      </c>
      <c r="P25" s="436"/>
      <c r="R25" s="969" t="s">
        <v>13</v>
      </c>
      <c r="S25" s="955">
        <v>0</v>
      </c>
      <c r="T25" s="440">
        <f>+'PEP POA'!AD41</f>
        <v>0</v>
      </c>
      <c r="U25" s="833">
        <f>+'PEP POA'!AE41</f>
        <v>0</v>
      </c>
      <c r="V25" s="440">
        <f>+'PEP POA'!BD41</f>
        <v>25837.83</v>
      </c>
      <c r="W25" s="833">
        <f>+'PEP POA'!BE41</f>
        <v>130500</v>
      </c>
      <c r="X25" s="440">
        <f>+'PEP POA'!CD41</f>
        <v>25837.83</v>
      </c>
      <c r="Y25" s="833">
        <f>+'PEP POA'!CE41</f>
        <v>108500</v>
      </c>
      <c r="Z25" s="440">
        <f>+'PEP POA'!DD41</f>
        <v>6953.35</v>
      </c>
      <c r="AA25" s="833">
        <f>+'PEP POA'!DE41</f>
        <v>36000</v>
      </c>
      <c r="AB25" s="440">
        <f>+T25+V25+X25+Z25</f>
        <v>58629.01</v>
      </c>
      <c r="AD25" s="603"/>
    </row>
    <row r="26" spans="1:30" s="403" customFormat="1" ht="33.75" customHeight="1">
      <c r="B26" s="426"/>
      <c r="C26" s="982"/>
      <c r="D26" s="973"/>
      <c r="E26" s="973"/>
      <c r="F26" s="973"/>
      <c r="G26" s="426"/>
      <c r="H26" s="983" t="s">
        <v>14</v>
      </c>
      <c r="I26" s="984"/>
      <c r="J26" s="425">
        <v>0</v>
      </c>
      <c r="K26" s="425">
        <v>0</v>
      </c>
      <c r="L26" s="425"/>
      <c r="M26" s="425"/>
      <c r="N26" s="407">
        <f>+J26</f>
        <v>0</v>
      </c>
      <c r="R26" s="970" t="s">
        <v>14</v>
      </c>
      <c r="S26" s="971"/>
      <c r="T26" s="439"/>
      <c r="U26" s="834"/>
      <c r="V26" s="439"/>
      <c r="W26" s="834"/>
      <c r="X26" s="439"/>
      <c r="Y26" s="834"/>
      <c r="Z26" s="439"/>
      <c r="AA26" s="834"/>
      <c r="AB26" s="439"/>
      <c r="AD26" s="406"/>
    </row>
    <row r="27" spans="1:30" s="403" customFormat="1">
      <c r="B27" s="426"/>
      <c r="C27" s="959"/>
      <c r="D27" s="976"/>
      <c r="E27" s="976"/>
      <c r="F27" s="976"/>
      <c r="G27" s="428"/>
      <c r="H27" s="977" t="s">
        <v>9</v>
      </c>
      <c r="I27" s="978"/>
      <c r="J27" s="413">
        <v>64</v>
      </c>
      <c r="K27" s="413">
        <v>195</v>
      </c>
      <c r="L27" s="413">
        <v>195</v>
      </c>
      <c r="M27" s="413">
        <v>195</v>
      </c>
      <c r="N27" s="414">
        <f>M27</f>
        <v>195</v>
      </c>
      <c r="R27" s="967" t="s">
        <v>9</v>
      </c>
      <c r="S27" s="968">
        <v>0</v>
      </c>
      <c r="T27" s="441">
        <f>+'PEP POA'!F46+'PEP POA'!H46+'PEP POA'!J46+'PEP POA'!L46+'PEP POA'!N46+'PEP POA'!P46+'PEP POA'!R46+'PEP POA'!T46+'PEP POA'!V46+'PEP POA'!X46+'PEP POA'!Z46+'PEP POA'!AB46</f>
        <v>0</v>
      </c>
      <c r="U27" s="832">
        <f>+'PEP POA'!I46+'PEP POA'!K46+'PEP POA'!M46+'PEP POA'!O46+'PEP POA'!Q46+'PEP POA'!S46+'PEP POA'!U46+'PEP POA'!W46+'PEP POA'!Y46+'PEP POA'!AA46+'PEP POA'!AC46</f>
        <v>29000</v>
      </c>
      <c r="V27" s="441">
        <f>+'PEP POA'!AF46+'PEP POA'!AH46+'PEP POA'!AJ46+'PEP POA'!AL46+'PEP POA'!AN46+'PEP POA'!AP46+'PEP POA'!AR46+'PEP POA'!AT46+'PEP POA'!AV46+'PEP POA'!AX46+'PEP POA'!AZ46+'PEP POA'!BB46</f>
        <v>2115.36</v>
      </c>
      <c r="W27" s="832">
        <f>+'PEP POA'!AG46+'PEP POA'!AI46+'PEP POA'!AK46+'PEP POA'!AM46+'PEP POA'!AO46+'PEP POA'!AQ46+'PEP POA'!AS46+'PEP POA'!AU46+'PEP POA'!AW46+'PEP POA'!AY46+'PEP POA'!BA46+'PEP POA'!BC46</f>
        <v>29000</v>
      </c>
      <c r="X27" s="441">
        <f>+'PEP POA'!BF46+'PEP POA'!BH46+'PEP POA'!BJ46+'PEP POA'!BL46+'PEP POA'!BN46+'PEP POA'!BP46+'PEP POA'!BR46+'PEP POA'!BT46+'PEP POA'!BV46+'PEP POA'!BX46+'PEP POA'!BZ46+'PEP POA'!CB46</f>
        <v>8461.44</v>
      </c>
      <c r="Y27" s="832">
        <f>+'PEP POA'!BG46+'PEP POA'!BI46+'PEP POA'!BK46+'PEP POA'!BM46+'PEP POA'!BO46+'PEP POA'!BQ46+'PEP POA'!BS46+'PEP POA'!BU46+'PEP POA'!BW46+'PEP POA'!BY46+'PEP POA'!CA46+'PEP POA'!CC46</f>
        <v>29000</v>
      </c>
      <c r="Z27" s="441">
        <f>+'PEP POA'!CF46+'PEP POA'!CH46+'PEP POA'!CJ46+'PEP POA'!CL46+'PEP POA'!CN46+'PEP POA'!CP46+'PEP POA'!CR46+'PEP POA'!CT46+'PEP POA'!CV46+'PEP POA'!CX46+'PEP POA'!CZ46+'PEP POA'!DB46</f>
        <v>37423.19</v>
      </c>
      <c r="AA27" s="832">
        <f>+'PEP POA'!CG46+'PEP POA'!CI46+'PEP POA'!CK46+'PEP POA'!CM46+'PEP POA'!CO46+'PEP POA'!CQ46+'PEP POA'!CS46+'PEP POA'!CU46+'PEP POA'!CW46+'PEP POA'!CY46+'PEP POA'!DA46+'PEP POA'!DC46</f>
        <v>67400</v>
      </c>
      <c r="AB27" s="441">
        <f>+T27+V27+X27+Z27</f>
        <v>47999.990000000005</v>
      </c>
      <c r="AD27" s="413"/>
    </row>
    <row r="28" spans="1:30" s="403" customFormat="1" ht="71.25" customHeight="1">
      <c r="B28" s="426" t="s">
        <v>59</v>
      </c>
      <c r="C28" s="979" t="s">
        <v>60</v>
      </c>
      <c r="D28" s="973"/>
      <c r="E28" s="973"/>
      <c r="F28" s="973"/>
      <c r="G28" s="426" t="s">
        <v>61</v>
      </c>
      <c r="H28" s="980" t="s">
        <v>13</v>
      </c>
      <c r="I28" s="981"/>
      <c r="J28" s="427">
        <v>64</v>
      </c>
      <c r="K28" s="427">
        <v>195</v>
      </c>
      <c r="L28" s="427">
        <v>195</v>
      </c>
      <c r="M28" s="427">
        <v>195</v>
      </c>
      <c r="N28" s="437">
        <f>M28</f>
        <v>195</v>
      </c>
      <c r="O28" s="434"/>
      <c r="P28" s="436"/>
      <c r="Q28" s="405" t="s">
        <v>227</v>
      </c>
      <c r="R28" s="969" t="s">
        <v>13</v>
      </c>
      <c r="S28" s="955">
        <v>0</v>
      </c>
      <c r="T28" s="440">
        <f>+'PEP POA'!AD46</f>
        <v>0</v>
      </c>
      <c r="U28" s="833">
        <f>+'PEP POA'!AE46</f>
        <v>29000</v>
      </c>
      <c r="V28" s="440">
        <f>+'PEP POA'!BD46</f>
        <v>2115.36</v>
      </c>
      <c r="W28" s="833">
        <f>+'PEP POA'!BE46</f>
        <v>29000</v>
      </c>
      <c r="X28" s="440">
        <f>+'PEP POA'!CD46</f>
        <v>8461.44</v>
      </c>
      <c r="Y28" s="833">
        <f>+'PEP POA'!CE46</f>
        <v>29000</v>
      </c>
      <c r="Z28" s="440">
        <f>+'PEP POA'!DD46</f>
        <v>37423.19</v>
      </c>
      <c r="AA28" s="833">
        <f>+'PEP POA'!DE46</f>
        <v>67400</v>
      </c>
      <c r="AB28" s="440">
        <f>+T28+V28+X28+Z28</f>
        <v>47999.990000000005</v>
      </c>
      <c r="AD28" s="607"/>
    </row>
    <row r="29" spans="1:30" s="403" customFormat="1">
      <c r="B29" s="426"/>
      <c r="C29" s="982"/>
      <c r="D29" s="973"/>
      <c r="E29" s="973"/>
      <c r="F29" s="973"/>
      <c r="G29" s="426"/>
      <c r="H29" s="983" t="s">
        <v>14</v>
      </c>
      <c r="I29" s="984"/>
      <c r="J29" s="425">
        <v>64</v>
      </c>
      <c r="K29" s="425">
        <v>0</v>
      </c>
      <c r="L29" s="425"/>
      <c r="M29" s="425"/>
      <c r="N29" s="407">
        <f>+J29</f>
        <v>64</v>
      </c>
      <c r="P29" s="424"/>
      <c r="R29" s="970" t="s">
        <v>14</v>
      </c>
      <c r="S29" s="971"/>
      <c r="T29" s="439"/>
      <c r="U29" s="834"/>
      <c r="V29" s="439"/>
      <c r="W29" s="834"/>
      <c r="X29" s="439"/>
      <c r="Y29" s="834"/>
      <c r="Z29" s="439"/>
      <c r="AA29" s="834"/>
      <c r="AB29" s="439"/>
      <c r="AD29" s="406"/>
    </row>
    <row r="30" spans="1:30" s="403" customFormat="1">
      <c r="B30" s="426"/>
      <c r="C30" s="959"/>
      <c r="D30" s="976"/>
      <c r="E30" s="976"/>
      <c r="F30" s="976"/>
      <c r="G30" s="428"/>
      <c r="H30" s="977" t="s">
        <v>9</v>
      </c>
      <c r="I30" s="978"/>
      <c r="J30" s="413">
        <v>92</v>
      </c>
      <c r="K30" s="413">
        <v>195</v>
      </c>
      <c r="L30" s="413">
        <v>195</v>
      </c>
      <c r="M30" s="413">
        <v>195</v>
      </c>
      <c r="N30" s="414">
        <f>M30</f>
        <v>195</v>
      </c>
      <c r="R30" s="967" t="s">
        <v>9</v>
      </c>
      <c r="S30" s="968">
        <v>0</v>
      </c>
      <c r="T30" s="441">
        <f>+'PEP POA'!F49+'PEP POA'!H49+'PEP POA'!J49+'PEP POA'!L49+'PEP POA'!N49+'PEP POA'!P49+'PEP POA'!R49+'PEP POA'!T49+'PEP POA'!V49+'PEP POA'!X49+'PEP POA'!Z49+'PEP POA'!AB49</f>
        <v>0</v>
      </c>
      <c r="U30" s="832">
        <f>+'PEP POA'!G49+'PEP POA'!I49+'PEP POA'!K49+'PEP POA'!M49+'PEP POA'!O49+'PEP POA'!Q49+'PEP POA'!S49+'PEP POA'!U49+'PEP POA'!W49+'PEP POA'!Y49+'PEP POA'!AA49+'PEP POA'!AC49</f>
        <v>26551.75</v>
      </c>
      <c r="V30" s="835">
        <f>+'PEP POA'!AF49+'PEP POA'!AH49+'PEP POA'!AJ49+'PEP POA'!AL49+'PEP POA'!AN49+'PEP POA'!AP49+'PEP POA'!AR49+'PEP POA'!AT49+'PEP POA'!AV49+'PEP POA'!AX49+'PEP POA'!AZ49+'PEP POA'!BB49</f>
        <v>8814.02</v>
      </c>
      <c r="W30" s="836">
        <f>+'PEP POA'!AG49+'PEP POA'!AI49+'PEP POA'!AK49+'PEP POA'!AM49+'PEP POA'!AO49+'PEP POA'!AQ49+'PEP POA'!AS49+'PEP POA'!AU49+'PEP POA'!AW49+'PEP POA'!AY49+'PEP POA'!BA49+'PEP POA'!BC49</f>
        <v>26551.75</v>
      </c>
      <c r="X30" s="441">
        <f>+'PEP POA'!BF49+'PEP POA'!BH49+'PEP POA'!BJ49+'PEP POA'!BL49+'PEP POA'!BN49+'PEP POA'!BP49+'PEP POA'!BR49+'PEP POA'!BT49+'PEP POA'!BV49+'PEP POA'!BX49+'PEP POA'!BZ49+'PEP POA'!CB49</f>
        <v>0</v>
      </c>
      <c r="Y30" s="832">
        <f>+'PEP POA'!BG49+'PEP POA'!BI49+'PEP POA'!BK49+'PEP POA'!BM49+'PEP POA'!BO49+'PEP POA'!BQ49+'PEP POA'!BS49+'PEP POA'!BU49+'PEP POA'!BW49+'PEP POA'!BY49+'PEP POA'!CA49+'PEP POA'!CC49</f>
        <v>26551.75</v>
      </c>
      <c r="Z30" s="441">
        <f>+'PEP POA'!CF49+'PEP POA'!CH49+'PEP POA'!CJ49+'PEP POA'!CL49+'PEP POA'!CN49+'PEP POA'!CP49+'PEP POA'!CR49+'PEP POA'!CT49+'PEP POA'!CV49+'PEP POA'!CX49+'PEP POA'!CZ49+'PEP POA'!DB49</f>
        <v>1185.99</v>
      </c>
      <c r="AA30" s="832">
        <f>+'PEP POA'!CG49+'PEP POA'!CI49+'PEP POA'!CK49+'PEP POA'!CM49+'PEP POA'!CO49+'PEP POA'!CQ49+'PEP POA'!CS49+'PEP POA'!CU49+'PEP POA'!CW49+'PEP POA'!CY49+'PEP POA'!DA49+'PEP POA'!DC49</f>
        <v>26551.75</v>
      </c>
      <c r="AB30" s="441">
        <f>+T30+V30+X30+Z30</f>
        <v>10000.01</v>
      </c>
      <c r="AD30" s="413"/>
    </row>
    <row r="31" spans="1:30" s="403" customFormat="1" ht="72.75" customHeight="1">
      <c r="B31" s="426" t="s">
        <v>62</v>
      </c>
      <c r="C31" s="979" t="s">
        <v>63</v>
      </c>
      <c r="D31" s="973"/>
      <c r="E31" s="973"/>
      <c r="F31" s="973"/>
      <c r="G31" s="426" t="s">
        <v>12</v>
      </c>
      <c r="H31" s="980" t="s">
        <v>13</v>
      </c>
      <c r="I31" s="981"/>
      <c r="J31" s="410">
        <v>92</v>
      </c>
      <c r="K31" s="410">
        <v>195</v>
      </c>
      <c r="L31" s="410">
        <v>195</v>
      </c>
      <c r="M31" s="410">
        <v>195</v>
      </c>
      <c r="N31" s="411">
        <f>M31</f>
        <v>195</v>
      </c>
      <c r="P31" s="436"/>
      <c r="R31" s="969" t="s">
        <v>13</v>
      </c>
      <c r="S31" s="955">
        <v>0</v>
      </c>
      <c r="T31" s="440">
        <f>+'PEP POA'!AD49</f>
        <v>0</v>
      </c>
      <c r="U31" s="833">
        <f>+'PEP POA'!AE49</f>
        <v>26551.75</v>
      </c>
      <c r="V31" s="837">
        <f>+'PEP POA'!BD49</f>
        <v>8814.02</v>
      </c>
      <c r="W31" s="838">
        <f>+'PEP POA'!BE49</f>
        <v>26551.75</v>
      </c>
      <c r="X31" s="440">
        <f>+'PEP POA'!CD49</f>
        <v>0</v>
      </c>
      <c r="Y31" s="833">
        <f>+'PEP POA'!CE49</f>
        <v>26551.75</v>
      </c>
      <c r="Z31" s="440">
        <f>+'PEP POA'!DD49</f>
        <v>1185.99</v>
      </c>
      <c r="AA31" s="833">
        <f>+'PEP POA'!DE49</f>
        <v>26551.75</v>
      </c>
      <c r="AB31" s="440">
        <f>+T31+V31+X31+Z31</f>
        <v>10000.01</v>
      </c>
      <c r="AD31" s="607"/>
    </row>
    <row r="32" spans="1:30" s="403" customFormat="1">
      <c r="B32" s="426"/>
      <c r="C32" s="982"/>
      <c r="D32" s="973"/>
      <c r="E32" s="973"/>
      <c r="F32" s="973"/>
      <c r="G32" s="426"/>
      <c r="H32" s="983" t="s">
        <v>14</v>
      </c>
      <c r="I32" s="984"/>
      <c r="J32" s="425">
        <v>67</v>
      </c>
      <c r="K32" s="425"/>
      <c r="L32" s="425"/>
      <c r="M32" s="425"/>
      <c r="N32" s="407">
        <f>+J32</f>
        <v>67</v>
      </c>
      <c r="P32" s="424"/>
      <c r="R32" s="970" t="s">
        <v>14</v>
      </c>
      <c r="S32" s="971"/>
      <c r="T32" s="439"/>
      <c r="U32" s="834"/>
      <c r="V32" s="839"/>
      <c r="W32" s="840"/>
      <c r="X32" s="439"/>
      <c r="Y32" s="834"/>
      <c r="Z32" s="439"/>
      <c r="AA32" s="834"/>
      <c r="AB32" s="439"/>
      <c r="AD32" s="406"/>
    </row>
    <row r="33" spans="2:30" s="403" customFormat="1">
      <c r="B33" s="426"/>
      <c r="C33" s="959"/>
      <c r="D33" s="976"/>
      <c r="E33" s="976"/>
      <c r="F33" s="976"/>
      <c r="G33" s="428"/>
      <c r="H33" s="977" t="s">
        <v>9</v>
      </c>
      <c r="I33" s="978"/>
      <c r="J33" s="413">
        <v>92</v>
      </c>
      <c r="K33" s="413">
        <v>195</v>
      </c>
      <c r="L33" s="413">
        <v>195</v>
      </c>
      <c r="M33" s="413">
        <v>195</v>
      </c>
      <c r="N33" s="414">
        <f>M33</f>
        <v>195</v>
      </c>
      <c r="R33" s="967" t="s">
        <v>9</v>
      </c>
      <c r="S33" s="968">
        <v>0</v>
      </c>
      <c r="T33" s="441">
        <f>+'PEP POA'!F55+'PEP POA'!H55+'PEP POA'!J55+'PEP POA'!L55+'PEP POA'!N55+'PEP POA'!P55+'PEP POA'!R55+'PEP POA'!T55+'PEP POA'!V55+'PEP POA'!X55+'PEP POA'!Z55+'PEP POA'!AB55</f>
        <v>0</v>
      </c>
      <c r="U33" s="832">
        <f>+'PEP POA'!G55+'PEP POA'!I55+'PEP POA'!K55+'PEP POA'!M55+'PEP POA'!O55+'PEP POA'!Q55+'PEP POA'!S55+'PEP POA'!U55+'PEP POA'!W55+'PEP POA'!Y55+'PEP POA'!AA55+'PEP POA'!AC55</f>
        <v>0</v>
      </c>
      <c r="V33" s="441">
        <f>+'PEP POA'!AF55+'PEP POA'!AH55+'PEP POA'!AJ55+'PEP POA'!AL55+'PEP POA'!AN55+'PEP POA'!AP55+'PEP POA'!AR55+'PEP POA'!AT55+'PEP POA'!AV55+'PEP POA'!AX55+'PEP POA'!AZ55+'PEP POA'!BB55</f>
        <v>2389.34</v>
      </c>
      <c r="W33" s="832">
        <f>+'PEP POA'!AG55+'PEP POA'!AI55+'PEP POA'!AK55+'PEP POA'!AM55+'PEP POA'!AO55+'PEP POA'!AQ55+'PEP POA'!AS55+'PEP POA'!AU55+'PEP POA'!AW55+'PEP POA'!AY55+'PEP POA'!BA55+'PEP POA'!BC55</f>
        <v>0</v>
      </c>
      <c r="X33" s="441">
        <f>+'PEP POA'!BF55+'PEP POA'!BH55+'PEP POA'!BJ55+'PEP POA'!BL55+'PEP POA'!BN55+'PEP POA'!BP55+'PEP POA'!BR55+'PEP POA'!BT55+'PEP POA'!BV55+'PEP POA'!BX55+'PEP POA'!BZ55+'PEP POA'!CB55</f>
        <v>30729.370000000006</v>
      </c>
      <c r="Y33" s="832">
        <f>+'PEP POA'!BI55+'PEP POA'!BK55+'PEP POA'!BM55+'PEP POA'!BO55+'PEP POA'!BQ55+'PEP POA'!BS55+'PEP POA'!BU55+'PEP POA'!BW55+'PEP POA'!BY55+'PEP POA'!CA55+'PEP POA'!CC55</f>
        <v>0</v>
      </c>
      <c r="Z33" s="441">
        <f>+'PEP POA'!CF55+'PEP POA'!CH55+'PEP POA'!CJ55+'PEP POA'!CL55+'PEP POA'!CN55+'PEP POA'!CP55+'PEP POA'!CR55+'PEP POA'!CT55+'PEP POA'!CV55+'PEP POA'!CX55+'PEP POA'!CZ55+'PEP POA'!DB55</f>
        <v>34251.509999999995</v>
      </c>
      <c r="AA33" s="832">
        <f>+'PEP POA'!CG55+'PEP POA'!CI55+'PEP POA'!CK55+'PEP POA'!CM55+'PEP POA'!CO55+'PEP POA'!CQ55+'PEP POA'!CS55+'PEP POA'!CU55+'PEP POA'!CW55+'PEP POA'!CY55+'PEP POA'!DA55+'PEP POA'!DC55</f>
        <v>0</v>
      </c>
      <c r="AB33" s="441">
        <f>+T33+V33+X33+Z33</f>
        <v>67370.22</v>
      </c>
      <c r="AD33" s="413"/>
    </row>
    <row r="34" spans="2:30" s="403" customFormat="1" ht="45.75" customHeight="1">
      <c r="B34" s="426" t="s">
        <v>64</v>
      </c>
      <c r="C34" s="979" t="s">
        <v>65</v>
      </c>
      <c r="D34" s="973"/>
      <c r="E34" s="973"/>
      <c r="F34" s="973"/>
      <c r="G34" s="426" t="s">
        <v>12</v>
      </c>
      <c r="H34" s="980" t="s">
        <v>13</v>
      </c>
      <c r="I34" s="981"/>
      <c r="J34" s="410">
        <v>92</v>
      </c>
      <c r="K34" s="410">
        <v>195</v>
      </c>
      <c r="L34" s="410">
        <v>195</v>
      </c>
      <c r="M34" s="410">
        <v>195</v>
      </c>
      <c r="N34" s="411">
        <f>M34</f>
        <v>195</v>
      </c>
      <c r="P34" s="436"/>
      <c r="R34" s="969" t="s">
        <v>13</v>
      </c>
      <c r="S34" s="955">
        <v>0</v>
      </c>
      <c r="T34" s="440">
        <f>+'PEP POA'!AD55</f>
        <v>0</v>
      </c>
      <c r="U34" s="833">
        <f>+'PEP POA'!AE55</f>
        <v>0</v>
      </c>
      <c r="V34" s="440">
        <f>+'PEP POA'!BD55</f>
        <v>2389.34</v>
      </c>
      <c r="W34" s="833">
        <f>+'PEP POA'!BE55</f>
        <v>0</v>
      </c>
      <c r="X34" s="440">
        <f>+'PEP POA'!CD55</f>
        <v>30729.370000000006</v>
      </c>
      <c r="Y34" s="833">
        <f>+'PEP POA'!CE55</f>
        <v>0</v>
      </c>
      <c r="Z34" s="440">
        <f>+'PEP POA'!DD55</f>
        <v>34251.509999999995</v>
      </c>
      <c r="AA34" s="833">
        <f>+'PEP POA'!DE55</f>
        <v>0</v>
      </c>
      <c r="AB34" s="440">
        <f>+T34+V34+X34+Z34</f>
        <v>67370.22</v>
      </c>
      <c r="AD34" s="607"/>
    </row>
    <row r="35" spans="2:30" s="403" customFormat="1">
      <c r="B35" s="426"/>
      <c r="C35" s="982"/>
      <c r="D35" s="973"/>
      <c r="E35" s="973"/>
      <c r="F35" s="973"/>
      <c r="G35" s="426"/>
      <c r="H35" s="983" t="s">
        <v>14</v>
      </c>
      <c r="I35" s="984"/>
      <c r="J35" s="425">
        <v>13</v>
      </c>
      <c r="K35" s="425">
        <v>0</v>
      </c>
      <c r="L35" s="425"/>
      <c r="M35" s="425"/>
      <c r="N35" s="407">
        <f>+J35</f>
        <v>13</v>
      </c>
      <c r="P35" s="424"/>
      <c r="R35" s="970" t="s">
        <v>14</v>
      </c>
      <c r="S35" s="971"/>
      <c r="T35" s="439"/>
      <c r="U35" s="834"/>
      <c r="V35" s="439"/>
      <c r="W35" s="834"/>
      <c r="X35" s="439"/>
      <c r="Y35" s="834"/>
      <c r="Z35" s="439"/>
      <c r="AA35" s="834"/>
      <c r="AB35" s="439"/>
      <c r="AD35" s="406"/>
    </row>
    <row r="36" spans="2:30" s="403" customFormat="1">
      <c r="B36" s="426"/>
      <c r="C36" s="959"/>
      <c r="D36" s="976"/>
      <c r="E36" s="976"/>
      <c r="F36" s="976"/>
      <c r="G36" s="428"/>
      <c r="H36" s="977" t="s">
        <v>9</v>
      </c>
      <c r="I36" s="978"/>
      <c r="J36" s="413">
        <v>1</v>
      </c>
      <c r="K36" s="413">
        <v>1</v>
      </c>
      <c r="L36" s="413">
        <v>1</v>
      </c>
      <c r="M36" s="413">
        <v>1</v>
      </c>
      <c r="N36" s="414">
        <f>M36</f>
        <v>1</v>
      </c>
      <c r="R36" s="967" t="s">
        <v>9</v>
      </c>
      <c r="S36" s="968">
        <v>0</v>
      </c>
      <c r="T36" s="441">
        <f>+'PEP POA'!F62+'PEP POA'!H62+'PEP POA'!J62+'PEP POA'!L62+'PEP POA'!N62+'PEP POA'!P62+'PEP POA'!R62+'PEP POA'!T62+'PEP POA'!V62+'PEP POA'!X62+'PEP POA'!Z62+'PEP POA'!AB62</f>
        <v>0</v>
      </c>
      <c r="U36" s="832">
        <f>+'PEP POA'!G62+'PEP POA'!I62+'PEP POA'!K62+'PEP POA'!M62+'PEP POA'!O62+'PEP POA'!Q62+'PEP POA'!S62+'PEP POA'!U62+'PEP POA'!W62+'PEP POA'!Y62+'PEP POA'!AA62+'PEP POA'!AC62</f>
        <v>0</v>
      </c>
      <c r="V36" s="441">
        <f>+'PEP POA'!AF62+'PEP POA'!AH62+'PEP POA'!AJ62+'PEP POA'!AL62+'PEP POA'!AN62+'PEP POA'!AP62+'PEP POA'!AR62+'PEP POA'!AT62+'PEP POA'!AV62+'PEP POA'!AX62+'PEP POA'!AZ62+'PEP POA'!BB62</f>
        <v>0</v>
      </c>
      <c r="W36" s="832">
        <f>+'PEP POA'!AG62+'PEP POA'!AI62+'PEP POA'!AK62+'PEP POA'!AM62+'PEP POA'!AO62+'PEP POA'!AQ62+'PEP POA'!AS62+'PEP POA'!AU62+'PEP POA'!AW62+'PEP POA'!AY62+'PEP POA'!BA62+'PEP POA'!BC62</f>
        <v>0</v>
      </c>
      <c r="X36" s="441">
        <f>+'PEP POA'!BF62+'PEP POA'!BH62+'PEP POA'!BJ62+'PEP POA'!BL62+'PEP POA'!BN62+'PEP POA'!BP62+'PEP POA'!BR62+'PEP POA'!BT62+'PEP POA'!BV62+'PEP POA'!BX62+'PEP POA'!BZ62+'PEP POA'!CB62</f>
        <v>0</v>
      </c>
      <c r="Y36" s="832">
        <f>+'PEP POA'!BG62+'PEP POA'!BI62+'PEP POA'!BK62+'PEP POA'!BM62+'PEP POA'!BO62+'PEP POA'!BQ62+'PEP POA'!BS62+'PEP POA'!BU62+'PEP POA'!BW62+'PEP POA'!BY62+'PEP POA'!CA62+'PEP POA'!CC62</f>
        <v>0</v>
      </c>
      <c r="Z36" s="441">
        <f>+'PEP POA'!CF62+'PEP POA'!CH62+'PEP POA'!CJ62+'PEP POA'!CL62+'PEP POA'!CN62+'PEP POA'!CP62+'PEP POA'!CR62+'PEP POA'!CT62+'PEP POA'!CV62+'PEP POA'!CX62+'PEP POA'!CZ62+'PEP POA'!DB62</f>
        <v>0</v>
      </c>
      <c r="AA36" s="832">
        <f>+'PEP POA'!CG62+'PEP POA'!CI62+'PEP POA'!CK62+'PEP POA'!CM62+'PEP POA'!CO62+'PEP POA'!CQ62+'PEP POA'!CS62+'PEP POA'!CU62+'PEP POA'!CW62+'PEP POA'!CY62+'PEP POA'!DA62+'PEP POA'!DC62</f>
        <v>0</v>
      </c>
      <c r="AB36" s="441">
        <f>+T36+V36+X36+Z36</f>
        <v>0</v>
      </c>
      <c r="AD36" s="413"/>
    </row>
    <row r="37" spans="2:30" s="403" customFormat="1" ht="48.75" customHeight="1">
      <c r="B37" s="426" t="s">
        <v>66</v>
      </c>
      <c r="C37" s="979" t="s">
        <v>67</v>
      </c>
      <c r="D37" s="973"/>
      <c r="E37" s="973"/>
      <c r="F37" s="973"/>
      <c r="G37" s="426" t="s">
        <v>68</v>
      </c>
      <c r="H37" s="980" t="s">
        <v>13</v>
      </c>
      <c r="I37" s="981"/>
      <c r="J37" s="410">
        <v>1</v>
      </c>
      <c r="K37" s="410">
        <v>1</v>
      </c>
      <c r="L37" s="410">
        <v>1</v>
      </c>
      <c r="M37" s="410">
        <v>1</v>
      </c>
      <c r="N37" s="411">
        <f>M37</f>
        <v>1</v>
      </c>
      <c r="R37" s="969" t="s">
        <v>13</v>
      </c>
      <c r="S37" s="955">
        <v>0</v>
      </c>
      <c r="T37" s="440">
        <f>+'PEP POA'!AD62</f>
        <v>0</v>
      </c>
      <c r="U37" s="833">
        <f>+'PEP POA'!AE62</f>
        <v>0</v>
      </c>
      <c r="V37" s="440">
        <f>+'PEP POA'!BD62</f>
        <v>0</v>
      </c>
      <c r="W37" s="833">
        <f>+'PEP POA'!BE62</f>
        <v>0</v>
      </c>
      <c r="X37" s="440">
        <f>+'PEP POA'!CD62</f>
        <v>0</v>
      </c>
      <c r="Y37" s="833">
        <f>+'PEP POA'!CE62</f>
        <v>0</v>
      </c>
      <c r="Z37" s="440">
        <f>+'PEP POA'!DD62</f>
        <v>0</v>
      </c>
      <c r="AA37" s="833">
        <f>+'PEP POA'!DE62</f>
        <v>0</v>
      </c>
      <c r="AB37" s="440">
        <f>+T37+V37+X37+Z37</f>
        <v>0</v>
      </c>
      <c r="AD37" s="603"/>
    </row>
    <row r="38" spans="2:30" s="403" customFormat="1">
      <c r="B38" s="426"/>
      <c r="C38" s="982"/>
      <c r="D38" s="973"/>
      <c r="E38" s="973"/>
      <c r="F38" s="973"/>
      <c r="G38" s="426"/>
      <c r="H38" s="983" t="s">
        <v>14</v>
      </c>
      <c r="I38" s="984"/>
      <c r="J38" s="425">
        <v>1</v>
      </c>
      <c r="K38" s="425">
        <v>0</v>
      </c>
      <c r="L38" s="425"/>
      <c r="M38" s="425"/>
      <c r="N38" s="407">
        <f>+J38</f>
        <v>1</v>
      </c>
      <c r="P38" s="424"/>
      <c r="R38" s="970" t="s">
        <v>14</v>
      </c>
      <c r="S38" s="971"/>
      <c r="T38" s="439"/>
      <c r="U38" s="834"/>
      <c r="V38" s="439"/>
      <c r="W38" s="834"/>
      <c r="X38" s="439"/>
      <c r="Y38" s="834"/>
      <c r="Z38" s="439"/>
      <c r="AA38" s="834"/>
      <c r="AB38" s="439"/>
      <c r="AD38" s="406"/>
    </row>
    <row r="39" spans="2:30" s="403" customFormat="1">
      <c r="B39" s="426"/>
      <c r="C39" s="959"/>
      <c r="D39" s="976"/>
      <c r="E39" s="976"/>
      <c r="F39" s="976"/>
      <c r="G39" s="428"/>
      <c r="H39" s="977" t="s">
        <v>9</v>
      </c>
      <c r="I39" s="978"/>
      <c r="J39" s="413">
        <v>50</v>
      </c>
      <c r="K39" s="413">
        <v>70</v>
      </c>
      <c r="L39" s="413">
        <v>90</v>
      </c>
      <c r="M39" s="413">
        <v>95</v>
      </c>
      <c r="N39" s="414">
        <f>M39</f>
        <v>95</v>
      </c>
      <c r="R39" s="967" t="s">
        <v>9</v>
      </c>
      <c r="S39" s="968">
        <v>0</v>
      </c>
      <c r="T39" s="441">
        <f>+'PEP POA'!F65+'PEP POA'!H65+'PEP POA'!J65+'PEP POA'!L65+'PEP POA'!N65+'PEP POA'!P65+'PEP POA'!R65+'PEP POA'!T65+'PEP POA'!V65+'PEP POA'!X65+'PEP POA'!Z65+'PEP POA'!AB65</f>
        <v>0</v>
      </c>
      <c r="U39" s="832">
        <f>+'PEP POA'!G65+'PEP POA'!I65+'PEP POA'!K65+'PEP POA'!M65+'PEP POA'!O65+'PEP POA'!Q65+'PEP POA'!S65+'PEP POA'!U65+'PEP POA'!W65+'PEP POA'!Y65+'PEP POA'!AA65+'PEP POA'!AC65</f>
        <v>47042.173913043487</v>
      </c>
      <c r="V39" s="441">
        <f>+'PEP POA'!AF65+'PEP POA'!AH65+'PEP POA'!AJ65+'PEP POA'!AL65+'PEP POA'!AN65+'PEP POA'!AP65+'PEP POA'!AR65+'PEP POA'!AT65+'PEP POA'!AV65+'PEP POA'!AX65+'PEP POA'!AZ65+'PEP POA'!BB65</f>
        <v>0</v>
      </c>
      <c r="W39" s="832">
        <f>+'PEP POA'!AG65+'PEP POA'!AI65+'PEP POA'!AK65+'PEP POA'!AM65+'PEP POA'!AO65+'PEP POA'!AQ65+'PEP POA'!AS65+'PEP POA'!AU65+'PEP POA'!AW65+'PEP POA'!AY65+'PEP POA'!BA65+'PEP POA'!BC65</f>
        <v>77450.60869565219</v>
      </c>
      <c r="X39" s="441">
        <f>+'PEP POA'!BF65+'PEP POA'!BH65+'PEP POA'!BJ65+'PEP POA'!BL65+'PEP POA'!BN65+'PEP POA'!BP65+'PEP POA'!BR65+'PEP POA'!BT65+'PEP POA'!BV65+'PEP POA'!BX65+'PEP POA'!BZ65+'PEP POA'!CB65</f>
        <v>0</v>
      </c>
      <c r="Y39" s="832">
        <f>+'PEP POA'!BG65+'PEP POA'!BI65+'PEP POA'!BK65+'PEP POA'!BM65+'PEP POA'!BO65+'PEP POA'!BQ65+'PEP POA'!BS65+'PEP POA'!BU65+'PEP POA'!BW65+'PEP POA'!BY65+'PEP POA'!CA65+'PEP POA'!CC65</f>
        <v>72450.60869565219</v>
      </c>
      <c r="Z39" s="441">
        <f>+'PEP POA'!CF65+'PEP POA'!CH65+'PEP POA'!CJ65+'PEP POA'!CL65+'PEP POA'!CN65+'PEP POA'!CP65+'PEP POA'!CR65+'PEP POA'!CT65+'PEP POA'!CV65+'PEP POA'!CX65+'PEP POA'!CZ65+'PEP POA'!DB65</f>
        <v>0</v>
      </c>
      <c r="AA39" s="832">
        <f>+'PEP POA'!CG65+'PEP POA'!CI65+'PEP POA'!CK65+'PEP POA'!CM65+'PEP POA'!CO65+'PEP POA'!CQ65+'PEP POA'!CS65+'PEP POA'!CU65+'PEP POA'!CW65+'PEP POA'!CY65+'PEP POA'!DA65+'PEP POA'!DC65</f>
        <v>73450.60869565219</v>
      </c>
      <c r="AB39" s="441">
        <f>+T39+V39+X39+Z39</f>
        <v>0</v>
      </c>
      <c r="AD39" s="413"/>
    </row>
    <row r="40" spans="2:30" s="403" customFormat="1" ht="47" customHeight="1">
      <c r="B40" s="426" t="s">
        <v>69</v>
      </c>
      <c r="C40" s="988" t="s">
        <v>70</v>
      </c>
      <c r="D40" s="989"/>
      <c r="E40" s="989"/>
      <c r="F40" s="989"/>
      <c r="G40" s="426" t="s">
        <v>30</v>
      </c>
      <c r="H40" s="980" t="s">
        <v>13</v>
      </c>
      <c r="I40" s="981"/>
      <c r="J40" s="410">
        <v>50</v>
      </c>
      <c r="K40" s="410">
        <v>70</v>
      </c>
      <c r="L40" s="410">
        <v>90</v>
      </c>
      <c r="M40" s="410">
        <v>95</v>
      </c>
      <c r="N40" s="411">
        <f>M40</f>
        <v>95</v>
      </c>
      <c r="P40" s="443"/>
      <c r="R40" s="969" t="s">
        <v>13</v>
      </c>
      <c r="S40" s="955">
        <v>0</v>
      </c>
      <c r="T40" s="440">
        <f>+'PEP POA'!AD65</f>
        <v>0</v>
      </c>
      <c r="U40" s="833">
        <f>+'PEP POA'!AE65</f>
        <v>47042.173913043487</v>
      </c>
      <c r="V40" s="440">
        <f>+'PEP POA'!BD65</f>
        <v>0</v>
      </c>
      <c r="W40" s="833">
        <f>+'PEP POA'!BE65</f>
        <v>77450.60869565219</v>
      </c>
      <c r="X40" s="440">
        <f>+'PEP POA'!CD65</f>
        <v>0</v>
      </c>
      <c r="Y40" s="833">
        <f>+'PEP POA'!CE65</f>
        <v>72450.60869565219</v>
      </c>
      <c r="Z40" s="440">
        <f>+'PEP POA'!DD65</f>
        <v>0</v>
      </c>
      <c r="AA40" s="833">
        <f>+'PEP POA'!DE65</f>
        <v>73450.60869565219</v>
      </c>
      <c r="AB40" s="440">
        <f>+T40+V40+X40+Z40</f>
        <v>0</v>
      </c>
      <c r="AD40" s="606"/>
    </row>
    <row r="41" spans="2:30" s="403" customFormat="1">
      <c r="B41" s="426"/>
      <c r="C41" s="994"/>
      <c r="D41" s="989"/>
      <c r="E41" s="989"/>
      <c r="F41" s="989"/>
      <c r="G41" s="426"/>
      <c r="H41" s="983" t="s">
        <v>14</v>
      </c>
      <c r="I41" s="984"/>
      <c r="J41" s="442">
        <f>+'[1]MAtriz de seguimiento '!AK37</f>
        <v>0.76470588235294112</v>
      </c>
      <c r="K41" s="442">
        <v>0.84</v>
      </c>
      <c r="L41" s="425"/>
      <c r="M41" s="425"/>
      <c r="N41" s="407">
        <f>SUM(J41:M41)</f>
        <v>1.604705882352941</v>
      </c>
      <c r="P41" s="424"/>
      <c r="R41" s="970" t="s">
        <v>14</v>
      </c>
      <c r="S41" s="971"/>
      <c r="T41" s="439"/>
      <c r="U41" s="834"/>
      <c r="V41" s="439"/>
      <c r="W41" s="834"/>
      <c r="X41" s="439"/>
      <c r="Y41" s="834"/>
      <c r="Z41" s="439"/>
      <c r="AA41" s="834"/>
      <c r="AB41" s="439"/>
      <c r="AD41" s="406"/>
    </row>
    <row r="42" spans="2:30" s="403" customFormat="1">
      <c r="B42" s="426"/>
      <c r="C42" s="992"/>
      <c r="D42" s="993"/>
      <c r="E42" s="993"/>
      <c r="F42" s="993"/>
      <c r="G42" s="428"/>
      <c r="H42" s="977" t="s">
        <v>9</v>
      </c>
      <c r="I42" s="978"/>
      <c r="J42" s="413">
        <v>30</v>
      </c>
      <c r="K42" s="413">
        <v>50</v>
      </c>
      <c r="L42" s="413">
        <v>60</v>
      </c>
      <c r="M42" s="413">
        <v>70</v>
      </c>
      <c r="N42" s="414">
        <f>M42</f>
        <v>70</v>
      </c>
      <c r="R42" s="967" t="s">
        <v>9</v>
      </c>
      <c r="S42" s="968">
        <v>0</v>
      </c>
      <c r="T42" s="441">
        <f>+'PEP POA'!F73+'PEP POA'!H73+'PEP POA'!J73+'PEP POA'!L73+'PEP POA'!N73+'PEP POA'!P73+'PEP POA'!R73+'PEP POA'!T73+'PEP POA'!V73+'PEP POA'!X73+'PEP POA'!Z73+'PEP POA'!AB73</f>
        <v>0</v>
      </c>
      <c r="U42" s="832">
        <f>+'PEP POA'!G73+'PEP POA'!I73+'PEP POA'!K73+'PEP POA'!M73+'PEP POA'!O73+'PEP POA'!Q73+'PEP POA'!S73+'PEP POA'!U73+'PEP POA'!W73+'PEP POA'!Y73+'PEP POA'!AA73+'PEP POA'!AC73</f>
        <v>0</v>
      </c>
      <c r="V42" s="441">
        <f>+'PEP POA'!AF73+'PEP POA'!AH73+'PEP POA'!AJ73+'PEP POA'!AL73+'PEP POA'!AN73+'PEP POA'!AP73+'PEP POA'!AR73+'PEP POA'!AT73+'PEP POA'!AV73+'PEP POA'!AX73+'PEP POA'!AZ73+'PEP POA'!BB73</f>
        <v>0</v>
      </c>
      <c r="W42" s="832">
        <f>+'PEP POA'!AG73+'PEP POA'!AI73+'PEP POA'!AK73+'PEP POA'!AM73+'PEP POA'!AO73+'PEP POA'!AQ73+'PEP POA'!AS73+'PEP POA'!AU73+'PEP POA'!AW73+'PEP POA'!AY73+'PEP POA'!BA73+'PEP POA'!BC73</f>
        <v>0</v>
      </c>
      <c r="X42" s="441">
        <f>+'PEP POA'!BF73+'PEP POA'!BH73+'PEP POA'!BJ73+'PEP POA'!BL73+'PEP POA'!BN73+'PEP POA'!BP73+'PEP POA'!BR73+'PEP POA'!BT73+'PEP POA'!BV73+'PEP POA'!BX73+'PEP POA'!BZ73+'PEP POA'!CB73</f>
        <v>0</v>
      </c>
      <c r="Y42" s="832">
        <f>+'PEP POA'!BG73+'PEP POA'!BI73+'PEP POA'!BK73+'PEP POA'!BM73+'PEP POA'!BO73+'PEP POA'!BQ73+'PEP POA'!BS73+'PEP POA'!BU73+'PEP POA'!BW73+'PEP POA'!BY73+'PEP POA'!CA73+'PEP POA'!CC73</f>
        <v>0</v>
      </c>
      <c r="Z42" s="441">
        <f>+'PEP POA'!CF73+'PEP POA'!CH73+'PEP POA'!CJ73+'PEP POA'!CL73+'PEP POA'!CN73+'PEP POA'!CP73+'PEP POA'!CR73+'PEP POA'!CT73+'PEP POA'!CV73+'PEP POA'!CX73+'PEP POA'!CZ73+'PEP POA'!DB73</f>
        <v>0</v>
      </c>
      <c r="AA42" s="832">
        <f>+'PEP POA'!CG73+'PEP POA'!CI73+'PEP POA'!CK73+'PEP POA'!CM73+'PEP POA'!CO73+'PEP POA'!CQ73+'PEP POA'!CS73+'PEP POA'!CU73+'PEP POA'!CW73+'PEP POA'!CY73+'PEP POA'!DA73+'PEP POA'!DC73</f>
        <v>0</v>
      </c>
      <c r="AB42" s="441">
        <f>+T42+V42+X42+Z42</f>
        <v>0</v>
      </c>
      <c r="AD42" s="413"/>
    </row>
    <row r="43" spans="2:30" s="403" customFormat="1" ht="32.25" customHeight="1">
      <c r="B43" s="426" t="s">
        <v>71</v>
      </c>
      <c r="C43" s="988" t="s">
        <v>72</v>
      </c>
      <c r="D43" s="989"/>
      <c r="E43" s="989"/>
      <c r="F43" s="989"/>
      <c r="G43" s="426" t="s">
        <v>30</v>
      </c>
      <c r="H43" s="980" t="s">
        <v>13</v>
      </c>
      <c r="I43" s="981"/>
      <c r="J43" s="410">
        <v>30</v>
      </c>
      <c r="K43" s="410">
        <v>50</v>
      </c>
      <c r="L43" s="410">
        <v>60</v>
      </c>
      <c r="M43" s="410">
        <v>70</v>
      </c>
      <c r="N43" s="411">
        <f>M43</f>
        <v>70</v>
      </c>
      <c r="P43" s="443"/>
      <c r="R43" s="969" t="s">
        <v>13</v>
      </c>
      <c r="S43" s="955">
        <v>0</v>
      </c>
      <c r="T43" s="440">
        <f>+'PEP POA'!AD73</f>
        <v>0</v>
      </c>
      <c r="U43" s="833">
        <f>+'PEP POA'!AE73</f>
        <v>0</v>
      </c>
      <c r="V43" s="440">
        <f>+'PEP POA'!BD73</f>
        <v>0</v>
      </c>
      <c r="W43" s="833">
        <f>+'PEP POA'!BE73</f>
        <v>0</v>
      </c>
      <c r="X43" s="440">
        <f>+'PEP POA'!CD73</f>
        <v>0</v>
      </c>
      <c r="Y43" s="833">
        <f>+'PEP POA'!CE73</f>
        <v>0</v>
      </c>
      <c r="Z43" s="440">
        <f>+'PEP POA'!DD73</f>
        <v>0</v>
      </c>
      <c r="AA43" s="833">
        <f>+'PEP POA'!DE73</f>
        <v>0</v>
      </c>
      <c r="AB43" s="440">
        <f>+T43+V43+X43+Z43</f>
        <v>0</v>
      </c>
      <c r="AD43" s="605"/>
    </row>
    <row r="44" spans="2:30" s="403" customFormat="1">
      <c r="B44" s="426"/>
      <c r="C44" s="994"/>
      <c r="D44" s="989"/>
      <c r="E44" s="989"/>
      <c r="F44" s="989"/>
      <c r="G44" s="426"/>
      <c r="H44" s="983" t="s">
        <v>14</v>
      </c>
      <c r="I44" s="984"/>
      <c r="J44" s="442">
        <f>+'[1]MAtriz de seguimiento '!AK39</f>
        <v>0.95187165775401072</v>
      </c>
      <c r="K44" s="442">
        <v>0.84</v>
      </c>
      <c r="L44" s="425"/>
      <c r="M44" s="425"/>
      <c r="N44" s="407">
        <f>SUM(J44:M44)</f>
        <v>1.7918716577540108</v>
      </c>
      <c r="P44" s="424"/>
      <c r="R44" s="970" t="s">
        <v>14</v>
      </c>
      <c r="S44" s="971"/>
      <c r="T44" s="439"/>
      <c r="U44" s="834"/>
      <c r="V44" s="439"/>
      <c r="W44" s="834"/>
      <c r="X44" s="439"/>
      <c r="Y44" s="834"/>
      <c r="Z44" s="439"/>
      <c r="AA44" s="834"/>
      <c r="AB44" s="439"/>
      <c r="AD44" s="406"/>
    </row>
    <row r="45" spans="2:30" s="403" customFormat="1">
      <c r="B45" s="426"/>
      <c r="C45" s="992"/>
      <c r="D45" s="993"/>
      <c r="E45" s="993"/>
      <c r="F45" s="993"/>
      <c r="G45" s="428"/>
      <c r="H45" s="977" t="s">
        <v>9</v>
      </c>
      <c r="I45" s="978"/>
      <c r="J45" s="413">
        <v>30</v>
      </c>
      <c r="K45" s="413">
        <v>50</v>
      </c>
      <c r="L45" s="413">
        <v>60</v>
      </c>
      <c r="M45" s="413">
        <v>70</v>
      </c>
      <c r="N45" s="414">
        <f>M45</f>
        <v>70</v>
      </c>
      <c r="R45" s="967" t="s">
        <v>9</v>
      </c>
      <c r="S45" s="968">
        <v>0</v>
      </c>
      <c r="T45" s="441">
        <f>+'PEP POA'!F77+'PEP POA'!H77+'PEP POA'!J77+'PEP POA'!L77+'PEP POA'!N77+'PEP POA'!P77+'PEP POA'!R77+'PEP POA'!T77+'PEP POA'!V77+'PEP POA'!X77+'PEP POA'!Z77+'PEP POA'!AB77</f>
        <v>0</v>
      </c>
      <c r="U45" s="832">
        <f>+'PEP POA'!G77+'PEP POA'!I77+'PEP POA'!K77+'PEP POA'!M77+'PEP POA'!O77+'PEP POA'!Q77+'PEP POA'!S77+'PEP POA'!U77+'PEP POA'!W77+'PEP POA'!Y77+'PEP POA'!AA77+'PEP POA'!AC77</f>
        <v>0</v>
      </c>
      <c r="V45" s="441">
        <f>+'PEP POA'!AF77+'PEP POA'!AH77+'PEP POA'!AJ77+'PEP POA'!AL77+'PEP POA'!AN77+'PEP POA'!AP77+'PEP POA'!AR77+'PEP POA'!AT77+'PEP POA'!AV77+'PEP POA'!AX77+'PEP POA'!AZ77+'PEP POA'!BB77</f>
        <v>0</v>
      </c>
      <c r="W45" s="832">
        <f>+'PEP POA'!AG77+'PEP POA'!AI77+'PEP POA'!AK77+'PEP POA'!AM77+'PEP POA'!AO77+'PEP POA'!AQ77+'PEP POA'!AS77+'PEP POA'!AU77+'PEP POA'!AW77+'PEP POA'!AY77+'PEP POA'!BA77+'PEP POA'!BC77</f>
        <v>0</v>
      </c>
      <c r="X45" s="441">
        <f>+'PEP POA'!BF77+'PEP POA'!BH77+'PEP POA'!BJ77+'PEP POA'!BL77+'PEP POA'!BN77+'PEP POA'!BP77+'PEP POA'!BR77+'PEP POA'!BT77+'PEP POA'!BV77+'PEP POA'!BX77+'PEP POA'!BZ77+'PEP POA'!CB77</f>
        <v>0</v>
      </c>
      <c r="Y45" s="832">
        <f>+'PEP POA'!BG77+'PEP POA'!BI77+'PEP POA'!BK77+'PEP POA'!BM77+'PEP POA'!BO77+'PEP POA'!BQ77+'PEP POA'!BS77+'PEP POA'!BU77+'PEP POA'!BW77+'PEP POA'!BY77+'PEP POA'!CA77+'PEP POA'!CC77</f>
        <v>0</v>
      </c>
      <c r="Z45" s="441">
        <f>+'PEP POA'!CF77+'PEP POA'!CH77+'PEP POA'!CJ77+'PEP POA'!CL77+'PEP POA'!CN77+'PEP POA'!CP77+'PEP POA'!CR77+'PEP POA'!CT77+'PEP POA'!CV77+'PEP POA'!CX77+'PEP POA'!CZ77+'PEP POA'!DB77</f>
        <v>0</v>
      </c>
      <c r="AA45" s="832">
        <f>+'PEP POA'!CG77+'PEP POA'!CI77+'PEP POA'!CK77+'PEP POA'!CM77+'PEP POA'!CO77+'PEP POA'!CQ77+'PEP POA'!CS77+'PEP POA'!CU77+'PEP POA'!CW77+'PEP POA'!CY77+'PEP POA'!DA77+'PEP POA'!DC77</f>
        <v>0</v>
      </c>
      <c r="AB45" s="441">
        <f>+T45+V45+X45+Z45</f>
        <v>0</v>
      </c>
      <c r="AD45" s="413"/>
    </row>
    <row r="46" spans="2:30" s="403" customFormat="1" ht="32.25" customHeight="1">
      <c r="B46" s="426" t="s">
        <v>73</v>
      </c>
      <c r="C46" s="988" t="s">
        <v>74</v>
      </c>
      <c r="D46" s="989"/>
      <c r="E46" s="989"/>
      <c r="F46" s="989"/>
      <c r="G46" s="426" t="s">
        <v>30</v>
      </c>
      <c r="H46" s="980" t="s">
        <v>13</v>
      </c>
      <c r="I46" s="981"/>
      <c r="J46" s="410">
        <v>30</v>
      </c>
      <c r="K46" s="410">
        <v>50</v>
      </c>
      <c r="L46" s="410">
        <v>60</v>
      </c>
      <c r="M46" s="410">
        <v>70</v>
      </c>
      <c r="N46" s="411">
        <f>M46</f>
        <v>70</v>
      </c>
      <c r="R46" s="969" t="s">
        <v>13</v>
      </c>
      <c r="S46" s="955">
        <v>0</v>
      </c>
      <c r="T46" s="440">
        <f>+'PEP POA'!AD77</f>
        <v>0</v>
      </c>
      <c r="U46" s="833">
        <f>+'PEP POA'!AE77</f>
        <v>0</v>
      </c>
      <c r="V46" s="440">
        <f>+'PEP POA'!BD77</f>
        <v>0</v>
      </c>
      <c r="W46" s="833">
        <f>+'PEP POA'!BE77</f>
        <v>0</v>
      </c>
      <c r="X46" s="440">
        <f>+'PEP POA'!CD77</f>
        <v>0</v>
      </c>
      <c r="Y46" s="833">
        <f>+'PEP POA'!CE77</f>
        <v>0</v>
      </c>
      <c r="Z46" s="440">
        <f>+'PEP POA'!DD77</f>
        <v>0</v>
      </c>
      <c r="AA46" s="833">
        <f>+'PEP POA'!DE77</f>
        <v>0</v>
      </c>
      <c r="AB46" s="440">
        <f>+T46+V46+X46+Z46</f>
        <v>0</v>
      </c>
      <c r="AD46" s="603"/>
    </row>
    <row r="47" spans="2:30" s="403" customFormat="1">
      <c r="B47" s="426"/>
      <c r="C47" s="994"/>
      <c r="D47" s="989"/>
      <c r="E47" s="989"/>
      <c r="F47" s="989"/>
      <c r="G47" s="426"/>
      <c r="H47" s="983" t="s">
        <v>14</v>
      </c>
      <c r="I47" s="984"/>
      <c r="J47" s="442">
        <f>+'[1]MAtriz de seguimiento '!AK41</f>
        <v>0.36898395721925131</v>
      </c>
      <c r="K47" s="442">
        <v>0.34</v>
      </c>
      <c r="L47" s="425"/>
      <c r="M47" s="425"/>
      <c r="N47" s="407">
        <f>+J47</f>
        <v>0.36898395721925131</v>
      </c>
      <c r="P47" s="424"/>
      <c r="R47" s="970" t="s">
        <v>14</v>
      </c>
      <c r="S47" s="971"/>
      <c r="T47" s="439"/>
      <c r="U47" s="834"/>
      <c r="V47" s="439"/>
      <c r="W47" s="834"/>
      <c r="X47" s="439"/>
      <c r="Y47" s="834"/>
      <c r="Z47" s="439"/>
      <c r="AA47" s="834"/>
      <c r="AB47" s="439"/>
      <c r="AD47" s="406"/>
    </row>
    <row r="48" spans="2:30" s="403" customFormat="1">
      <c r="B48" s="426"/>
      <c r="C48" s="992"/>
      <c r="D48" s="993"/>
      <c r="E48" s="993"/>
      <c r="F48" s="993"/>
      <c r="G48" s="428"/>
      <c r="H48" s="977" t="s">
        <v>9</v>
      </c>
      <c r="I48" s="978"/>
      <c r="J48" s="413">
        <v>100</v>
      </c>
      <c r="K48" s="413">
        <v>100</v>
      </c>
      <c r="L48" s="413">
        <v>100</v>
      </c>
      <c r="M48" s="413">
        <v>100</v>
      </c>
      <c r="N48" s="441">
        <f>M48</f>
        <v>100</v>
      </c>
      <c r="R48" s="967" t="s">
        <v>9</v>
      </c>
      <c r="S48" s="968">
        <v>0</v>
      </c>
      <c r="T48" s="441">
        <f>+'PEP POA'!F81+'PEP POA'!H81+'PEP POA'!J81+'PEP POA'!L81+'PEP POA'!N81+'PEP POA'!P81+'PEP POA'!R81+'PEP POA'!T81+'PEP POA'!V81+'PEP POA'!X81+'PEP POA'!Z81+'PEP POA'!AB81</f>
        <v>0</v>
      </c>
      <c r="U48" s="832">
        <f>+'PEP POA'!G81+'PEP POA'!I81+'PEP POA'!K81+'PEP POA'!M81+'PEP POA'!O81+'PEP POA'!Q81+'PEP POA'!S81+'PEP POA'!U81+'PEP POA'!W81+'PEP POA'!Y81+'PEP POA'!AA81+'PEP POA'!AC81</f>
        <v>0</v>
      </c>
      <c r="V48" s="441">
        <f>+'PEP POA'!AF81+'PEP POA'!AH81+'PEP POA'!AJ81+'PEP POA'!AL81+'PEP POA'!AN81+'PEP POA'!AP81+'PEP POA'!AR81+'PEP POA'!AT81+'PEP POA'!AV81+'PEP POA'!AX81+'PEP POA'!AZ81+'PEP POA'!BB81</f>
        <v>0</v>
      </c>
      <c r="W48" s="832">
        <f>+'PEP POA'!AG81+'PEP POA'!AI81+'PEP POA'!AK81+'PEP POA'!AM81+'PEP POA'!AO81+'PEP POA'!AQ81+'PEP POA'!AS81+'PEP POA'!AU81+'PEP POA'!AW81+'PEP POA'!AY81+'PEP POA'!BA81+'PEP POA'!BC81</f>
        <v>0</v>
      </c>
      <c r="X48" s="441">
        <f>+'PEP POA'!BF81+'PEP POA'!BH81+'PEP POA'!BJ81+'PEP POA'!BL81+'PEP POA'!BN81+'PEP POA'!BP81+'PEP POA'!BR81+'PEP POA'!BT81+'PEP POA'!BV81+'PEP POA'!BX81+'PEP POA'!BZ81+'PEP POA'!CB81</f>
        <v>0</v>
      </c>
      <c r="Y48" s="832">
        <f>+'PEP POA'!BG81+'PEP POA'!BI81+'PEP POA'!BK81+'PEP POA'!BM81+'PEP POA'!BO81+'PEP POA'!BQ81+'PEP POA'!BS81+'PEP POA'!BU81+'PEP POA'!BW81+'PEP POA'!BY81+'PEP POA'!CA81+'PEP POA'!CC81</f>
        <v>0</v>
      </c>
      <c r="Z48" s="441">
        <f>+'PEP POA'!CF81+'PEP POA'!CH81+'PEP POA'!CJ81+'PEP POA'!CL81+'PEP POA'!CN81+'PEP POA'!CP81+'PEP POA'!CR81+'PEP POA'!CT81+'PEP POA'!CV81+'PEP POA'!CX81+'PEP POA'!CZ81+'PEP POA'!DB81</f>
        <v>0</v>
      </c>
      <c r="AA48" s="832">
        <f>+'PEP POA'!CG81+'PEP POA'!CI81+'PEP POA'!CK81+'PEP POA'!CM81+'PEP POA'!CO81+'PEP POA'!CQ81+'PEP POA'!CS81+'PEP POA'!CU81+'PEP POA'!CW81+'PEP POA'!CY81+'PEP POA'!DA81+'PEP POA'!DC81</f>
        <v>0</v>
      </c>
      <c r="AB48" s="441">
        <f>+T48+V48+X48+Z48</f>
        <v>0</v>
      </c>
      <c r="AD48" s="413"/>
    </row>
    <row r="49" spans="2:30" s="403" customFormat="1" ht="28.5" customHeight="1">
      <c r="B49" s="426" t="s">
        <v>75</v>
      </c>
      <c r="C49" s="988" t="s">
        <v>76</v>
      </c>
      <c r="D49" s="989"/>
      <c r="E49" s="989"/>
      <c r="F49" s="989"/>
      <c r="G49" s="426" t="s">
        <v>30</v>
      </c>
      <c r="H49" s="980" t="s">
        <v>13</v>
      </c>
      <c r="I49" s="981"/>
      <c r="J49" s="410">
        <v>100</v>
      </c>
      <c r="M49" s="410">
        <v>100</v>
      </c>
      <c r="N49" s="440">
        <f>M49</f>
        <v>100</v>
      </c>
      <c r="R49" s="969" t="s">
        <v>13</v>
      </c>
      <c r="S49" s="955">
        <v>0</v>
      </c>
      <c r="T49" s="440">
        <f>+'PEP POA'!AD81</f>
        <v>0</v>
      </c>
      <c r="U49" s="833">
        <f>+'PEP POA'!AE81</f>
        <v>0</v>
      </c>
      <c r="V49" s="440">
        <f>+'PEP POA'!BD81</f>
        <v>0</v>
      </c>
      <c r="W49" s="833">
        <f>+'PEP POA'!BE81</f>
        <v>0</v>
      </c>
      <c r="X49" s="440">
        <f>+'PEP POA'!CD81</f>
        <v>0</v>
      </c>
      <c r="Y49" s="833">
        <f>+'PEP POA'!CE81</f>
        <v>0</v>
      </c>
      <c r="Z49" s="440">
        <f>+'PEP POA'!DD81</f>
        <v>0</v>
      </c>
      <c r="AA49" s="833">
        <f>+'PEP POA'!DE81</f>
        <v>0</v>
      </c>
      <c r="AB49" s="440">
        <f>+T49+V49+X49+Z49</f>
        <v>0</v>
      </c>
      <c r="AD49" s="603"/>
    </row>
    <row r="50" spans="2:30" s="403" customFormat="1">
      <c r="B50" s="426"/>
      <c r="C50" s="982"/>
      <c r="D50" s="973"/>
      <c r="E50" s="973"/>
      <c r="F50" s="973"/>
      <c r="G50" s="426"/>
      <c r="H50" s="983" t="s">
        <v>14</v>
      </c>
      <c r="I50" s="984"/>
      <c r="J50" s="425">
        <v>100</v>
      </c>
      <c r="K50" s="410">
        <v>100</v>
      </c>
      <c r="L50" s="410">
        <v>100</v>
      </c>
      <c r="M50" s="425"/>
      <c r="N50" s="439">
        <f>+J50</f>
        <v>100</v>
      </c>
      <c r="P50" s="424"/>
      <c r="R50" s="970" t="s">
        <v>14</v>
      </c>
      <c r="S50" s="971"/>
      <c r="T50" s="439"/>
      <c r="U50" s="834"/>
      <c r="V50" s="439"/>
      <c r="W50" s="834"/>
      <c r="X50" s="439"/>
      <c r="Y50" s="834"/>
      <c r="Z50" s="439"/>
      <c r="AA50" s="834"/>
      <c r="AB50" s="439"/>
      <c r="AD50" s="406"/>
    </row>
    <row r="51" spans="2:30" s="403" customFormat="1">
      <c r="B51" s="426"/>
      <c r="C51" s="426"/>
      <c r="N51" s="405"/>
      <c r="R51" s="405"/>
      <c r="S51" s="405"/>
      <c r="T51" s="841"/>
      <c r="U51" s="842"/>
      <c r="V51" s="841"/>
      <c r="W51" s="842"/>
      <c r="X51" s="843" t="s">
        <v>126</v>
      </c>
      <c r="Y51" s="844"/>
      <c r="Z51" s="841"/>
      <c r="AA51" s="842"/>
      <c r="AB51" s="845">
        <f>+AB12+AB15+AB18+AB21+AB24+AB27+AB30+AB33+AB36+AB39+AB42+AB48</f>
        <v>1104555.915</v>
      </c>
      <c r="AD51" s="423"/>
    </row>
    <row r="52" spans="2:30" s="403" customFormat="1" ht="36" customHeight="1">
      <c r="B52" s="431">
        <v>2</v>
      </c>
      <c r="C52" s="982" t="s">
        <v>197</v>
      </c>
      <c r="D52" s="973"/>
      <c r="E52" s="973"/>
      <c r="F52" s="973"/>
      <c r="G52" s="426"/>
      <c r="H52" s="982"/>
      <c r="I52" s="973"/>
      <c r="J52" s="426"/>
      <c r="K52" s="426"/>
      <c r="L52" s="426"/>
      <c r="M52" s="426"/>
      <c r="N52" s="420"/>
      <c r="T52" s="846"/>
      <c r="U52" s="842"/>
      <c r="V52" s="846"/>
      <c r="W52" s="842"/>
      <c r="X52" s="846"/>
      <c r="Y52" s="842"/>
      <c r="Z52" s="846"/>
      <c r="AA52" s="842"/>
      <c r="AB52" s="846"/>
    </row>
    <row r="53" spans="2:30" s="403" customFormat="1">
      <c r="B53" s="430"/>
      <c r="C53" s="985" t="s">
        <v>46</v>
      </c>
      <c r="D53" s="986"/>
      <c r="E53" s="986"/>
      <c r="F53" s="981"/>
      <c r="G53" s="416" t="s">
        <v>6</v>
      </c>
      <c r="H53" s="987"/>
      <c r="I53" s="981"/>
      <c r="J53" s="416">
        <v>2019</v>
      </c>
      <c r="K53" s="416">
        <v>2020</v>
      </c>
      <c r="L53" s="416">
        <v>2021</v>
      </c>
      <c r="M53" s="416">
        <v>2022</v>
      </c>
      <c r="N53" s="417" t="s">
        <v>125</v>
      </c>
      <c r="R53" s="987"/>
      <c r="S53" s="981"/>
      <c r="T53" s="847">
        <v>2019</v>
      </c>
      <c r="U53" s="848">
        <v>2019</v>
      </c>
      <c r="V53" s="847">
        <v>2020</v>
      </c>
      <c r="W53" s="848">
        <v>2020</v>
      </c>
      <c r="X53" s="847">
        <v>2021</v>
      </c>
      <c r="Y53" s="848">
        <v>2021</v>
      </c>
      <c r="Z53" s="847">
        <v>2022</v>
      </c>
      <c r="AA53" s="848">
        <v>2022</v>
      </c>
      <c r="AB53" s="847" t="s">
        <v>116</v>
      </c>
      <c r="AD53" s="416"/>
    </row>
    <row r="54" spans="2:30" s="403" customFormat="1" ht="26.25" customHeight="1">
      <c r="B54" s="426"/>
      <c r="C54" s="959"/>
      <c r="D54" s="976"/>
      <c r="E54" s="976"/>
      <c r="F54" s="976"/>
      <c r="G54" s="428"/>
      <c r="H54" s="977" t="s">
        <v>9</v>
      </c>
      <c r="I54" s="978"/>
      <c r="J54" s="413">
        <v>0</v>
      </c>
      <c r="K54" s="413">
        <v>1</v>
      </c>
      <c r="L54" s="413">
        <v>1</v>
      </c>
      <c r="M54" s="413">
        <v>1</v>
      </c>
      <c r="N54" s="414">
        <f>M54</f>
        <v>1</v>
      </c>
      <c r="R54" s="967" t="s">
        <v>9</v>
      </c>
      <c r="S54" s="968"/>
      <c r="T54" s="441">
        <f>+'PEP POA'!F86+'PEP POA'!H86+'PEP POA'!J86+'PEP POA'!L86+'PEP POA'!N86+'PEP POA'!P86+'PEP POA'!R86+'PEP POA'!T86+'PEP POA'!V86+'PEP POA'!X86+'PEP POA'!Z86+'PEP POA'!AB86</f>
        <v>0</v>
      </c>
      <c r="U54" s="832">
        <f>+'PEP POA'!G86+'PEP POA'!I86+'PEP POA'!K86+'PEP POA'!M86+'PEP POA'!O86+'PEP POA'!Q86+'PEP POA'!S86+'PEP POA'!U86+'PEP POA'!W86+'PEP POA'!Y86+'PEP POA'!AA86+'PEP POA'!AC86</f>
        <v>0</v>
      </c>
      <c r="V54" s="441">
        <f>+'PEP POA'!AF86+'PEP POA'!AH86+'PEP POA'!AJ86+'PEP POA'!AL86+'PEP POA'!AN86+'PEP POA'!AP86+'PEP POA'!AR86+'PEP POA'!AT86+'PEP POA'!AV86+'PEP POA'!AX86+'PEP POA'!AZ86+'PEP POA'!BB86</f>
        <v>0</v>
      </c>
      <c r="W54" s="832">
        <f>+'PEP POA'!AG86+'PEP POA'!AI86+'PEP POA'!AK86+'PEP POA'!AM86+'PEP POA'!AO86+'PEP POA'!AQ86+'PEP POA'!AS86+'PEP POA'!AU86+'PEP POA'!AW86+'PEP POA'!AY86+'PEP POA'!BA86+'PEP POA'!BC86</f>
        <v>0</v>
      </c>
      <c r="X54" s="441">
        <f>+'PEP POA'!BF86+'PEP POA'!BH86+'PEP POA'!BJ86+'PEP POA'!BL86+'PEP POA'!BN86+'PEP POA'!BP86+'PEP POA'!BR86+'PEP POA'!BT86+'PEP POA'!BV86+'PEP POA'!BX86+'PEP POA'!BZ86+'PEP POA'!CB86</f>
        <v>0</v>
      </c>
      <c r="Y54" s="832">
        <f>+'PEP POA'!BG86+'PEP POA'!BI86+'PEP POA'!BK86+'PEP POA'!BM86+'PEP POA'!BO86+'PEP POA'!BQ86+'PEP POA'!BS86+'PEP POA'!BU86+'PEP POA'!BW86+'PEP POA'!BY86+'PEP POA'!CA86+'PEP POA'!CC86</f>
        <v>0</v>
      </c>
      <c r="Z54" s="441">
        <f>+'PEP POA'!CF86+'PEP POA'!CH86+'PEP POA'!CJ86+'PEP POA'!CL86+'PEP POA'!CN86+'PEP POA'!CP86+'PEP POA'!CR86+'PEP POA'!CT86+'PEP POA'!CV86+'PEP POA'!CX86+'PEP POA'!CZ86+'PEP POA'!DB86</f>
        <v>0</v>
      </c>
      <c r="AA54" s="832">
        <f>+'PEP POA'!CG86+'PEP POA'!CI86+'PEP POA'!CK86+'PEP POA'!CM86+'PEP POA'!CO86+'PEP POA'!CQ86+'PEP POA'!CS86+'PEP POA'!CU86+'PEP POA'!CW86+'PEP POA'!CY86+'PEP POA'!DA86+'PEP POA'!DC86</f>
        <v>0</v>
      </c>
      <c r="AB54" s="441">
        <f>+T54+V54+X54+Z54</f>
        <v>0</v>
      </c>
      <c r="AD54" s="413"/>
    </row>
    <row r="55" spans="2:30" s="403" customFormat="1" ht="39.75" customHeight="1">
      <c r="B55" s="426" t="s">
        <v>10</v>
      </c>
      <c r="C55" s="979" t="s">
        <v>77</v>
      </c>
      <c r="D55" s="973"/>
      <c r="E55" s="973"/>
      <c r="F55" s="973"/>
      <c r="G55" s="426" t="s">
        <v>78</v>
      </c>
      <c r="H55" s="980" t="s">
        <v>13</v>
      </c>
      <c r="I55" s="981"/>
      <c r="J55" s="410">
        <v>0</v>
      </c>
      <c r="K55" s="410">
        <v>1</v>
      </c>
      <c r="L55" s="410">
        <v>1</v>
      </c>
      <c r="M55" s="410">
        <v>1</v>
      </c>
      <c r="N55" s="411">
        <f>M55</f>
        <v>1</v>
      </c>
      <c r="P55" s="429"/>
      <c r="Q55" s="602"/>
      <c r="R55" s="969" t="s">
        <v>13</v>
      </c>
      <c r="S55" s="955"/>
      <c r="T55" s="440">
        <f>+'PEP POA'!AD86</f>
        <v>0</v>
      </c>
      <c r="U55" s="833">
        <f>+'PEP POA'!AE86</f>
        <v>0</v>
      </c>
      <c r="V55" s="440">
        <f>+'PEP POA'!BD86</f>
        <v>0</v>
      </c>
      <c r="W55" s="833">
        <f>+'PEP POA'!BE86</f>
        <v>0</v>
      </c>
      <c r="X55" s="440">
        <f>+'PEP POA'!CD86</f>
        <v>0</v>
      </c>
      <c r="Y55" s="833">
        <f>+'PEP POA'!CE86</f>
        <v>0</v>
      </c>
      <c r="Z55" s="440">
        <f>+'PEP POA'!DD86</f>
        <v>0</v>
      </c>
      <c r="AA55" s="833">
        <f>+'PEP POA'!DE86</f>
        <v>0</v>
      </c>
      <c r="AB55" s="440">
        <f>+T55+V55+X55+Z55</f>
        <v>0</v>
      </c>
      <c r="AD55" s="605"/>
    </row>
    <row r="56" spans="2:30" s="403" customFormat="1">
      <c r="B56" s="426"/>
      <c r="C56" s="982"/>
      <c r="D56" s="973"/>
      <c r="E56" s="973"/>
      <c r="F56" s="973"/>
      <c r="G56" s="426"/>
      <c r="H56" s="983" t="s">
        <v>14</v>
      </c>
      <c r="I56" s="984"/>
      <c r="J56" s="425">
        <v>0</v>
      </c>
      <c r="K56" s="425">
        <v>1</v>
      </c>
      <c r="L56" s="425"/>
      <c r="M56" s="425"/>
      <c r="N56" s="407">
        <f>+J56</f>
        <v>0</v>
      </c>
      <c r="P56" s="424"/>
      <c r="R56" s="970" t="s">
        <v>14</v>
      </c>
      <c r="S56" s="971"/>
      <c r="T56" s="439"/>
      <c r="U56" s="834"/>
      <c r="V56" s="439"/>
      <c r="W56" s="834"/>
      <c r="X56" s="439"/>
      <c r="Y56" s="834"/>
      <c r="Z56" s="439"/>
      <c r="AA56" s="834"/>
      <c r="AB56" s="439"/>
      <c r="AD56" s="406"/>
    </row>
    <row r="57" spans="2:30" s="403" customFormat="1">
      <c r="B57" s="426"/>
      <c r="C57" s="959"/>
      <c r="D57" s="976"/>
      <c r="E57" s="976"/>
      <c r="F57" s="976"/>
      <c r="G57" s="428"/>
      <c r="H57" s="977" t="s">
        <v>9</v>
      </c>
      <c r="I57" s="978"/>
      <c r="J57" s="413">
        <v>85000</v>
      </c>
      <c r="K57" s="413">
        <v>307739</v>
      </c>
      <c r="L57" s="413">
        <v>241332</v>
      </c>
      <c r="M57" s="413">
        <v>167882</v>
      </c>
      <c r="N57" s="414">
        <f>SUM(J57:M57)</f>
        <v>801953</v>
      </c>
      <c r="P57" s="424"/>
      <c r="Q57" s="601"/>
      <c r="R57" s="967" t="s">
        <v>9</v>
      </c>
      <c r="S57" s="968"/>
      <c r="T57" s="441">
        <f>+'PEP POA'!F89+'PEP POA'!H89+'PEP POA'!J89+'PEP POA'!L89+'PEP POA'!N89+'PEP POA'!P89+'PEP POA'!R89+'PEP POA'!T89+'PEP POA'!V89+'PEP POA'!X89+'PEP POA'!Z89+'PEP POA'!AB89</f>
        <v>0</v>
      </c>
      <c r="U57" s="832">
        <f>+'PEP POA'!G89+'PEP POA'!I89+'PEP POA'!K89+'PEP POA'!M89+'PEP POA'!O89+'PEP POA'!Q89+'PEP POA'!S89+'PEP POA'!U89+'PEP POA'!W89+'PEP POA'!Y89+'PEP POA'!AA89+'PEP POA'!AC89</f>
        <v>0</v>
      </c>
      <c r="V57" s="441">
        <f>+'PEP POA'!AF89+'PEP POA'!AH89+'PEP POA'!AJ89+'PEP POA'!AL89+'PEP POA'!AN89+'PEP POA'!AP89+'PEP POA'!AR89+'PEP POA'!AT89+'PEP POA'!AV89+'PEP POA'!AX89+'PEP POA'!AZ89+'PEP POA'!BB89</f>
        <v>0</v>
      </c>
      <c r="W57" s="832">
        <f>+'PEP POA'!AG89+'PEP POA'!AI89+'PEP POA'!AK89+'PEP POA'!AM89+'PEP POA'!AO89+'PEP POA'!AQ89+'PEP POA'!AS89+'PEP POA'!AU89+'PEP POA'!AW89+'PEP POA'!AY89+'PEP POA'!BA89+'PEP POA'!BC89</f>
        <v>0</v>
      </c>
      <c r="X57" s="441">
        <f>+'PEP POA'!BF89+'PEP POA'!BH89+'PEP POA'!BJ89+'PEP POA'!BL89+'PEP POA'!BN89+'PEP POA'!BP89+'PEP POA'!BR89+'PEP POA'!BT89+'PEP POA'!BV89+'PEP POA'!BX89+'PEP POA'!BZ89+'PEP POA'!CB89</f>
        <v>0</v>
      </c>
      <c r="Y57" s="832">
        <f>+'PEP POA'!BG89+'PEP POA'!BI89+'PEP POA'!BK89+'PEP POA'!BM89+'PEP POA'!BO89+'PEP POA'!BQ89+'PEP POA'!BS89+'PEP POA'!BU89+'PEP POA'!BW89+'PEP POA'!BY89+'PEP POA'!CA89+'PEP POA'!CC89</f>
        <v>0</v>
      </c>
      <c r="Z57" s="441">
        <f>+'PEP POA'!CF89+'PEP POA'!CH89+'PEP POA'!CJ89+'PEP POA'!CL89+'PEP POA'!CN89+'PEP POA'!CP89+'PEP POA'!CR89+'PEP POA'!CT89+'PEP POA'!CV89+'PEP POA'!CX89+'PEP POA'!CZ89+'PEP POA'!DB89</f>
        <v>0</v>
      </c>
      <c r="AA57" s="832">
        <f>+'PEP POA'!CG89+'PEP POA'!CI89+'PEP POA'!CK89+'PEP POA'!CM89+'PEP POA'!CO89+'PEP POA'!CQ89+'PEP POA'!CS89+'PEP POA'!CU89+'PEP POA'!CW89+'PEP POA'!CY89+'PEP POA'!DA89+'PEP POA'!DC89</f>
        <v>0</v>
      </c>
      <c r="AB57" s="441">
        <f>+T57+V57+X57+Z57</f>
        <v>0</v>
      </c>
      <c r="AD57" s="413"/>
    </row>
    <row r="58" spans="2:30" s="403" customFormat="1" ht="52.5" customHeight="1">
      <c r="B58" s="426" t="s">
        <v>79</v>
      </c>
      <c r="C58" s="988" t="s">
        <v>80</v>
      </c>
      <c r="D58" s="989"/>
      <c r="E58" s="989"/>
      <c r="F58" s="989"/>
      <c r="G58" s="426" t="s">
        <v>12</v>
      </c>
      <c r="H58" s="980" t="s">
        <v>13</v>
      </c>
      <c r="I58" s="981"/>
      <c r="J58" s="438" t="e">
        <f>+#REF!</f>
        <v>#REF!</v>
      </c>
      <c r="K58" s="438">
        <v>307739</v>
      </c>
      <c r="L58" s="438">
        <v>241332</v>
      </c>
      <c r="M58" s="438">
        <v>145036</v>
      </c>
      <c r="N58" s="437" t="e">
        <f>J59+K58+L58+M58</f>
        <v>#REF!</v>
      </c>
      <c r="O58" s="434"/>
      <c r="P58" s="436"/>
      <c r="R58" s="969" t="s">
        <v>13</v>
      </c>
      <c r="S58" s="955"/>
      <c r="T58" s="440">
        <f>+'PEP POA'!AD89</f>
        <v>0</v>
      </c>
      <c r="U58" s="850">
        <f>+'PEP POA'!AE89</f>
        <v>0</v>
      </c>
      <c r="V58" s="440">
        <f>+'PEP POA'!BD89</f>
        <v>0</v>
      </c>
      <c r="W58" s="850">
        <f>+'PEP POA'!BE89</f>
        <v>0</v>
      </c>
      <c r="X58" s="440">
        <f>+'PEP POA'!CD89</f>
        <v>0</v>
      </c>
      <c r="Y58" s="850">
        <f>+'PEP POA'!CE89</f>
        <v>0</v>
      </c>
      <c r="Z58" s="440">
        <f>+'PEP POA'!DD89</f>
        <v>0</v>
      </c>
      <c r="AA58" s="850">
        <f>+'PEP POA'!DE89</f>
        <v>0</v>
      </c>
      <c r="AB58" s="440">
        <f t="shared" ref="AB58" si="1">+AB57</f>
        <v>0</v>
      </c>
      <c r="AD58" s="603"/>
    </row>
    <row r="59" spans="2:30" s="403" customFormat="1">
      <c r="B59" s="426"/>
      <c r="C59" s="982"/>
      <c r="D59" s="973"/>
      <c r="E59" s="973"/>
      <c r="F59" s="973"/>
      <c r="G59" s="426"/>
      <c r="H59" s="983" t="s">
        <v>14</v>
      </c>
      <c r="I59" s="984"/>
      <c r="J59" s="435" t="e">
        <f>+#REF!</f>
        <v>#REF!</v>
      </c>
      <c r="K59" s="697" t="e">
        <f>+#REF!</f>
        <v>#REF!</v>
      </c>
      <c r="L59" s="425"/>
      <c r="M59" s="425"/>
      <c r="N59" s="407" t="e">
        <f>+J59+K59</f>
        <v>#REF!</v>
      </c>
      <c r="O59" s="434"/>
      <c r="P59" s="433"/>
      <c r="R59" s="970" t="s">
        <v>14</v>
      </c>
      <c r="S59" s="971"/>
      <c r="T59" s="439"/>
      <c r="U59" s="834"/>
      <c r="V59" s="439"/>
      <c r="W59" s="834"/>
      <c r="X59" s="439"/>
      <c r="Y59" s="834"/>
      <c r="Z59" s="439"/>
      <c r="AA59" s="834"/>
      <c r="AB59" s="439"/>
      <c r="AD59" s="406"/>
    </row>
    <row r="60" spans="2:30" s="403" customFormat="1">
      <c r="B60" s="426"/>
      <c r="C60" s="959"/>
      <c r="D60" s="976"/>
      <c r="E60" s="976"/>
      <c r="F60" s="976"/>
      <c r="G60" s="428"/>
      <c r="H60" s="977" t="s">
        <v>9</v>
      </c>
      <c r="I60" s="978"/>
      <c r="J60" s="413">
        <v>0</v>
      </c>
      <c r="K60" s="413">
        <v>24</v>
      </c>
      <c r="L60" s="413">
        <v>12</v>
      </c>
      <c r="M60" s="413">
        <v>12</v>
      </c>
      <c r="N60" s="414">
        <f>M60</f>
        <v>12</v>
      </c>
      <c r="P60" s="432"/>
      <c r="R60" s="967" t="s">
        <v>9</v>
      </c>
      <c r="S60" s="968"/>
      <c r="T60" s="441">
        <f>+'PEP POA'!F91+'PEP POA'!H91+'PEP POA'!J91+'PEP POA'!L91+'PEP POA'!N91+'PEP POA'!P91+'PEP POA'!R91+'PEP POA'!T91+'PEP POA'!V91+'PEP POA'!X91+'PEP POA'!Z91+'PEP POA'!AB91</f>
        <v>0</v>
      </c>
      <c r="U60" s="832">
        <f>+'PEP POA'!G91+'PEP POA'!I91+'PEP POA'!K91+'PEP POA'!M91+'PEP POA'!O91+'PEP POA'!Q91+'PEP POA'!S91+'PEP POA'!U91+'PEP POA'!W91+'PEP POA'!Y91+'PEP POA'!AA91+'PEP POA'!AC91</f>
        <v>0</v>
      </c>
      <c r="V60" s="441">
        <f>+'PEP POA'!AF91+'PEP POA'!AH91+'PEP POA'!AJ91+'PEP POA'!AL91+'PEP POA'!AN91+'PEP POA'!AP91+'PEP POA'!AR91+'PEP POA'!AT91+'PEP POA'!AV91+'PEP POA'!AX91+'PEP POA'!AZ91+'PEP POA'!BB91</f>
        <v>27985.73</v>
      </c>
      <c r="W60" s="832">
        <f>+'PEP POA'!AG91+'PEP POA'!AI91+'PEP POA'!AK91+'PEP POA'!AM91+'PEP POA'!AO91+'PEP POA'!AQ91+'PEP POA'!AS91+'PEP POA'!AU91+'PEP POA'!AW91+'PEP POA'!AY91+'PEP POA'!BA91+'PEP POA'!BC91</f>
        <v>201204</v>
      </c>
      <c r="X60" s="441">
        <f>+'PEP POA'!BF91+'PEP POA'!BH91+'PEP POA'!BJ91+'PEP POA'!BL91+'PEP POA'!BN91+'PEP POA'!BP91+'PEP POA'!BR91+'PEP POA'!BT91+'PEP POA'!BV91+'PEP POA'!BX91+'PEP POA'!BZ91+'PEP POA'!CB91</f>
        <v>337512.59999999992</v>
      </c>
      <c r="Y60" s="832">
        <f>+'PEP POA'!BG91+'PEP POA'!BI91+'PEP POA'!BK91+'PEP POA'!BM91+'PEP POA'!BO91+'PEP POA'!BQ91+'PEP POA'!BS91+'PEP POA'!BU91+'PEP POA'!BW91+'PEP POA'!BY91+'PEP POA'!CA91+'PEP POA'!CC91</f>
        <v>201204</v>
      </c>
      <c r="Z60" s="441">
        <f>+'PEP POA'!CF91+'PEP POA'!CH91+'PEP POA'!CJ91+'PEP POA'!CL91+'PEP POA'!CN91+'PEP POA'!CP91+'PEP POA'!CR91+'PEP POA'!CT91+'PEP POA'!CV91+'PEP POA'!CX91+'PEP POA'!CZ91+'PEP POA'!DB91</f>
        <v>219963.6</v>
      </c>
      <c r="AA60" s="832">
        <f>+'PEP POA'!CG91+'PEP POA'!CI91+'PEP POA'!CK91+'PEP POA'!CM91+'PEP POA'!CO91+'PEP POA'!CQ91+'PEP POA'!CS91+'PEP POA'!CU91+'PEP POA'!CW91+'PEP POA'!CY91+'PEP POA'!DA91+'PEP POA'!DC91</f>
        <v>1033600.9999999998</v>
      </c>
      <c r="AB60" s="441">
        <f>+T60+V60+X60+Z60</f>
        <v>585461.92999999993</v>
      </c>
      <c r="AD60" s="413"/>
    </row>
    <row r="61" spans="2:30" s="403" customFormat="1" ht="25.5" customHeight="1">
      <c r="B61" s="426" t="s">
        <v>15</v>
      </c>
      <c r="C61" s="979" t="s">
        <v>81</v>
      </c>
      <c r="D61" s="973"/>
      <c r="E61" s="973"/>
      <c r="F61" s="973"/>
      <c r="G61" s="426" t="s">
        <v>82</v>
      </c>
      <c r="H61" s="980" t="s">
        <v>13</v>
      </c>
      <c r="I61" s="981"/>
      <c r="J61" s="410">
        <v>0</v>
      </c>
      <c r="K61" s="410">
        <v>24</v>
      </c>
      <c r="L61" s="410">
        <v>12</v>
      </c>
      <c r="M61" s="410">
        <v>12</v>
      </c>
      <c r="N61" s="411">
        <f>M61</f>
        <v>12</v>
      </c>
      <c r="R61" s="969" t="s">
        <v>13</v>
      </c>
      <c r="S61" s="955"/>
      <c r="T61" s="440">
        <f>+'PEP POA'!AD91</f>
        <v>0</v>
      </c>
      <c r="U61" s="833">
        <f>+'PEP POA'!AE91</f>
        <v>0</v>
      </c>
      <c r="V61" s="440">
        <f>+'PEP POA'!BD91</f>
        <v>27985.73</v>
      </c>
      <c r="W61" s="833">
        <f>+'PEP POA'!BE91</f>
        <v>201204</v>
      </c>
      <c r="X61" s="440">
        <f>+'PEP POA'!CD91</f>
        <v>337512.59999999992</v>
      </c>
      <c r="Y61" s="833">
        <f>+'PEP POA'!CE91</f>
        <v>201204</v>
      </c>
      <c r="Z61" s="440">
        <f>+'PEP POA'!DD91</f>
        <v>219963.6</v>
      </c>
      <c r="AA61" s="833">
        <f>+'PEP POA'!DE91</f>
        <v>1033600.9999999998</v>
      </c>
      <c r="AB61" s="440">
        <f>+T61+V61+X61+Z61</f>
        <v>585461.92999999993</v>
      </c>
      <c r="AD61" s="603"/>
    </row>
    <row r="62" spans="2:30" s="403" customFormat="1">
      <c r="B62" s="426"/>
      <c r="C62" s="982"/>
      <c r="D62" s="973"/>
      <c r="E62" s="973"/>
      <c r="F62" s="973"/>
      <c r="G62" s="426"/>
      <c r="H62" s="983" t="s">
        <v>14</v>
      </c>
      <c r="I62" s="984"/>
      <c r="J62" s="425">
        <v>0</v>
      </c>
      <c r="K62" s="425">
        <v>0</v>
      </c>
      <c r="L62" s="425"/>
      <c r="M62" s="425"/>
      <c r="N62" s="407">
        <f>+J62</f>
        <v>0</v>
      </c>
      <c r="R62" s="970" t="s">
        <v>14</v>
      </c>
      <c r="S62" s="971"/>
      <c r="T62" s="439"/>
      <c r="U62" s="834"/>
      <c r="V62" s="439"/>
      <c r="W62" s="834"/>
      <c r="X62" s="439"/>
      <c r="Y62" s="834"/>
      <c r="Z62" s="439"/>
      <c r="AA62" s="834"/>
      <c r="AB62" s="439"/>
      <c r="AD62" s="406"/>
    </row>
    <row r="63" spans="2:30" s="403" customFormat="1">
      <c r="B63" s="426"/>
      <c r="C63" s="959"/>
      <c r="D63" s="976"/>
      <c r="E63" s="976"/>
      <c r="F63" s="976"/>
      <c r="G63" s="428"/>
      <c r="H63" s="977" t="s">
        <v>9</v>
      </c>
      <c r="I63" s="978"/>
      <c r="J63" s="413">
        <v>12</v>
      </c>
      <c r="K63" s="413">
        <v>12</v>
      </c>
      <c r="L63" s="413">
        <v>12</v>
      </c>
      <c r="M63" s="413">
        <v>12</v>
      </c>
      <c r="N63" s="414">
        <f>M63</f>
        <v>12</v>
      </c>
      <c r="R63" s="967" t="s">
        <v>9</v>
      </c>
      <c r="S63" s="968"/>
      <c r="T63" s="441">
        <f>+'PEP POA'!F100+'PEP POA'!H100+'PEP POA'!J100+'PEP POA'!L100+'PEP POA'!N100+'PEP POA'!P100+'PEP POA'!R100+'PEP POA'!T100+'PEP POA'!V100+'PEP POA'!X100+'PEP POA'!Z100+'PEP POA'!AB100</f>
        <v>0</v>
      </c>
      <c r="U63" s="832">
        <f>+'PEP POA'!G100+'PEP POA'!I100+'PEP POA'!K100+'PEP POA'!M100+'PEP POA'!O100+'PEP POA'!Q100+'PEP POA'!S100+'PEP POA'!U100+'PEP POA'!W100+'PEP POA'!Y100+'PEP POA'!AA100+'PEP POA'!AC100</f>
        <v>0</v>
      </c>
      <c r="V63" s="441">
        <f>+'PEP POA'!AF100+'PEP POA'!AH100+'PEP POA'!AJ100+'PEP POA'!AL100+'PEP POA'!AN100+'PEP POA'!AP100+'PEP POA'!AR100+'PEP POA'!AT100+'PEP POA'!AV100+'PEP POA'!AX100+'PEP POA'!AZ100+'PEP POA'!BB100</f>
        <v>0</v>
      </c>
      <c r="W63" s="832">
        <f>+'PEP POA'!AG100+'PEP POA'!AI100+'PEP POA'!AK100+'PEP POA'!AM100+'PEP POA'!AO100+'PEP POA'!AQ100+'PEP POA'!AS100+'PEP POA'!AU100+'PEP POA'!AW100+'PEP POA'!AY100+'PEP POA'!BA100+'PEP POA'!BC100</f>
        <v>0</v>
      </c>
      <c r="X63" s="441">
        <f>+'PEP POA'!BC100+'PEP POA'!BG100+'PEP POA'!BI100+'PEP POA'!BK100+'PEP POA'!BM100+'PEP POA'!BO100+'PEP POA'!BQ100+'PEP POA'!BS100+'PEP POA'!BU100+'PEP POA'!BW100+'PEP POA'!BY100+'PEP POA'!CA100</f>
        <v>0</v>
      </c>
      <c r="Y63" s="832">
        <f>+'PEP POA'!BG100+'PEP POA'!BI100+'PEP POA'!BK100+'PEP POA'!BM100+'PEP POA'!BO100+'PEP POA'!BQ100+'PEP POA'!BS100+'PEP POA'!BU100+'PEP POA'!BW100+'PEP POA'!BY100+'PEP POA'!CA100+'PEP POA'!CC100</f>
        <v>0</v>
      </c>
      <c r="Z63" s="441">
        <f>+'PEP POA'!CF100+'PEP POA'!CH100+'PEP POA'!CJ100+'PEP POA'!CL100+'PEP POA'!CN100+'PEP POA'!CP100+'PEP POA'!CR100+'PEP POA'!CT100+'PEP POA'!CV100+'PEP POA'!CX100+'PEP POA'!CZ100+'PEP POA'!DB100</f>
        <v>0</v>
      </c>
      <c r="AA63" s="832">
        <f>+'PEP POA'!CG100+'PEP POA'!CI100+'PEP POA'!CK100+'PEP POA'!CM100+'PEP POA'!CO100+'PEP POA'!CQ100+'PEP POA'!CS100+'PEP POA'!CU100+'PEP POA'!CW100+'PEP POA'!CY100+'PEP POA'!DA100+'PEP POA'!DC100</f>
        <v>0</v>
      </c>
      <c r="AB63" s="441">
        <f>+T63+V63+X63+Z63</f>
        <v>0</v>
      </c>
      <c r="AD63" s="413"/>
    </row>
    <row r="64" spans="2:30" s="403" customFormat="1" ht="27.75" customHeight="1">
      <c r="B64" s="426" t="s">
        <v>17</v>
      </c>
      <c r="C64" s="988" t="s">
        <v>83</v>
      </c>
      <c r="D64" s="989"/>
      <c r="E64" s="989"/>
      <c r="F64" s="989"/>
      <c r="G64" s="426" t="s">
        <v>12</v>
      </c>
      <c r="H64" s="980" t="s">
        <v>13</v>
      </c>
      <c r="I64" s="981"/>
      <c r="J64" s="410">
        <v>12</v>
      </c>
      <c r="K64" s="410">
        <v>12</v>
      </c>
      <c r="L64" s="410">
        <v>12</v>
      </c>
      <c r="M64" s="410">
        <v>12</v>
      </c>
      <c r="N64" s="411">
        <f>M64</f>
        <v>12</v>
      </c>
      <c r="R64" s="969" t="s">
        <v>13</v>
      </c>
      <c r="S64" s="955"/>
      <c r="T64" s="440">
        <f>+'PEP POA'!AD100</f>
        <v>0</v>
      </c>
      <c r="U64" s="833">
        <f>+'PEP POA'!AE100</f>
        <v>0</v>
      </c>
      <c r="V64" s="440">
        <f>+'PEP POA'!BD100</f>
        <v>0</v>
      </c>
      <c r="W64" s="833">
        <f>+'PEP POA'!BE100</f>
        <v>0</v>
      </c>
      <c r="X64" s="440">
        <f>+'PEP POA'!CD100</f>
        <v>0</v>
      </c>
      <c r="Y64" s="833">
        <f>+'PEP POA'!CE100</f>
        <v>0</v>
      </c>
      <c r="Z64" s="440">
        <f>+'PEP POA'!DD100</f>
        <v>0</v>
      </c>
      <c r="AA64" s="833">
        <f>+'PEP POA'!DE100</f>
        <v>0</v>
      </c>
      <c r="AB64" s="440">
        <f>+T64+V64+X64+Z64</f>
        <v>0</v>
      </c>
      <c r="AD64" s="603"/>
    </row>
    <row r="65" spans="2:30" s="403" customFormat="1">
      <c r="B65" s="426"/>
      <c r="C65" s="982"/>
      <c r="D65" s="973"/>
      <c r="E65" s="973"/>
      <c r="F65" s="973"/>
      <c r="G65" s="426"/>
      <c r="H65" s="983" t="s">
        <v>14</v>
      </c>
      <c r="I65" s="984"/>
      <c r="J65" s="425">
        <v>2</v>
      </c>
      <c r="K65" s="425">
        <v>0</v>
      </c>
      <c r="L65" s="425"/>
      <c r="M65" s="425"/>
      <c r="N65" s="407">
        <f>+J65</f>
        <v>2</v>
      </c>
      <c r="P65" s="424"/>
      <c r="R65" s="970" t="s">
        <v>14</v>
      </c>
      <c r="S65" s="971"/>
      <c r="T65" s="439"/>
      <c r="U65" s="834"/>
      <c r="V65" s="439"/>
      <c r="W65" s="834"/>
      <c r="X65" s="439"/>
      <c r="Y65" s="834"/>
      <c r="Z65" s="439"/>
      <c r="AA65" s="834"/>
      <c r="AB65" s="439"/>
      <c r="AD65" s="406"/>
    </row>
    <row r="66" spans="2:30" s="403" customFormat="1">
      <c r="B66" s="426"/>
      <c r="C66" s="959"/>
      <c r="D66" s="976"/>
      <c r="E66" s="976"/>
      <c r="F66" s="976"/>
      <c r="G66" s="428"/>
      <c r="H66" s="977" t="s">
        <v>9</v>
      </c>
      <c r="I66" s="978"/>
      <c r="J66" s="413">
        <v>12</v>
      </c>
      <c r="K66" s="413">
        <v>12</v>
      </c>
      <c r="L66" s="413">
        <v>12</v>
      </c>
      <c r="M66" s="413">
        <v>12</v>
      </c>
      <c r="N66" s="414">
        <f>M66</f>
        <v>12</v>
      </c>
      <c r="R66" s="967" t="s">
        <v>9</v>
      </c>
      <c r="S66" s="968"/>
      <c r="T66" s="441">
        <f>+'PEP POA'!F104+'PEP POA'!H104+'PEP POA'!J104+'PEP POA'!L104+'PEP POA'!N104+'PEP POA'!P104+'PEP POA'!R104+'PEP POA'!T104+'PEP POA'!V104+'PEP POA'!X104+'PEP POA'!Z104+'PEP POA'!AB104</f>
        <v>0</v>
      </c>
      <c r="U66" s="832">
        <f>+'PEP POA'!G104+'PEP POA'!I104+'PEP POA'!K104+'PEP POA'!M104+'PEP POA'!O104+'PEP POA'!Q104+'PEP POA'!S104+'PEP POA'!U104+'PEP POA'!W104+'PEP POA'!Y104+'PEP POA'!AA104+'PEP POA'!AC104</f>
        <v>39149.473684210534</v>
      </c>
      <c r="V66" s="441">
        <f>+'PEP POA'!AF104+'PEP POA'!AH104+'PEP POA'!AJ104+'PEP POA'!AL104+'PEP POA'!AN104+'PEP POA'!AP104+'PEP POA'!AR104+'PEP POA'!AT104+'PEP POA'!AV104+'PEP POA'!AX104+'PEP POA'!AZ104+'PEP POA'!BB104</f>
        <v>0</v>
      </c>
      <c r="W66" s="832">
        <f>+'PEP POA'!AG104+'PEP POA'!AI104+'PEP POA'!AK104+'PEP POA'!AM104+'PEP POA'!AO104+'PEP POA'!AQ104+'PEP POA'!AS104+'PEP POA'!AU104+'PEP POA'!AW104+'PEP POA'!AY104+'PEP POA'!BA104+'PEP POA'!BC104</f>
        <v>158693.4135338346</v>
      </c>
      <c r="X66" s="441">
        <f>+'PEP POA'!BF104+'PEP POA'!BH104+'PEP POA'!BJ104+'PEP POA'!BL104+'PEP POA'!BN104+'PEP POA'!BP104+'PEP POA'!BR104+'PEP POA'!BT104+'PEP POA'!BV104+'PEP POA'!BX104+'PEP POA'!BZ104+'PEP POA'!CB104</f>
        <v>0</v>
      </c>
      <c r="Y66" s="832">
        <f>+'PEP POA'!BG104+'PEP POA'!BI104+'PEP POA'!BK104+'PEP POA'!BM104+'PEP POA'!BO104+'PEP POA'!BQ104+'PEP POA'!BS104+'PEP POA'!BU104+'PEP POA'!BW104+'PEP POA'!BY104+'PEP POA'!CA104+'PEP POA'!CC104</f>
        <v>145486.55639097744</v>
      </c>
      <c r="Z66" s="441">
        <f>+'PEP POA'!CF104+'PEP POA'!CH104+'PEP POA'!CJ104+'PEP POA'!CL104+'PEP POA'!CN104+'PEP POA'!CP104+'PEP POA'!CR104+'PEP POA'!CT104+'PEP POA'!CV104+'PEP POA'!CX104+'PEP POA'!CZ104+'PEP POA'!DB104</f>
        <v>0</v>
      </c>
      <c r="AA66" s="832">
        <f>+'PEP POA'!CG104+'PEP POA'!CI104+'PEP POA'!CK104+'PEP POA'!CM104+'PEP POA'!CO104+'PEP POA'!CQ104+'PEP POA'!CS104+'PEP POA'!CU104+'PEP POA'!CW104+'PEP POA'!CY104+'PEP POA'!DA104+'PEP POA'!DC104</f>
        <v>145486.55639097744</v>
      </c>
      <c r="AB66" s="441">
        <f>+T66+V66+X66+Z66</f>
        <v>0</v>
      </c>
      <c r="AD66" s="413"/>
    </row>
    <row r="67" spans="2:30" s="403" customFormat="1" ht="39" customHeight="1">
      <c r="B67" s="426" t="s">
        <v>19</v>
      </c>
      <c r="C67" s="979" t="s">
        <v>84</v>
      </c>
      <c r="D67" s="973"/>
      <c r="E67" s="973"/>
      <c r="F67" s="973"/>
      <c r="G67" s="426" t="s">
        <v>85</v>
      </c>
      <c r="H67" s="980" t="s">
        <v>13</v>
      </c>
      <c r="I67" s="981"/>
      <c r="J67" s="410">
        <v>12</v>
      </c>
      <c r="K67" s="410">
        <v>12</v>
      </c>
      <c r="L67" s="410">
        <v>12</v>
      </c>
      <c r="M67" s="410">
        <v>12</v>
      </c>
      <c r="N67" s="411">
        <f>M67</f>
        <v>12</v>
      </c>
      <c r="R67" s="969" t="s">
        <v>13</v>
      </c>
      <c r="S67" s="955"/>
      <c r="T67" s="440">
        <f>+'PEP POA'!AD104</f>
        <v>0</v>
      </c>
      <c r="U67" s="833">
        <f>+'PEP POA'!AE104</f>
        <v>39149.473684210534</v>
      </c>
      <c r="V67" s="440">
        <f>+'PEP POA'!BD104</f>
        <v>0</v>
      </c>
      <c r="W67" s="833">
        <f>+'PEP POA'!BE104</f>
        <v>158693.4135338346</v>
      </c>
      <c r="X67" s="440">
        <f>+'PEP POA'!CD104</f>
        <v>0</v>
      </c>
      <c r="Y67" s="833">
        <f>+'PEP POA'!CE104</f>
        <v>145486.55639097744</v>
      </c>
      <c r="Z67" s="440">
        <f>+'PEP POA'!DD104</f>
        <v>0</v>
      </c>
      <c r="AA67" s="833">
        <f>+'PEP POA'!DE104</f>
        <v>145486.55639097744</v>
      </c>
      <c r="AB67" s="440">
        <f>+T67+V67+X67+Z67</f>
        <v>0</v>
      </c>
      <c r="AD67" s="605" t="s">
        <v>817</v>
      </c>
    </row>
    <row r="68" spans="2:30" s="403" customFormat="1">
      <c r="B68" s="426"/>
      <c r="C68" s="982"/>
      <c r="D68" s="973"/>
      <c r="E68" s="973"/>
      <c r="F68" s="973"/>
      <c r="G68" s="426"/>
      <c r="H68" s="983" t="s">
        <v>14</v>
      </c>
      <c r="I68" s="984"/>
      <c r="J68" s="425">
        <v>12</v>
      </c>
      <c r="K68" s="425">
        <v>0</v>
      </c>
      <c r="L68" s="425"/>
      <c r="M68" s="425"/>
      <c r="N68" s="407">
        <f>+J68</f>
        <v>12</v>
      </c>
      <c r="P68" s="424"/>
      <c r="R68" s="970" t="s">
        <v>14</v>
      </c>
      <c r="S68" s="971"/>
      <c r="T68" s="439"/>
      <c r="U68" s="834"/>
      <c r="V68" s="439"/>
      <c r="W68" s="834"/>
      <c r="X68" s="439"/>
      <c r="Y68" s="834"/>
      <c r="Z68" s="439"/>
      <c r="AA68" s="834"/>
      <c r="AB68" s="439"/>
      <c r="AD68" s="406"/>
    </row>
    <row r="69" spans="2:30" s="403" customFormat="1">
      <c r="B69" s="426"/>
      <c r="C69" s="959"/>
      <c r="D69" s="976"/>
      <c r="E69" s="976"/>
      <c r="F69" s="976"/>
      <c r="G69" s="428"/>
      <c r="H69" s="977" t="s">
        <v>9</v>
      </c>
      <c r="I69" s="978"/>
      <c r="J69" s="413">
        <v>11</v>
      </c>
      <c r="K69" s="413">
        <v>55</v>
      </c>
      <c r="L69" s="413">
        <v>55</v>
      </c>
      <c r="M69" s="413">
        <v>55</v>
      </c>
      <c r="N69" s="414">
        <f>M69</f>
        <v>55</v>
      </c>
      <c r="R69" s="967" t="s">
        <v>9</v>
      </c>
      <c r="S69" s="968"/>
      <c r="T69" s="441">
        <f>+'PEP POA'!F114+'PEP POA'!H114+'PEP POA'!J114+'PEP POA'!L114+'PEP POA'!N114+'PEP POA'!P114+'PEP POA'!R114+'PEP POA'!T114+'PEP POA'!V114+'PEP POA'!X114+'PEP POA'!Z114+'PEP POA'!AB114</f>
        <v>0</v>
      </c>
      <c r="U69" s="832">
        <f>+'PEP POA'!G114+'PEP POA'!I114+'PEP POA'!K114+'PEP POA'!M114+'PEP POA'!O114+'PEP POA'!Q114+'PEP POA'!S114+'PEP POA'!U114+'PEP POA'!W114+'PEP POA'!Y114+'PEP POA'!AA114+'PEP POA'!AC114</f>
        <v>0</v>
      </c>
      <c r="V69" s="441">
        <f>+'PEP POA'!AF114+'PEP POA'!AH114+'PEP POA'!AJ114+'PEP POA'!AL114+'PEP POA'!AN114+'PEP POA'!AP114+'PEP POA'!AR114+'PEP POA'!AT114+'PEP POA'!AV114+'PEP POA'!AX114+'PEP POA'!AZ114+'PEP POA'!BB114</f>
        <v>0</v>
      </c>
      <c r="W69" s="832">
        <f>+'PEP POA'!AG114+'PEP POA'!AI114+'PEP POA'!AK114+'PEP POA'!AM114+'PEP POA'!AO114+'PEP POA'!AQ114+'PEP POA'!AS114+'PEP POA'!AU114+'PEP POA'!AW114+'PEP POA'!AY114+'PEP POA'!BA114+'PEP POA'!BC114</f>
        <v>0</v>
      </c>
      <c r="X69" s="441">
        <f>+'PEP POA'!BF114+'PEP POA'!BH114+'PEP POA'!BJ114+'PEP POA'!BL114+'PEP POA'!BN114+'PEP POA'!BP114+'PEP POA'!BR114+'PEP POA'!BT114+'PEP POA'!BV114+'PEP POA'!BX114+'PEP POA'!BZ114+'PEP POA'!CB114</f>
        <v>0</v>
      </c>
      <c r="Y69" s="832">
        <f>+'PEP POA'!BG114+'PEP POA'!BI114+'PEP POA'!BK114+'PEP POA'!BM114+'PEP POA'!BO114+'PEP POA'!BQ114+'PEP POA'!BS114+'PEP POA'!BU114+'PEP POA'!BW114+'PEP POA'!BY114+'PEP POA'!CA114+'PEP POA'!CC114</f>
        <v>0</v>
      </c>
      <c r="Z69" s="441">
        <f>+'PEP POA'!CF114+'PEP POA'!CH114+'PEP POA'!CJ114+'PEP POA'!CL114+'PEP POA'!CN114+'PEP POA'!CP114+'PEP POA'!CR114+'PEP POA'!CT114+'PEP POA'!CV114+'PEP POA'!CX114+'PEP POA'!CZ114+'PEP POA'!DB114</f>
        <v>0</v>
      </c>
      <c r="AA69" s="832">
        <f>+'PEP POA'!CG114+'PEP POA'!CI114+'PEP POA'!CK114+'PEP POA'!CM114+'PEP POA'!CO114+'PEP POA'!CQ114+'PEP POA'!CS114+'PEP POA'!CU114+'PEP POA'!CW114+'PEP POA'!CY114+'PEP POA'!DA114+'PEP POA'!DC114</f>
        <v>0</v>
      </c>
      <c r="AB69" s="441">
        <f>+T69+V69+X69+Z69</f>
        <v>0</v>
      </c>
      <c r="AD69" s="413"/>
    </row>
    <row r="70" spans="2:30" s="403" customFormat="1" ht="43.5" customHeight="1">
      <c r="B70" s="426" t="s">
        <v>20</v>
      </c>
      <c r="C70" s="990" t="s">
        <v>86</v>
      </c>
      <c r="D70" s="991"/>
      <c r="E70" s="991"/>
      <c r="F70" s="991"/>
      <c r="G70" s="426" t="s">
        <v>12</v>
      </c>
      <c r="H70" s="980" t="s">
        <v>13</v>
      </c>
      <c r="I70" s="981"/>
      <c r="J70" s="410">
        <v>11</v>
      </c>
      <c r="K70" s="410">
        <v>55</v>
      </c>
      <c r="L70" s="410">
        <v>55</v>
      </c>
      <c r="M70" s="410">
        <v>55</v>
      </c>
      <c r="N70" s="411">
        <f>M70</f>
        <v>55</v>
      </c>
      <c r="R70" s="969" t="s">
        <v>13</v>
      </c>
      <c r="S70" s="955"/>
      <c r="T70" s="440">
        <f>+'PEP POA'!AD114</f>
        <v>0</v>
      </c>
      <c r="U70" s="833">
        <f>+'PEP POA'!AE114</f>
        <v>0</v>
      </c>
      <c r="V70" s="440">
        <f>+'PEP POA'!BD114</f>
        <v>0</v>
      </c>
      <c r="W70" s="833">
        <f>+'PEP POA'!BE114</f>
        <v>0</v>
      </c>
      <c r="X70" s="440">
        <f>+'PEP POA'!CD114</f>
        <v>0</v>
      </c>
      <c r="Y70" s="833">
        <f>+'PEP POA'!CE114</f>
        <v>0</v>
      </c>
      <c r="Z70" s="440">
        <f>+'PEP POA'!DD114</f>
        <v>0</v>
      </c>
      <c r="AA70" s="833">
        <f>+'PEP POA'!DE114</f>
        <v>0</v>
      </c>
      <c r="AB70" s="440">
        <f>+T70+V70+X70+Z70</f>
        <v>0</v>
      </c>
      <c r="AD70" s="608"/>
    </row>
    <row r="71" spans="2:30" s="403" customFormat="1">
      <c r="B71" s="426"/>
      <c r="C71" s="982"/>
      <c r="D71" s="973"/>
      <c r="E71" s="973"/>
      <c r="F71" s="973"/>
      <c r="G71" s="426"/>
      <c r="H71" s="983" t="s">
        <v>14</v>
      </c>
      <c r="I71" s="984"/>
      <c r="J71" s="425">
        <v>11</v>
      </c>
      <c r="K71" s="425">
        <v>0</v>
      </c>
      <c r="L71" s="425"/>
      <c r="M71" s="425"/>
      <c r="N71" s="407">
        <f>+J71</f>
        <v>11</v>
      </c>
      <c r="R71" s="970" t="s">
        <v>14</v>
      </c>
      <c r="S71" s="971"/>
      <c r="T71" s="439"/>
      <c r="U71" s="834"/>
      <c r="V71" s="439"/>
      <c r="W71" s="834"/>
      <c r="X71" s="439"/>
      <c r="Y71" s="834"/>
      <c r="Z71" s="439"/>
      <c r="AA71" s="834"/>
      <c r="AB71" s="439"/>
      <c r="AD71" s="406"/>
    </row>
    <row r="72" spans="2:30" s="403" customFormat="1">
      <c r="B72" s="426"/>
      <c r="C72" s="959"/>
      <c r="D72" s="976"/>
      <c r="E72" s="976"/>
      <c r="F72" s="976"/>
      <c r="G72" s="428"/>
      <c r="H72" s="977" t="s">
        <v>9</v>
      </c>
      <c r="I72" s="978"/>
      <c r="J72" s="413">
        <v>0</v>
      </c>
      <c r="K72" s="413">
        <v>1</v>
      </c>
      <c r="L72" s="413">
        <v>1</v>
      </c>
      <c r="M72" s="413">
        <v>1</v>
      </c>
      <c r="N72" s="414">
        <f>M72</f>
        <v>1</v>
      </c>
      <c r="R72" s="967" t="s">
        <v>9</v>
      </c>
      <c r="S72" s="968"/>
      <c r="T72" s="441">
        <f>+'PEP POA'!F117+'PEP POA'!H117+'PEP POA'!J117+'PEP POA'!L117+'PEP POA'!N117+'PEP POA'!P117+'PEP POA'!R117+'PEP POA'!T117+'PEP POA'!V117+'PEP POA'!X117+'PEP POA'!Z117+'PEP POA'!AB117</f>
        <v>0</v>
      </c>
      <c r="U72" s="832">
        <f>+'PEP POA'!G117+'PEP POA'!I117+'PEP POA'!K117+'PEP POA'!M117+'PEP POA'!O117+'PEP POA'!Q117+'PEP POA'!S117+'PEP POA'!U117+'PEP POA'!W117+'PEP POA'!Y117+'PEP POA'!AA117+'PEP POA'!AC117</f>
        <v>0</v>
      </c>
      <c r="V72" s="441">
        <f>+'PEP POA'!AF117+'PEP POA'!AH117+'PEP POA'!AJ117+'PEP POA'!AL117+'PEP POA'!AN117+'PEP POA'!AP117+'PEP POA'!AR117+'PEP POA'!AT117+'PEP POA'!AV117+'PEP POA'!AX117+'PEP POA'!AZ117+'PEP POA'!BB117</f>
        <v>0</v>
      </c>
      <c r="W72" s="832">
        <f>+'PEP POA'!AG117+'PEP POA'!AI117+'PEP POA'!AK117+'PEP POA'!AM117+'PEP POA'!AO117+'PEP POA'!AQ117+'PEP POA'!AS117+'PEP POA'!AU117+'PEP POA'!AW117+'PEP POA'!AY117+'PEP POA'!BA117+'PEP POA'!BC117</f>
        <v>0</v>
      </c>
      <c r="X72" s="441">
        <f>+'PEP POA'!BF117+'PEP POA'!BH117+'PEP POA'!BJ117+'PEP POA'!BL117+'PEP POA'!BN117+'PEP POA'!BP117+'PEP POA'!BR117+'PEP POA'!BT117+'PEP POA'!BV117+'PEP POA'!BX117+'PEP POA'!BZ117+'PEP POA'!CB117</f>
        <v>0</v>
      </c>
      <c r="Y72" s="832">
        <f>+'PEP POA'!BG117+'PEP POA'!BI117+'PEP POA'!BK117+'PEP POA'!BM117+'PEP POA'!BO117+'PEP POA'!BQ117+'PEP POA'!BS117+'PEP POA'!BU117+'PEP POA'!BW117+'PEP POA'!BY117+'PEP POA'!CA117+'PEP POA'!CC117</f>
        <v>0</v>
      </c>
      <c r="Z72" s="441">
        <f>+'PEP POA'!CF117+'PEP POA'!CH117+'PEP POA'!CJ117+'PEP POA'!CL117+'PEP POA'!CN117+'PEP POA'!CP117+'PEP POA'!CR117+'PEP POA'!CT117+'PEP POA'!CV117+'PEP POA'!CX117+'PEP POA'!CZ117+'PEP POA'!DB117</f>
        <v>0</v>
      </c>
      <c r="AA72" s="832">
        <f>+'PEP POA'!CG117+'PEP POA'!CI117+'PEP POA'!CK117+'PEP POA'!CM117+'PEP POA'!CO117+'PEP POA'!CQ117+'PEP POA'!CS117+'PEP POA'!CU117+'PEP POA'!CW117+'PEP POA'!CY117+'PEP POA'!DA117+'PEP POA'!DC117</f>
        <v>0</v>
      </c>
      <c r="AB72" s="441">
        <f>+T72+V72+X72+Z72</f>
        <v>0</v>
      </c>
      <c r="AD72" s="413"/>
    </row>
    <row r="73" spans="2:30" s="403" customFormat="1" ht="35.25" customHeight="1">
      <c r="B73" s="426" t="s">
        <v>21</v>
      </c>
      <c r="C73" s="979" t="s">
        <v>87</v>
      </c>
      <c r="D73" s="973"/>
      <c r="E73" s="973"/>
      <c r="F73" s="973"/>
      <c r="G73" s="426" t="s">
        <v>88</v>
      </c>
      <c r="H73" s="980" t="s">
        <v>13</v>
      </c>
      <c r="I73" s="981"/>
      <c r="J73" s="410">
        <v>0</v>
      </c>
      <c r="K73" s="410">
        <v>1</v>
      </c>
      <c r="L73" s="410">
        <v>1</v>
      </c>
      <c r="M73" s="410">
        <v>1</v>
      </c>
      <c r="N73" s="411">
        <f>M73</f>
        <v>1</v>
      </c>
      <c r="P73" s="429"/>
      <c r="R73" s="969" t="s">
        <v>13</v>
      </c>
      <c r="S73" s="955"/>
      <c r="T73" s="440">
        <f>+'PEP POA'!AD117</f>
        <v>0</v>
      </c>
      <c r="U73" s="833">
        <f>+'PEP POA'!AE117</f>
        <v>0</v>
      </c>
      <c r="V73" s="440">
        <f>+'PEP POA'!BD117</f>
        <v>0</v>
      </c>
      <c r="W73" s="833">
        <f>+'PEP POA'!BE117</f>
        <v>0</v>
      </c>
      <c r="X73" s="440">
        <f>+'PEP POA'!CD117</f>
        <v>0</v>
      </c>
      <c r="Y73" s="833">
        <f>+'PEP POA'!CE117</f>
        <v>0</v>
      </c>
      <c r="Z73" s="440">
        <f>+'PEP POA'!DD117</f>
        <v>0</v>
      </c>
      <c r="AA73" s="833">
        <f>+'PEP POA'!DE117</f>
        <v>0</v>
      </c>
      <c r="AB73" s="440">
        <f>+T73+V73+X73+Z73</f>
        <v>0</v>
      </c>
      <c r="AD73" s="605"/>
    </row>
    <row r="74" spans="2:30" s="403" customFormat="1">
      <c r="B74" s="426"/>
      <c r="C74" s="982"/>
      <c r="D74" s="973"/>
      <c r="E74" s="973"/>
      <c r="F74" s="973"/>
      <c r="G74" s="426"/>
      <c r="H74" s="983" t="s">
        <v>14</v>
      </c>
      <c r="I74" s="984"/>
      <c r="J74" s="425">
        <v>0</v>
      </c>
      <c r="K74" s="425">
        <v>0</v>
      </c>
      <c r="L74" s="425"/>
      <c r="M74" s="425"/>
      <c r="N74" s="407">
        <f>+J74</f>
        <v>0</v>
      </c>
      <c r="P74" s="424">
        <v>0</v>
      </c>
      <c r="R74" s="970" t="s">
        <v>14</v>
      </c>
      <c r="S74" s="971"/>
      <c r="T74" s="439"/>
      <c r="U74" s="834"/>
      <c r="V74" s="439"/>
      <c r="W74" s="834"/>
      <c r="X74" s="439"/>
      <c r="Y74" s="834"/>
      <c r="Z74" s="439"/>
      <c r="AA74" s="834"/>
      <c r="AB74" s="439"/>
      <c r="AD74" s="406"/>
    </row>
    <row r="75" spans="2:30" s="403" customFormat="1">
      <c r="B75" s="426"/>
      <c r="C75" s="959"/>
      <c r="D75" s="976"/>
      <c r="E75" s="976"/>
      <c r="F75" s="976"/>
      <c r="G75" s="428"/>
      <c r="H75" s="977" t="s">
        <v>9</v>
      </c>
      <c r="I75" s="978"/>
      <c r="J75" s="413">
        <v>0</v>
      </c>
      <c r="K75" s="413">
        <v>1</v>
      </c>
      <c r="L75" s="413">
        <v>1</v>
      </c>
      <c r="M75" s="413">
        <v>1</v>
      </c>
      <c r="N75" s="414">
        <f>M75</f>
        <v>1</v>
      </c>
      <c r="R75" s="967" t="s">
        <v>9</v>
      </c>
      <c r="S75" s="968"/>
      <c r="T75" s="441">
        <f>+'PEP POA'!F119+'PEP POA'!H119+'PEP POA'!J119+'PEP POA'!L119+'PEP POA'!N119+'PEP POA'!P119+'PEP POA'!R119+'PEP POA'!T119+'PEP POA'!V119+'PEP POA'!X119+'PEP POA'!Z119+'PEP POA'!AB119</f>
        <v>0</v>
      </c>
      <c r="U75" s="832">
        <f>+'PEP POA'!G119+'PEP POA'!I119+'PEP POA'!K119+'PEP POA'!M119+'PEP POA'!O119+'PEP POA'!Q119+'PEP POA'!S119+'PEP POA'!U119+'PEP POA'!W119+'PEP POA'!Y119+'PEP POA'!AA119+'PEP POA'!AC119</f>
        <v>0</v>
      </c>
      <c r="V75" s="441">
        <f>+'PEP POA'!AF119+'PEP POA'!AH119+'PEP POA'!AJ119+'PEP POA'!AL119+'PEP POA'!AN119+'PEP POA'!AP119+'PEP POA'!AR119+'PEP POA'!AT119+'PEP POA'!AV119+'PEP POA'!AX119+'PEP POA'!AZ119+'PEP POA'!BB119</f>
        <v>0</v>
      </c>
      <c r="W75" s="832">
        <f>+'PEP POA'!AG119+'PEP POA'!AI119+'PEP POA'!AK119+'PEP POA'!AM119+'PEP POA'!AO119+'PEP POA'!AQ119+'PEP POA'!AS119+'PEP POA'!AU119+'PEP POA'!AW119+'PEP POA'!AY119+'PEP POA'!BA119+'PEP POA'!BC119</f>
        <v>0</v>
      </c>
      <c r="X75" s="441">
        <f>+'PEP POA'!BF119+'PEP POA'!BH119+'PEP POA'!BJ119+'PEP POA'!BL119+'PEP POA'!BN119+'PEP POA'!BP119+'PEP POA'!BR119+'PEP POA'!BT119+'PEP POA'!BV119+'PEP POA'!BX119+'PEP POA'!BZ119+'PEP POA'!CB119</f>
        <v>0</v>
      </c>
      <c r="Y75" s="832">
        <f>+'PEP POA'!BG119+'PEP POA'!BI119+'PEP POA'!BK119+'PEP POA'!BM119+'PEP POA'!BO119+'PEP POA'!BQ119+'PEP POA'!BS119+'PEP POA'!BU119+'PEP POA'!BW119+'PEP POA'!BY119+'PEP POA'!CA119+'PEP POA'!CC119</f>
        <v>0</v>
      </c>
      <c r="Z75" s="441">
        <f>+'PEP POA'!CF119+'PEP POA'!CH119+'PEP POA'!CJ119+'PEP POA'!CL119+'PEP POA'!CN119+'PEP POA'!CP119+'PEP POA'!CR119+'PEP POA'!CT119+'PEP POA'!CV119+'PEP POA'!CX119+'PEP POA'!CZ119+'PEP POA'!DB119</f>
        <v>0</v>
      </c>
      <c r="AA75" s="832">
        <f>+'PEP POA'!CG119+'PEP POA'!CI119+'PEP POA'!CK119+'PEP POA'!CM119+'PEP POA'!CO119+'PEP POA'!CQ119+'PEP POA'!CS119+'PEP POA'!CU119+'PEP POA'!CW119+'PEP POA'!CY119+'PEP POA'!DA119+'PEP POA'!DC119</f>
        <v>0</v>
      </c>
      <c r="AB75" s="441">
        <f>+T75+V75+X75+Z75</f>
        <v>0</v>
      </c>
      <c r="AD75" s="413"/>
    </row>
    <row r="76" spans="2:30" s="403" customFormat="1" ht="36.75" customHeight="1">
      <c r="B76" s="426" t="s">
        <v>22</v>
      </c>
      <c r="C76" s="979" t="s">
        <v>89</v>
      </c>
      <c r="D76" s="973"/>
      <c r="E76" s="973"/>
      <c r="F76" s="973"/>
      <c r="G76" s="426" t="s">
        <v>90</v>
      </c>
      <c r="H76" s="980" t="s">
        <v>13</v>
      </c>
      <c r="I76" s="981"/>
      <c r="J76" s="410">
        <v>0</v>
      </c>
      <c r="K76" s="410">
        <v>1</v>
      </c>
      <c r="L76" s="410">
        <v>1</v>
      </c>
      <c r="M76" s="410">
        <v>1</v>
      </c>
      <c r="N76" s="411">
        <f>M76</f>
        <v>1</v>
      </c>
      <c r="R76" s="969" t="s">
        <v>13</v>
      </c>
      <c r="S76" s="955"/>
      <c r="T76" s="440">
        <f>+'PEP POA'!AD119</f>
        <v>0</v>
      </c>
      <c r="U76" s="833">
        <f>+'PEP POA'!AE119</f>
        <v>0</v>
      </c>
      <c r="V76" s="440">
        <f>+'PEP POA'!BD119</f>
        <v>0</v>
      </c>
      <c r="W76" s="833">
        <f>+'PEP POA'!BE119</f>
        <v>0</v>
      </c>
      <c r="X76" s="440">
        <f>+'PEP POA'!CD119</f>
        <v>0</v>
      </c>
      <c r="Y76" s="833">
        <f>+'PEP POA'!CE119</f>
        <v>0</v>
      </c>
      <c r="Z76" s="440">
        <f>+'PEP POA'!DD119</f>
        <v>0</v>
      </c>
      <c r="AA76" s="833">
        <f>+'PEP POA'!DE119</f>
        <v>0</v>
      </c>
      <c r="AB76" s="440">
        <f>+T76+V76+X76+Z76</f>
        <v>0</v>
      </c>
      <c r="AD76" s="605"/>
    </row>
    <row r="77" spans="2:30" s="403" customFormat="1">
      <c r="B77" s="426"/>
      <c r="C77" s="982"/>
      <c r="D77" s="973"/>
      <c r="E77" s="973"/>
      <c r="F77" s="973"/>
      <c r="G77" s="426"/>
      <c r="H77" s="983" t="s">
        <v>14</v>
      </c>
      <c r="I77" s="984"/>
      <c r="J77" s="425">
        <v>0</v>
      </c>
      <c r="K77" s="425">
        <v>0</v>
      </c>
      <c r="L77" s="425"/>
      <c r="M77" s="425"/>
      <c r="N77" s="407">
        <f>+J77</f>
        <v>0</v>
      </c>
      <c r="P77" s="424"/>
      <c r="R77" s="970" t="s">
        <v>14</v>
      </c>
      <c r="S77" s="971"/>
      <c r="T77" s="439"/>
      <c r="U77" s="834"/>
      <c r="V77" s="439"/>
      <c r="W77" s="834"/>
      <c r="X77" s="439"/>
      <c r="Y77" s="834"/>
      <c r="Z77" s="439"/>
      <c r="AA77" s="834"/>
      <c r="AB77" s="439"/>
      <c r="AD77" s="406"/>
    </row>
    <row r="78" spans="2:30" s="403" customFormat="1">
      <c r="B78" s="426"/>
      <c r="C78" s="959"/>
      <c r="D78" s="976"/>
      <c r="E78" s="976"/>
      <c r="F78" s="976"/>
      <c r="G78" s="428"/>
      <c r="H78" s="977" t="s">
        <v>9</v>
      </c>
      <c r="I78" s="978"/>
      <c r="J78" s="413">
        <v>0</v>
      </c>
      <c r="K78" s="413">
        <v>1</v>
      </c>
      <c r="L78" s="413">
        <v>1</v>
      </c>
      <c r="M78" s="413">
        <v>1</v>
      </c>
      <c r="N78" s="414">
        <f>M78</f>
        <v>1</v>
      </c>
      <c r="R78" s="967" t="s">
        <v>9</v>
      </c>
      <c r="S78" s="968"/>
      <c r="T78" s="441">
        <f>+'PEP POA'!F122+'PEP POA'!H122+'PEP POA'!J122+'PEP POA'!L122+'PEP POA'!N122+'PEP POA'!P122+'PEP POA'!R122+'PEP POA'!T122+'PEP POA'!V122+'PEP POA'!X122+'PEP POA'!Z122+'PEP POA'!AB122</f>
        <v>0</v>
      </c>
      <c r="U78" s="832">
        <f>+'PEP POA'!G122+'PEP POA'!I122+'PEP POA'!K122+'PEP POA'!M122+'PEP POA'!O122+'PEP POA'!Q122+'PEP POA'!S122+'PEP POA'!U122+'PEP POA'!W122+'PEP POA'!Y122+'PEP POA'!AA122+'PEP POA'!AC122</f>
        <v>34562.17391304348</v>
      </c>
      <c r="V78" s="441">
        <f>+'PEP POA'!AF122+'PEP POA'!AH122+'PEP POA'!AJ122+'PEP POA'!AL122+'PEP POA'!AN122+'PEP POA'!AP122+'PEP POA'!AR122+'PEP POA'!AT122+'PEP POA'!AV122+'PEP POA'!AX122+'PEP POA'!AZ122+'PEP POA'!BB122</f>
        <v>0</v>
      </c>
      <c r="W78" s="832">
        <f>+'PEP POA'!AG122+'PEP POA'!AI122+'PEP POA'!AK122+'PEP POA'!AM122+'PEP POA'!AO122+'PEP POA'!AQ122+'PEP POA'!AS122+'PEP POA'!AU122+'PEP POA'!AW122+'PEP POA'!AY122+'PEP POA'!BA122+'PEP POA'!BC122</f>
        <v>41474.608695652176</v>
      </c>
      <c r="X78" s="441">
        <f>+'PEP POA'!BF122+'PEP POA'!BH122+'PEP POA'!BJ122+'PEP POA'!BL122+'PEP POA'!BN122+'PEP POA'!BP122+'PEP POA'!BR122+'PEP POA'!BT122+'PEP POA'!BV122+'PEP POA'!BX122+'PEP POA'!BZ122+'PEP POA'!CB122</f>
        <v>0</v>
      </c>
      <c r="Y78" s="832">
        <f>+'PEP POA'!BG122+'PEP POA'!BI122+'PEP POA'!BK122+'PEP POA'!BM122+'PEP POA'!BO122+'PEP POA'!BQ122+'PEP POA'!BS122+'PEP POA'!BU122+'PEP POA'!BW122+'PEP POA'!BY122+'PEP POA'!CA122+'PEP POA'!CC122</f>
        <v>41474.608695652176</v>
      </c>
      <c r="Z78" s="441">
        <f>+'PEP POA'!CF122+'PEP POA'!CH122+'PEP POA'!CJ122+'PEP POA'!CL122+'PEP POA'!CN122+'PEP POA'!CP122+'PEP POA'!CR122+'PEP POA'!CT122+'PEP POA'!CV122+'PEP POA'!CX122+'PEP POA'!CZ122+'PEP POA'!DB122</f>
        <v>0</v>
      </c>
      <c r="AA78" s="832">
        <f>+'PEP POA'!CG122+'PEP POA'!CI122+'PEP POA'!CK122+'PEP POA'!CM122+'PEP POA'!CO122+'PEP POA'!CQ122+'PEP POA'!CS122+'PEP POA'!CU122+'PEP POA'!CW122+'PEP POA'!CY122+'PEP POA'!DA122+'PEP POA'!DC122</f>
        <v>41474.608695652176</v>
      </c>
      <c r="AB78" s="441">
        <f>+T78+V78+X78+Z78</f>
        <v>0</v>
      </c>
      <c r="AD78" s="413"/>
    </row>
    <row r="79" spans="2:30" s="403" customFormat="1" ht="63.75" customHeight="1">
      <c r="B79" s="426" t="s">
        <v>23</v>
      </c>
      <c r="C79" s="979" t="s">
        <v>91</v>
      </c>
      <c r="D79" s="973"/>
      <c r="E79" s="973"/>
      <c r="F79" s="973"/>
      <c r="G79" s="426" t="s">
        <v>92</v>
      </c>
      <c r="H79" s="980" t="s">
        <v>13</v>
      </c>
      <c r="I79" s="981"/>
      <c r="J79" s="410">
        <v>0</v>
      </c>
      <c r="K79" s="410">
        <v>1</v>
      </c>
      <c r="L79" s="410">
        <v>1</v>
      </c>
      <c r="M79" s="410">
        <v>1</v>
      </c>
      <c r="N79" s="411">
        <f>M79</f>
        <v>1</v>
      </c>
      <c r="R79" s="969" t="s">
        <v>13</v>
      </c>
      <c r="S79" s="955"/>
      <c r="T79" s="440">
        <f>+'PEP POA'!AD122</f>
        <v>0</v>
      </c>
      <c r="U79" s="833">
        <f>+'PEP POA'!AE122</f>
        <v>34562.17391304348</v>
      </c>
      <c r="V79" s="440">
        <f>+'PEP POA'!BD122</f>
        <v>0</v>
      </c>
      <c r="W79" s="833">
        <f>+'PEP POA'!BE122</f>
        <v>41474.608695652176</v>
      </c>
      <c r="X79" s="440">
        <f>+'PEP POA'!CD122</f>
        <v>0</v>
      </c>
      <c r="Y79" s="833">
        <f>+'PEP POA'!CE122</f>
        <v>41474.608695652176</v>
      </c>
      <c r="Z79" s="440">
        <f>+'PEP POA'!DD122</f>
        <v>0</v>
      </c>
      <c r="AA79" s="833">
        <f>+'PEP POA'!DE122</f>
        <v>41474.608695652176</v>
      </c>
      <c r="AB79" s="440">
        <f>+T79+V79+X79+Z79</f>
        <v>0</v>
      </c>
      <c r="AD79" s="605"/>
    </row>
    <row r="80" spans="2:30" s="403" customFormat="1">
      <c r="B80" s="426"/>
      <c r="C80" s="982"/>
      <c r="D80" s="973"/>
      <c r="E80" s="973"/>
      <c r="F80" s="973"/>
      <c r="G80" s="426"/>
      <c r="H80" s="983" t="s">
        <v>14</v>
      </c>
      <c r="I80" s="984"/>
      <c r="J80" s="425">
        <v>0</v>
      </c>
      <c r="K80" s="425">
        <v>1</v>
      </c>
      <c r="L80" s="425"/>
      <c r="M80" s="425"/>
      <c r="N80" s="407">
        <f>+J80</f>
        <v>0</v>
      </c>
      <c r="R80" s="970" t="s">
        <v>14</v>
      </c>
      <c r="S80" s="971"/>
      <c r="T80" s="439"/>
      <c r="U80" s="834"/>
      <c r="V80" s="439"/>
      <c r="W80" s="834"/>
      <c r="X80" s="439"/>
      <c r="Y80" s="834"/>
      <c r="Z80" s="439"/>
      <c r="AA80" s="834"/>
      <c r="AB80" s="439"/>
      <c r="AD80" s="406"/>
    </row>
    <row r="81" spans="2:30" s="403" customFormat="1">
      <c r="B81" s="426"/>
      <c r="C81" s="959"/>
      <c r="D81" s="976"/>
      <c r="E81" s="976"/>
      <c r="F81" s="976"/>
      <c r="G81" s="428"/>
      <c r="H81" s="977" t="s">
        <v>9</v>
      </c>
      <c r="I81" s="978"/>
      <c r="J81" s="413">
        <v>92</v>
      </c>
      <c r="K81" s="413">
        <v>92</v>
      </c>
      <c r="L81" s="413">
        <v>92</v>
      </c>
      <c r="M81" s="413">
        <v>92</v>
      </c>
      <c r="N81" s="414">
        <f>M81</f>
        <v>92</v>
      </c>
      <c r="R81" s="967" t="s">
        <v>9</v>
      </c>
      <c r="S81" s="968"/>
      <c r="T81" s="441">
        <f>+'PEP POA'!F125+'PEP POA'!H125+'PEP POA'!J125+'PEP POA'!L125+'PEP POA'!N125+'PEP POA'!P125+'PEP POA'!R125+'PEP POA'!T125+'PEP POA'!V125+'PEP POA'!X125+'PEP POA'!Z125+'PEP POA'!AB125</f>
        <v>0</v>
      </c>
      <c r="U81" s="832">
        <f>+'PEP POA'!G125+'PEP POA'!I125+'PEP POA'!K125+'PEP POA'!M125+'PEP POA'!O125+'PEP POA'!Q125+'PEP POA'!S125+'PEP POA'!U125+'PEP POA'!W125+'PEP POA'!Y125+'PEP POA'!AA125+'PEP POA'!AC125</f>
        <v>0</v>
      </c>
      <c r="V81" s="441">
        <f>+'PEP POA'!AF125+'PEP POA'!AH125+'PEP POA'!AJ125+'PEP POA'!AL125+'PEP POA'!AN125+'PEP POA'!AP125+'PEP POA'!AR125+'PEP POA'!AT125+'PEP POA'!AV125+'PEP POA'!AX125+'PEP POA'!AZ125+'PEP POA'!BB125</f>
        <v>0</v>
      </c>
      <c r="W81" s="832">
        <f>+'PEP POA'!AG125+'PEP POA'!AI125+'PEP POA'!AK125+'PEP POA'!AM125+'PEP POA'!AO125+'PEP POA'!AQ125+'PEP POA'!AS125+'PEP POA'!AU125+'PEP POA'!AW125+'PEP POA'!AY125+'PEP POA'!BA125+'PEP POA'!BC125</f>
        <v>127006</v>
      </c>
      <c r="X81" s="441">
        <f>+'PEP POA'!BF125+'PEP POA'!BH125+'PEP POA'!BJ125+'PEP POA'!BL125+'PEP POA'!BN125+'PEP POA'!BP125+'PEP POA'!BR125+'PEP POA'!BT125+'PEP POA'!BV125+'PEP POA'!BX125+'PEP POA'!BZ125+'PEP POA'!CB125</f>
        <v>0</v>
      </c>
      <c r="Y81" s="832">
        <f>+'PEP POA'!BG125+'PEP POA'!BI125+'PEP POA'!BK125+'PEP POA'!BM125+'PEP POA'!BO125+'PEP POA'!BQ125+'PEP POA'!BS125+'PEP POA'!BU125+'PEP POA'!BW125+'PEP POA'!BY125+'PEP POA'!CA125+'PEP POA'!CC125</f>
        <v>36018</v>
      </c>
      <c r="Z81" s="441">
        <f>+'PEP POA'!CF125+'PEP POA'!CH125+'PEP POA'!CJ125+'PEP POA'!CL125+'PEP POA'!CN125+'PEP POA'!CP125+'PEP POA'!CR125+'PEP POA'!CT125+'PEP POA'!CV125+'PEP POA'!CX125+'PEP POA'!CZ125+'PEP POA'!DB125</f>
        <v>0</v>
      </c>
      <c r="AA81" s="832">
        <f>+'PEP POA'!CG125+'PEP POA'!CI125+'PEP POA'!CK125+'PEP POA'!CM125+'PEP POA'!CO125+'PEP POA'!CQ125+'PEP POA'!CS125+'PEP POA'!CU125+'PEP POA'!CW125+'PEP POA'!CY125+'PEP POA'!DA125+'PEP POA'!DC125</f>
        <v>0</v>
      </c>
      <c r="AB81" s="441">
        <f>+T81+V81+X81+Z81</f>
        <v>0</v>
      </c>
      <c r="AD81" s="413"/>
    </row>
    <row r="82" spans="2:30" s="403" customFormat="1" ht="58.5" customHeight="1">
      <c r="B82" s="426" t="s">
        <v>24</v>
      </c>
      <c r="C82" s="979" t="s">
        <v>93</v>
      </c>
      <c r="D82" s="973"/>
      <c r="E82" s="973"/>
      <c r="F82" s="973"/>
      <c r="G82" s="426" t="s">
        <v>12</v>
      </c>
      <c r="H82" s="980" t="s">
        <v>13</v>
      </c>
      <c r="I82" s="981"/>
      <c r="J82" s="410">
        <v>92</v>
      </c>
      <c r="K82" s="410">
        <v>92</v>
      </c>
      <c r="L82" s="410">
        <v>92</v>
      </c>
      <c r="M82" s="410">
        <v>92</v>
      </c>
      <c r="N82" s="411">
        <f>M82</f>
        <v>92</v>
      </c>
      <c r="P82" s="429"/>
      <c r="R82" s="969" t="s">
        <v>13</v>
      </c>
      <c r="S82" s="955"/>
      <c r="T82" s="440">
        <f>+'PEP POA'!AD125</f>
        <v>0</v>
      </c>
      <c r="U82" s="440">
        <f>+'PEP POA'!AE125</f>
        <v>0</v>
      </c>
      <c r="V82" s="440">
        <f>+'PEP POA'!BD125</f>
        <v>0</v>
      </c>
      <c r="W82" s="850">
        <f>+'PEP POA'!BE125</f>
        <v>127006</v>
      </c>
      <c r="X82" s="440">
        <f>+'PEP POA'!CD125</f>
        <v>0</v>
      </c>
      <c r="Y82" s="850">
        <f>+'PEP POA'!CE125</f>
        <v>36018</v>
      </c>
      <c r="Z82" s="440">
        <f>+'PEP POA'!DD125</f>
        <v>0</v>
      </c>
      <c r="AA82" s="440">
        <f>+'PEP POA'!DE125</f>
        <v>0</v>
      </c>
      <c r="AB82" s="440">
        <f>+T82+V82+X82+Z82</f>
        <v>0</v>
      </c>
      <c r="AD82" s="605"/>
    </row>
    <row r="83" spans="2:30" s="403" customFormat="1">
      <c r="B83" s="426"/>
      <c r="C83" s="982"/>
      <c r="D83" s="973"/>
      <c r="E83" s="973"/>
      <c r="F83" s="973"/>
      <c r="G83" s="426"/>
      <c r="H83" s="983" t="s">
        <v>14</v>
      </c>
      <c r="I83" s="984"/>
      <c r="J83" s="425">
        <v>76</v>
      </c>
      <c r="K83" s="425">
        <v>76</v>
      </c>
      <c r="L83" s="425"/>
      <c r="M83" s="425"/>
      <c r="N83" s="407">
        <f>+J83</f>
        <v>76</v>
      </c>
      <c r="P83" s="424"/>
      <c r="R83" s="970" t="s">
        <v>14</v>
      </c>
      <c r="S83" s="971"/>
      <c r="T83" s="439"/>
      <c r="U83" s="834"/>
      <c r="V83" s="439"/>
      <c r="W83" s="834"/>
      <c r="X83" s="439"/>
      <c r="Y83" s="834"/>
      <c r="Z83" s="439"/>
      <c r="AA83" s="834"/>
      <c r="AB83" s="439"/>
      <c r="AD83" s="406"/>
    </row>
    <row r="84" spans="2:30" s="403" customFormat="1">
      <c r="B84" s="426"/>
      <c r="C84" s="959"/>
      <c r="D84" s="976"/>
      <c r="E84" s="976"/>
      <c r="F84" s="976"/>
      <c r="G84" s="428"/>
      <c r="H84" s="977" t="s">
        <v>9</v>
      </c>
      <c r="I84" s="978"/>
      <c r="J84" s="413">
        <v>100</v>
      </c>
      <c r="K84" s="413">
        <v>100</v>
      </c>
      <c r="L84" s="413">
        <v>100</v>
      </c>
      <c r="M84" s="413">
        <v>100</v>
      </c>
      <c r="N84" s="414">
        <f>M84</f>
        <v>100</v>
      </c>
      <c r="R84" s="967" t="s">
        <v>9</v>
      </c>
      <c r="S84" s="968"/>
      <c r="T84" s="441">
        <f>+'PEP POA'!F130+'PEP POA'!H130+'PEP POA'!J130+'PEP POA'!L130+'PEP POA'!N130+'PEP POA'!P130+'PEP POA'!R130+'PEP POA'!T130+'PEP POA'!V130+'PEP POA'!X130+'PEP POA'!Z130+'PEP POA'!AB130</f>
        <v>0</v>
      </c>
      <c r="U84" s="832">
        <f>+'PEP POA'!G130+'PEP POA'!I130+'PEP POA'!K130+'PEP POA'!M130+'PEP POA'!O130+'PEP POA'!Q130+'PEP POA'!S130+'PEP POA'!U130+'PEP POA'!W130+'PEP POA'!Y130+'PEP POA'!AA130+'PEP POA'!AC130</f>
        <v>0</v>
      </c>
      <c r="V84" s="441">
        <f>+'PEP POA'!AF130+'PEP POA'!AH130+'PEP POA'!AJ130+'PEP POA'!AL130+'PEP POA'!AN130+'PEP POA'!AP130+'PEP POA'!AR130+'PEP POA'!AT130+'PEP POA'!AV130+'PEP POA'!AX130+'PEP POA'!AZ130+'PEP POA'!BB130</f>
        <v>0</v>
      </c>
      <c r="W84" s="832">
        <f>+'PEP POA'!AG130+'PEP POA'!AI130+'PEP POA'!AK130+'PEP POA'!AM130+'PEP POA'!AO130+'PEP POA'!AQ130+'PEP POA'!AS130+'PEP POA'!AU130+'PEP POA'!AW130+'PEP POA'!AY130+'PEP POA'!BA130+'PEP POA'!BC130</f>
        <v>0</v>
      </c>
      <c r="X84" s="441">
        <f>+'PEP POA'!BF130+'PEP POA'!BH130+'PEP POA'!BJ130+'PEP POA'!BL130+'PEP POA'!BN130+'PEP POA'!BP130+'PEP POA'!BR130+'PEP POA'!BT130+'PEP POA'!BV130+'PEP POA'!BX130+'PEP POA'!BZ130+'PEP POA'!CB130</f>
        <v>0</v>
      </c>
      <c r="Y84" s="832">
        <f>+'PEP POA'!BG130+'PEP POA'!BI130+'PEP POA'!BK130+'PEP POA'!BM130+'PEP POA'!BO130+'PEP POA'!BQ130+'PEP POA'!BS130+'PEP POA'!BU130+'PEP POA'!BW130+'PEP POA'!BY130+'PEP POA'!CA130+'PEP POA'!CC130</f>
        <v>0</v>
      </c>
      <c r="Z84" s="441">
        <f>+'PEP POA'!BH130+'PEP POA'!BJ130+'PEP POA'!BL130+'PEP POA'!BN130+'PEP POA'!BP130+'PEP POA'!BR130+'PEP POA'!BT130+'PEP POA'!BV130+'PEP POA'!BX130+'PEP POA'!BZ130+'PEP POA'!CB130+'PEP POA'!CD130</f>
        <v>0</v>
      </c>
      <c r="AA84" s="832">
        <f>+'PEP POA'!BI130+'PEP POA'!BK130+'PEP POA'!BM130+'PEP POA'!BO130+'PEP POA'!BQ130+'PEP POA'!BS130+'PEP POA'!BU130+'PEP POA'!BW130+'PEP POA'!BY130+'PEP POA'!CA130+'PEP POA'!CC130+'PEP POA'!CE130</f>
        <v>0</v>
      </c>
      <c r="AB84" s="441">
        <f>+T84+V84+X84+Z84</f>
        <v>0</v>
      </c>
      <c r="AD84" s="413"/>
    </row>
    <row r="85" spans="2:30" s="403" customFormat="1" ht="28.5" customHeight="1">
      <c r="B85" s="426" t="s">
        <v>94</v>
      </c>
      <c r="C85" s="988" t="s">
        <v>95</v>
      </c>
      <c r="D85" s="989"/>
      <c r="E85" s="989"/>
      <c r="F85" s="989"/>
      <c r="G85" s="426" t="s">
        <v>30</v>
      </c>
      <c r="H85" s="980" t="s">
        <v>13</v>
      </c>
      <c r="I85" s="981"/>
      <c r="J85" s="410">
        <v>100</v>
      </c>
      <c r="K85" s="410">
        <v>100</v>
      </c>
      <c r="L85" s="410">
        <v>100</v>
      </c>
      <c r="M85" s="410">
        <v>100</v>
      </c>
      <c r="N85" s="411">
        <f>M85</f>
        <v>100</v>
      </c>
      <c r="R85" s="969" t="s">
        <v>13</v>
      </c>
      <c r="S85" s="955"/>
      <c r="T85" s="440">
        <f>+'PEP POA'!AD130</f>
        <v>0</v>
      </c>
      <c r="U85" s="833">
        <f>+'PEP POA'!AE130</f>
        <v>0</v>
      </c>
      <c r="V85" s="440">
        <f>+'PEP POA'!BD130</f>
        <v>0</v>
      </c>
      <c r="W85" s="833">
        <f>+'PEP POA'!BE130</f>
        <v>0</v>
      </c>
      <c r="X85" s="440">
        <f>+'PEP POA'!CD130</f>
        <v>0</v>
      </c>
      <c r="Y85" s="833">
        <f>+'PEP POA'!CE130</f>
        <v>0</v>
      </c>
      <c r="Z85" s="440">
        <f>+'PEP POA'!DD130</f>
        <v>0</v>
      </c>
      <c r="AA85" s="833">
        <f>+'PEP POA'!DE130</f>
        <v>0</v>
      </c>
      <c r="AB85" s="440">
        <f>+T85+V85+X85+Z85</f>
        <v>0</v>
      </c>
      <c r="AD85" s="605"/>
    </row>
    <row r="86" spans="2:30" s="403" customFormat="1">
      <c r="B86" s="426"/>
      <c r="C86" s="982"/>
      <c r="D86" s="973"/>
      <c r="E86" s="973"/>
      <c r="F86" s="973"/>
      <c r="G86" s="426"/>
      <c r="H86" s="983" t="s">
        <v>14</v>
      </c>
      <c r="I86" s="984"/>
      <c r="J86" s="425">
        <v>100</v>
      </c>
      <c r="K86" s="425">
        <v>100</v>
      </c>
      <c r="L86" s="425"/>
      <c r="M86" s="425"/>
      <c r="N86" s="407">
        <f>+J86</f>
        <v>100</v>
      </c>
      <c r="P86" s="424"/>
      <c r="R86" s="970" t="s">
        <v>14</v>
      </c>
      <c r="S86" s="971"/>
      <c r="T86" s="439"/>
      <c r="U86" s="834"/>
      <c r="V86" s="439"/>
      <c r="W86" s="834"/>
      <c r="X86" s="439"/>
      <c r="Y86" s="834"/>
      <c r="Z86" s="439"/>
      <c r="AA86" s="834"/>
      <c r="AB86" s="439"/>
      <c r="AD86" s="406"/>
    </row>
    <row r="87" spans="2:30" s="403" customFormat="1" ht="12" customHeight="1">
      <c r="B87" s="426"/>
      <c r="N87" s="405"/>
      <c r="R87" s="405"/>
      <c r="S87" s="405"/>
      <c r="T87" s="841"/>
      <c r="U87" s="842"/>
      <c r="V87" s="841"/>
      <c r="W87" s="842"/>
      <c r="X87" s="843" t="s">
        <v>127</v>
      </c>
      <c r="Y87" s="844"/>
      <c r="Z87" s="841"/>
      <c r="AA87" s="842"/>
      <c r="AB87" s="845">
        <f>+AB84+AB81+AB78+AB75+AB72+AB69+AB66+AB63+AB60+AB57+AB54</f>
        <v>585461.92999999993</v>
      </c>
      <c r="AD87" s="423"/>
    </row>
    <row r="88" spans="2:30" s="403" customFormat="1" ht="31.5" customHeight="1">
      <c r="B88" s="431">
        <v>3</v>
      </c>
      <c r="C88" s="982" t="s">
        <v>198</v>
      </c>
      <c r="D88" s="973"/>
      <c r="E88" s="973"/>
      <c r="F88" s="973"/>
      <c r="G88" s="426"/>
      <c r="H88" s="982"/>
      <c r="I88" s="973"/>
      <c r="J88" s="426"/>
      <c r="K88" s="426"/>
      <c r="L88" s="426"/>
      <c r="M88" s="426"/>
      <c r="N88" s="420"/>
      <c r="R88" s="405"/>
      <c r="S88" s="405"/>
      <c r="T88" s="841"/>
      <c r="U88" s="842"/>
      <c r="V88" s="841"/>
      <c r="W88" s="842"/>
      <c r="X88" s="841"/>
      <c r="Y88" s="842"/>
      <c r="Z88" s="841"/>
      <c r="AA88" s="842"/>
      <c r="AB88" s="841"/>
    </row>
    <row r="89" spans="2:30" s="403" customFormat="1">
      <c r="B89" s="430"/>
      <c r="C89" s="985" t="s">
        <v>46</v>
      </c>
      <c r="D89" s="986"/>
      <c r="E89" s="986"/>
      <c r="F89" s="981"/>
      <c r="G89" s="416" t="s">
        <v>6</v>
      </c>
      <c r="H89" s="987"/>
      <c r="I89" s="981"/>
      <c r="J89" s="416">
        <v>2019</v>
      </c>
      <c r="K89" s="416">
        <v>2020</v>
      </c>
      <c r="L89" s="416">
        <v>2021</v>
      </c>
      <c r="M89" s="416">
        <v>2022</v>
      </c>
      <c r="N89" s="417" t="s">
        <v>125</v>
      </c>
      <c r="R89" s="954"/>
      <c r="S89" s="955"/>
      <c r="T89" s="849">
        <v>2019</v>
      </c>
      <c r="U89" s="848">
        <v>2019</v>
      </c>
      <c r="V89" s="849">
        <v>2020</v>
      </c>
      <c r="W89" s="848">
        <v>2020</v>
      </c>
      <c r="X89" s="849">
        <v>2021</v>
      </c>
      <c r="Y89" s="848">
        <v>2021</v>
      </c>
      <c r="Z89" s="849">
        <v>2022</v>
      </c>
      <c r="AA89" s="848">
        <v>2022</v>
      </c>
      <c r="AB89" s="849" t="s">
        <v>116</v>
      </c>
      <c r="AD89" s="416"/>
    </row>
    <row r="90" spans="2:30" s="403" customFormat="1">
      <c r="B90" s="426"/>
      <c r="C90" s="959"/>
      <c r="D90" s="976"/>
      <c r="E90" s="976"/>
      <c r="F90" s="976"/>
      <c r="G90" s="428"/>
      <c r="H90" s="977" t="s">
        <v>9</v>
      </c>
      <c r="I90" s="978"/>
      <c r="J90" s="413">
        <v>0</v>
      </c>
      <c r="K90" s="413">
        <v>50000</v>
      </c>
      <c r="L90" s="413">
        <v>70000</v>
      </c>
      <c r="M90" s="413">
        <v>80000</v>
      </c>
      <c r="N90" s="414">
        <f>SUM(J90:M90)</f>
        <v>200000</v>
      </c>
      <c r="P90" s="432"/>
      <c r="R90" s="967" t="s">
        <v>9</v>
      </c>
      <c r="S90" s="968"/>
      <c r="T90" s="441">
        <f>+'PEP POA'!F137+'PEP POA'!H137+'PEP POA'!J137+'PEP POA'!L137+'PEP POA'!N137+'PEP POA'!P137+'PEP POA'!R137+'PEP POA'!T137+'PEP POA'!V137+'PEP POA'!X137+'PEP POA'!Z137+'PEP POA'!AB137</f>
        <v>0</v>
      </c>
      <c r="U90" s="832">
        <f>+'PEP POA'!G137+'PEP POA'!I137+'PEP POA'!K137+'PEP POA'!M137+'PEP POA'!O137+'PEP POA'!Q137+'PEP POA'!S137+'PEP POA'!U137+'PEP POA'!W137+'PEP POA'!Y137+'PEP POA'!AA137+'PEP POA'!AC137</f>
        <v>134179</v>
      </c>
      <c r="V90" s="441">
        <f>+'PEP POA'!AF137+'PEP POA'!AH137+'PEP POA'!AJ137+'PEP POA'!AL137+'PEP POA'!AN137+'PEP POA'!AP137+'PEP POA'!AR137+'PEP POA'!AT137+'PEP POA'!AV137+'PEP POA'!AX137+'PEP POA'!AZ137+'PEP POA'!BB137</f>
        <v>0</v>
      </c>
      <c r="W90" s="832">
        <f>+'PEP POA'!AG137+'PEP POA'!AI137+'PEP POA'!AK137+'PEP POA'!AM137+'PEP POA'!AO137+'PEP POA'!AQ137+'PEP POA'!AS137+'PEP POA'!AU137+'PEP POA'!AW137+'PEP POA'!AY137+'PEP POA'!BA137+'PEP POA'!BC137</f>
        <v>571789</v>
      </c>
      <c r="X90" s="441">
        <f>+'PEP POA'!BF137+'PEP POA'!BH137+'PEP POA'!BJ137+'PEP POA'!BL137+'PEP POA'!BN137+'PEP POA'!BP137+'PEP POA'!BR137+'PEP POA'!BT137+'PEP POA'!BV137+'PEP POA'!BX137+'PEP POA'!BZ137+'PEP POA'!CB137</f>
        <v>0</v>
      </c>
      <c r="Y90" s="832">
        <f>+'PEP POA'!BG137+'PEP POA'!BI137+'PEP POA'!BK137+'PEP POA'!BM137+'PEP POA'!BO137+'PEP POA'!BQ137+'PEP POA'!BS137+'PEP POA'!BU137+'PEP POA'!BW137+'PEP POA'!BY137+'PEP POA'!CA137+'PEP POA'!CC137</f>
        <v>609789</v>
      </c>
      <c r="Z90" s="441">
        <f>+'PEP POA'!CF137+'PEP POA'!CH137+'PEP POA'!CJ137+'PEP POA'!CL137+'PEP POA'!CN137+'PEP POA'!CP137+'PEP POA'!CR137+'PEP POA'!CT137+'PEP POA'!CV137+'PEP POA'!CX137+'PEP POA'!CZ137+'PEP POA'!DB137</f>
        <v>0</v>
      </c>
      <c r="AA90" s="832">
        <f>+'PEP POA'!CG137+'PEP POA'!CI137+'PEP POA'!CK137+'PEP POA'!CM137+'PEP POA'!CO137+'PEP POA'!CQ137+'PEP POA'!CS137+'PEP POA'!CU137+'PEP POA'!CW137+'PEP POA'!CY137+'PEP POA'!DA137+'PEP POA'!DC137</f>
        <v>119610</v>
      </c>
      <c r="AB90" s="441">
        <f>+T90+V90+X90+Z90</f>
        <v>0</v>
      </c>
      <c r="AD90" s="413"/>
    </row>
    <row r="91" spans="2:30" s="403" customFormat="1" ht="22.5" customHeight="1">
      <c r="B91" s="426" t="s">
        <v>38</v>
      </c>
      <c r="C91" s="988" t="s">
        <v>96</v>
      </c>
      <c r="D91" s="989"/>
      <c r="E91" s="989"/>
      <c r="F91" s="989"/>
      <c r="G91" s="426" t="s">
        <v>12</v>
      </c>
      <c r="H91" s="980" t="s">
        <v>13</v>
      </c>
      <c r="I91" s="981"/>
      <c r="J91" s="410">
        <v>0</v>
      </c>
      <c r="K91" s="410">
        <v>38348</v>
      </c>
      <c r="L91" s="410">
        <v>70000</v>
      </c>
      <c r="M91" s="410">
        <v>80000</v>
      </c>
      <c r="N91" s="411">
        <f>J92+K91+L91+M91</f>
        <v>200000</v>
      </c>
      <c r="P91" s="429"/>
      <c r="R91" s="969" t="s">
        <v>13</v>
      </c>
      <c r="S91" s="955"/>
      <c r="T91" s="440">
        <f>+'PEP POA'!AD137</f>
        <v>0</v>
      </c>
      <c r="U91" s="833">
        <f>+'PEP POA'!AE137</f>
        <v>134179</v>
      </c>
      <c r="V91" s="440">
        <f>+'PEP POA'!BD137</f>
        <v>0</v>
      </c>
      <c r="W91" s="833">
        <f>+'PEP POA'!BE137</f>
        <v>571789</v>
      </c>
      <c r="X91" s="440">
        <f>+'PEP POA'!CD137</f>
        <v>0</v>
      </c>
      <c r="Y91" s="833">
        <f>+'PEP POA'!CE137</f>
        <v>609789</v>
      </c>
      <c r="Z91" s="440">
        <f>+'PEP POA'!DD137</f>
        <v>0</v>
      </c>
      <c r="AA91" s="833">
        <f>+'PEP POA'!DE137</f>
        <v>119610</v>
      </c>
      <c r="AB91" s="440">
        <f>+T91+V91+X91+Z91</f>
        <v>0</v>
      </c>
      <c r="AD91" s="605"/>
    </row>
    <row r="92" spans="2:30" s="403" customFormat="1">
      <c r="B92" s="426"/>
      <c r="C92" s="982"/>
      <c r="D92" s="973"/>
      <c r="E92" s="973"/>
      <c r="F92" s="973"/>
      <c r="G92" s="426"/>
      <c r="H92" s="983" t="s">
        <v>14</v>
      </c>
      <c r="I92" s="984"/>
      <c r="J92" s="425">
        <v>11652</v>
      </c>
      <c r="K92" s="425">
        <v>0</v>
      </c>
      <c r="L92" s="425"/>
      <c r="M92" s="425"/>
      <c r="N92" s="407">
        <f>+J92</f>
        <v>11652</v>
      </c>
      <c r="P92" s="424"/>
      <c r="R92" s="970" t="s">
        <v>14</v>
      </c>
      <c r="S92" s="971"/>
      <c r="T92" s="439"/>
      <c r="U92" s="834"/>
      <c r="V92" s="439"/>
      <c r="W92" s="834"/>
      <c r="X92" s="439"/>
      <c r="Y92" s="834"/>
      <c r="Z92" s="439"/>
      <c r="AA92" s="834"/>
      <c r="AB92" s="439"/>
      <c r="AD92" s="406"/>
    </row>
    <row r="93" spans="2:30" s="403" customFormat="1">
      <c r="B93" s="426"/>
      <c r="C93" s="959"/>
      <c r="D93" s="976"/>
      <c r="E93" s="976"/>
      <c r="F93" s="976"/>
      <c r="G93" s="428"/>
      <c r="H93" s="977" t="s">
        <v>9</v>
      </c>
      <c r="I93" s="978"/>
      <c r="J93" s="413">
        <v>3</v>
      </c>
      <c r="K93" s="413">
        <v>3</v>
      </c>
      <c r="L93" s="413">
        <v>3</v>
      </c>
      <c r="M93" s="413">
        <v>3</v>
      </c>
      <c r="N93" s="414">
        <f>M93</f>
        <v>3</v>
      </c>
      <c r="P93" s="432"/>
      <c r="R93" s="967" t="s">
        <v>9</v>
      </c>
      <c r="S93" s="968"/>
      <c r="T93" s="441">
        <f>+'PEP POA'!F144+'PEP POA'!H144+'PEP POA'!J144+'PEP POA'!L144+'PEP POA'!N144+'PEP POA'!P144+'PEP POA'!R144+'PEP POA'!T144+'PEP POA'!V144+'PEP POA'!X144+'PEP POA'!Z144+'PEP POA'!AB144</f>
        <v>0</v>
      </c>
      <c r="U93" s="832">
        <f>+'PEP POA'!G144+'PEP POA'!I144+'PEP POA'!K144+'PEP POA'!M144+'PEP POA'!O144+'PEP POA'!Q144+'PEP POA'!S144+'PEP POA'!U144+'PEP POA'!W144+'PEP POA'!Y144+'PEP POA'!AA144+'PEP POA'!AC144</f>
        <v>0</v>
      </c>
      <c r="V93" s="441">
        <f>+'PEP POA'!AF144+'PEP POA'!AH144+'PEP POA'!AJ144+'PEP POA'!AL144+'PEP POA'!AN144+'PEP POA'!AP144+'PEP POA'!AR144+'PEP POA'!AT144+'PEP POA'!AV144+'PEP POA'!AX144+'PEP POA'!AZ144+'PEP POA'!BB144</f>
        <v>0</v>
      </c>
      <c r="W93" s="832">
        <f>+'PEP POA'!AG144+'PEP POA'!AI144+'PEP POA'!AK144+'PEP POA'!AM144+'PEP POA'!AO144+'PEP POA'!AQ144+'PEP POA'!AS144+'PEP POA'!AU144+'PEP POA'!AW144+'PEP POA'!AY144+'PEP POA'!BA144+'PEP POA'!BC144</f>
        <v>0</v>
      </c>
      <c r="X93" s="441">
        <f>+'PEP POA'!BF144+'PEP POA'!BH144+'PEP POA'!BJ144+'PEP POA'!BL144+'PEP POA'!BN144+'PEP POA'!BP144+'PEP POA'!BR144+'PEP POA'!BT144+'PEP POA'!BV144+'PEP POA'!BX144+'PEP POA'!BZ144+'PEP POA'!CB144</f>
        <v>0</v>
      </c>
      <c r="Y93" s="832">
        <f>+'PEP POA'!BG144+'PEP POA'!BI144+'PEP POA'!BK144+'PEP POA'!BM144+'PEP POA'!BO144+'PEP POA'!BQ144+'PEP POA'!BS144+'PEP POA'!BU144+'PEP POA'!BW144+'PEP POA'!BY144+'PEP POA'!CA144+'PEP POA'!CC144</f>
        <v>0</v>
      </c>
      <c r="Z93" s="441">
        <f>+'PEP POA'!CF144+'PEP POA'!CH144+'PEP POA'!CJ144+'PEP POA'!CL144+'PEP POA'!CN144+'PEP POA'!CP144+'PEP POA'!CR144+'PEP POA'!CT144+'PEP POA'!CV144+'PEP POA'!CX144+'PEP POA'!CZ144+'PEP POA'!DB144</f>
        <v>0</v>
      </c>
      <c r="AA93" s="832">
        <f>+'PEP POA'!CG144+'PEP POA'!CI144+'PEP POA'!CK144+'PEP POA'!CM144+'PEP POA'!CO144+'PEP POA'!CQ144+'PEP POA'!CS144+'PEP POA'!CU144+'PEP POA'!CW144+'PEP POA'!CY144+'PEP POA'!DA144+'PEP POA'!DC144</f>
        <v>0</v>
      </c>
      <c r="AB93" s="441">
        <f>+T93+V93+X93+Z93</f>
        <v>0</v>
      </c>
      <c r="AD93" s="413"/>
    </row>
    <row r="94" spans="2:30" s="403" customFormat="1" ht="19.5" customHeight="1">
      <c r="B94" s="426" t="s">
        <v>97</v>
      </c>
      <c r="C94" s="979" t="s">
        <v>98</v>
      </c>
      <c r="D94" s="973"/>
      <c r="E94" s="973"/>
      <c r="F94" s="973"/>
      <c r="G94" s="426" t="s">
        <v>99</v>
      </c>
      <c r="H94" s="980" t="s">
        <v>13</v>
      </c>
      <c r="I94" s="981"/>
      <c r="J94" s="410">
        <v>3</v>
      </c>
      <c r="K94" s="410">
        <v>3</v>
      </c>
      <c r="L94" s="410">
        <v>3</v>
      </c>
      <c r="M94" s="410">
        <v>3</v>
      </c>
      <c r="N94" s="411">
        <f>M94</f>
        <v>3</v>
      </c>
      <c r="R94" s="969" t="s">
        <v>13</v>
      </c>
      <c r="S94" s="955"/>
      <c r="T94" s="440">
        <f>+'PEP POA'!AD144</f>
        <v>0</v>
      </c>
      <c r="U94" s="833">
        <f>+'PEP POA'!AE144</f>
        <v>0</v>
      </c>
      <c r="V94" s="440">
        <f>+'PEP POA'!BD144</f>
        <v>0</v>
      </c>
      <c r="W94" s="833">
        <f>+'PEP POA'!BE144</f>
        <v>0</v>
      </c>
      <c r="X94" s="440">
        <f>+'PEP POA'!CD144</f>
        <v>0</v>
      </c>
      <c r="Y94" s="833">
        <f>+'PEP POA'!CE144</f>
        <v>0</v>
      </c>
      <c r="Z94" s="440">
        <f>+'PEP POA'!DD144</f>
        <v>0</v>
      </c>
      <c r="AA94" s="833">
        <f>+'PEP POA'!DE144</f>
        <v>0</v>
      </c>
      <c r="AB94" s="440">
        <f>+T94+V94+X94+Z94</f>
        <v>0</v>
      </c>
      <c r="AD94" s="605"/>
    </row>
    <row r="95" spans="2:30" s="403" customFormat="1">
      <c r="B95" s="426"/>
      <c r="C95" s="982"/>
      <c r="D95" s="973"/>
      <c r="E95" s="973"/>
      <c r="F95" s="973"/>
      <c r="G95" s="426"/>
      <c r="H95" s="983" t="s">
        <v>14</v>
      </c>
      <c r="I95" s="984"/>
      <c r="J95" s="425">
        <v>3</v>
      </c>
      <c r="K95" s="425">
        <v>3</v>
      </c>
      <c r="L95" s="425"/>
      <c r="M95" s="425"/>
      <c r="N95" s="407">
        <f>+J95</f>
        <v>3</v>
      </c>
      <c r="P95" s="424"/>
      <c r="R95" s="970" t="s">
        <v>14</v>
      </c>
      <c r="S95" s="971"/>
      <c r="T95" s="439"/>
      <c r="U95" s="834"/>
      <c r="V95" s="439"/>
      <c r="W95" s="834"/>
      <c r="X95" s="439"/>
      <c r="Y95" s="834"/>
      <c r="Z95" s="439"/>
      <c r="AA95" s="834"/>
      <c r="AB95" s="439"/>
      <c r="AD95" s="406"/>
    </row>
    <row r="96" spans="2:30" s="403" customFormat="1">
      <c r="B96" s="426"/>
      <c r="C96" s="959"/>
      <c r="D96" s="976"/>
      <c r="E96" s="976"/>
      <c r="F96" s="976"/>
      <c r="G96" s="428"/>
      <c r="H96" s="977" t="s">
        <v>9</v>
      </c>
      <c r="I96" s="978"/>
      <c r="J96" s="413">
        <v>0</v>
      </c>
      <c r="K96" s="413">
        <v>3</v>
      </c>
      <c r="L96" s="413">
        <v>3</v>
      </c>
      <c r="M96" s="413">
        <v>3</v>
      </c>
      <c r="N96" s="414">
        <f>M96</f>
        <v>3</v>
      </c>
      <c r="R96" s="967" t="s">
        <v>9</v>
      </c>
      <c r="S96" s="968"/>
      <c r="T96" s="441">
        <f>+'PEP POA'!F148+'PEP POA'!H148+'PEP POA'!J148+'PEP POA'!L148+'PEP POA'!N148+'PEP POA'!P148+'PEP POA'!R148+'PEP POA'!T148+'PEP POA'!V148+'PEP POA'!X148+'PEP POA'!Z148+'PEP POA'!AB148</f>
        <v>0</v>
      </c>
      <c r="U96" s="832">
        <f>+'PEP POA'!G148+'PEP POA'!I148+'PEP POA'!K148+'PEP POA'!M148+'PEP POA'!O148+'PEP POA'!Q148+'PEP POA'!S148+'PEP POA'!U148+'PEP POA'!W148+'PEP POA'!Y148+'PEP POA'!AA148+'PEP POA'!AC148</f>
        <v>0</v>
      </c>
      <c r="V96" s="441">
        <f>+'PEP POA'!AF148+'PEP POA'!AH148+'PEP POA'!AJ148+'PEP POA'!AL148+'PEP POA'!AN148+'PEP POA'!AP148+'PEP POA'!AR148+'PEP POA'!AT148+'PEP POA'!AV148+'PEP POA'!AX148+'PEP POA'!AZ148+'PEP POA'!BB148</f>
        <v>0</v>
      </c>
      <c r="W96" s="832">
        <f>+'PEP POA'!AG148+'PEP POA'!AI148+'PEP POA'!AK148+'PEP POA'!AM148+'PEP POA'!AO148+'PEP POA'!AQ148+'PEP POA'!AS148+'PEP POA'!AU148+'PEP POA'!AW148+'PEP POA'!AY148+'PEP POA'!BA148+'PEP POA'!BC148</f>
        <v>35000</v>
      </c>
      <c r="X96" s="441">
        <f>+'PEP POA'!BF148+'PEP POA'!BH148+'PEP POA'!BJ148+'PEP POA'!BL148+'PEP POA'!BN148+'PEP POA'!BP148+'PEP POA'!BR148+'PEP POA'!BT148+'PEP POA'!BV148+'PEP POA'!BX148+'PEP POA'!BZ148+'PEP POA'!CB148</f>
        <v>0</v>
      </c>
      <c r="Y96" s="832">
        <f>+'PEP POA'!BG148+'PEP POA'!BI148+'PEP POA'!BK148+'PEP POA'!BM148+'PEP POA'!BO148+'PEP POA'!BQ148+'PEP POA'!BS148+'PEP POA'!BU148+'PEP POA'!BW148+'PEP POA'!BY148+'PEP POA'!CA148+'PEP POA'!CC148</f>
        <v>0</v>
      </c>
      <c r="Z96" s="441">
        <f>+'PEP POA'!CF148+'PEP POA'!CH148+'PEP POA'!CJ148+'PEP POA'!CL148+'PEP POA'!CN148+'PEP POA'!CP148+'PEP POA'!CR148+'PEP POA'!CT148+'PEP POA'!CV148+'PEP POA'!CX148+'PEP POA'!CZ148+'PEP POA'!DB148</f>
        <v>0</v>
      </c>
      <c r="AA96" s="832">
        <f>+'PEP POA'!CG148+'PEP POA'!CI148+'PEP POA'!CK148+'PEP POA'!CM148+'PEP POA'!CO148+'PEP POA'!CQ148+'PEP POA'!CS148+'PEP POA'!CU148+'PEP POA'!CW148+'PEP POA'!CY148+'PEP POA'!DA148+'PEP POA'!DC148</f>
        <v>0</v>
      </c>
      <c r="AB96" s="441">
        <f>+T96+V96+X96+Z96</f>
        <v>0</v>
      </c>
      <c r="AD96" s="413"/>
    </row>
    <row r="97" spans="2:30" s="403" customFormat="1" ht="24.75" customHeight="1">
      <c r="B97" s="426" t="s">
        <v>40</v>
      </c>
      <c r="C97" s="979" t="s">
        <v>100</v>
      </c>
      <c r="D97" s="973"/>
      <c r="E97" s="973"/>
      <c r="F97" s="973"/>
      <c r="G97" s="426" t="s">
        <v>101</v>
      </c>
      <c r="H97" s="980" t="s">
        <v>13</v>
      </c>
      <c r="I97" s="981"/>
      <c r="J97" s="410">
        <v>0</v>
      </c>
      <c r="K97" s="410">
        <v>3</v>
      </c>
      <c r="L97" s="410">
        <v>3</v>
      </c>
      <c r="M97" s="410">
        <v>3</v>
      </c>
      <c r="N97" s="411">
        <f>M97</f>
        <v>3</v>
      </c>
      <c r="R97" s="969" t="s">
        <v>13</v>
      </c>
      <c r="S97" s="955"/>
      <c r="T97" s="440">
        <f>+'PEP POA'!AD148</f>
        <v>0</v>
      </c>
      <c r="U97" s="833">
        <f>+'PEP POA'!AE148</f>
        <v>0</v>
      </c>
      <c r="V97" s="440">
        <f>+'PEP POA'!BD148</f>
        <v>0</v>
      </c>
      <c r="W97" s="833">
        <f>+'PEP POA'!BE148</f>
        <v>35000</v>
      </c>
      <c r="X97" s="440">
        <f>+'PEP POA'!CD148</f>
        <v>0</v>
      </c>
      <c r="Y97" s="833">
        <f>+'PEP POA'!CE148</f>
        <v>0</v>
      </c>
      <c r="Z97" s="440">
        <f>+'PEP POA'!DD148</f>
        <v>0</v>
      </c>
      <c r="AA97" s="833">
        <f>+'PEP POA'!DE148</f>
        <v>0</v>
      </c>
      <c r="AB97" s="440">
        <f>+T97+V97+X97+Z97</f>
        <v>0</v>
      </c>
      <c r="AD97" s="605"/>
    </row>
    <row r="98" spans="2:30" s="403" customFormat="1">
      <c r="B98" s="426"/>
      <c r="C98" s="982"/>
      <c r="D98" s="973"/>
      <c r="E98" s="973"/>
      <c r="F98" s="973"/>
      <c r="G98" s="426"/>
      <c r="H98" s="983" t="s">
        <v>14</v>
      </c>
      <c r="I98" s="984"/>
      <c r="J98" s="425">
        <v>0</v>
      </c>
      <c r="K98" s="425">
        <v>0</v>
      </c>
      <c r="L98" s="425"/>
      <c r="M98" s="425"/>
      <c r="N98" s="407">
        <f>+J98</f>
        <v>0</v>
      </c>
      <c r="R98" s="970" t="s">
        <v>14</v>
      </c>
      <c r="S98" s="971"/>
      <c r="T98" s="439"/>
      <c r="U98" s="834"/>
      <c r="V98" s="439"/>
      <c r="W98" s="834"/>
      <c r="X98" s="439"/>
      <c r="Y98" s="834"/>
      <c r="Z98" s="439"/>
      <c r="AA98" s="834"/>
      <c r="AB98" s="439"/>
      <c r="AD98" s="406"/>
    </row>
    <row r="99" spans="2:30" s="403" customFormat="1">
      <c r="B99" s="426"/>
      <c r="C99" s="959"/>
      <c r="D99" s="976"/>
      <c r="E99" s="976"/>
      <c r="F99" s="976"/>
      <c r="G99" s="428"/>
      <c r="H99" s="977" t="s">
        <v>9</v>
      </c>
      <c r="I99" s="978"/>
      <c r="J99" s="413">
        <v>1</v>
      </c>
      <c r="K99" s="413">
        <v>1</v>
      </c>
      <c r="L99" s="413">
        <v>1</v>
      </c>
      <c r="M99" s="413">
        <v>1</v>
      </c>
      <c r="N99" s="414">
        <f>M99</f>
        <v>1</v>
      </c>
      <c r="R99" s="967" t="s">
        <v>9</v>
      </c>
      <c r="S99" s="968"/>
      <c r="T99" s="441">
        <f>+'PEP POA'!F152+'PEP POA'!H152+'PEP POA'!J152+'PEP POA'!L152+'PEP POA'!N152+'PEP POA'!P152+'PEP POA'!R152+'PEP POA'!T152+'PEP POA'!V152+'PEP POA'!X152+'PEP POA'!Z152+'PEP POA'!AB152</f>
        <v>0</v>
      </c>
      <c r="U99" s="832">
        <f>+'PEP POA'!G152+'PEP POA'!I152+'PEP POA'!K152+'PEP POA'!M152+'PEP POA'!O152+'PEP POA'!Q152+'PEP POA'!S152+'PEP POA'!U152+'PEP POA'!W152+'PEP POA'!Y152+'PEP POA'!AA152+'PEP POA'!AC152</f>
        <v>0</v>
      </c>
      <c r="V99" s="441">
        <f>+'PEP POA'!AF152+'PEP POA'!AH152+'PEP POA'!AJ152+'PEP POA'!AL152+'PEP POA'!AN152+'PEP POA'!AP152+'PEP POA'!AR152+'PEP POA'!AT152+'PEP POA'!AV152+'PEP POA'!AX152+'PEP POA'!AZ152+'PEP POA'!BB152</f>
        <v>4300.8100000000004</v>
      </c>
      <c r="W99" s="832">
        <f>+'PEP POA'!AG152+'PEP POA'!AI152+'PEP POA'!AK152+'PEP POA'!AM152+'PEP POA'!AO152+'PEP POA'!AQ152+'PEP POA'!AS152+'PEP POA'!AU152+'PEP POA'!AW152+'PEP POA'!AY152+'PEP POA'!BA152+'PEP POA'!BC152</f>
        <v>0</v>
      </c>
      <c r="X99" s="441">
        <f>+'PEP POA'!BF152+'PEP POA'!BH152+'PEP POA'!BJ152+'PEP POA'!BL152+'PEP POA'!BN152+'PEP POA'!BP152+'PEP POA'!BR152+'PEP POA'!BT152+'PEP POA'!BV152+'PEP POA'!BX152+'PEP POA'!BZ152+'PEP POA'!CB152</f>
        <v>86202.360000000015</v>
      </c>
      <c r="Y99" s="832">
        <f>+'PEP POA'!BG152+'PEP POA'!BI152+'PEP POA'!BK152+'PEP POA'!BM152+'PEP POA'!BO152+'PEP POA'!BQ152+'PEP POA'!BS152+'PEP POA'!BU152+'PEP POA'!BW152+'PEP POA'!BY152+'PEP POA'!CA152+'PEP POA'!CC152</f>
        <v>0</v>
      </c>
      <c r="Z99" s="441">
        <f>+'PEP POA'!CF152+'PEP POA'!CH152+'PEP POA'!CJ152+'PEP POA'!CL152+'PEP POA'!CN152+'PEP POA'!CP152+'PEP POA'!CR152+'PEP POA'!CT152+'PEP POA'!CV152+'PEP POA'!CX152+'PEP POA'!CZ152+'PEP POA'!DB152</f>
        <v>97524.86</v>
      </c>
      <c r="AA99" s="832">
        <f>+'PEP POA'!CG152+'PEP POA'!CI152+'PEP POA'!CK152+'PEP POA'!CM152+'PEP POA'!CO152+'PEP POA'!CQ152+'PEP POA'!CS152+'PEP POA'!CU152+'PEP POA'!CW152+'PEP POA'!CY152+'PEP POA'!DA152+'PEP POA'!DC152</f>
        <v>21000</v>
      </c>
      <c r="AB99" s="441">
        <f>+T99+V99+X99+Z99</f>
        <v>188028.03000000003</v>
      </c>
      <c r="AD99" s="413"/>
    </row>
    <row r="100" spans="2:30" s="403" customFormat="1" ht="39.75" customHeight="1">
      <c r="B100" s="426" t="s">
        <v>102</v>
      </c>
      <c r="C100" s="979" t="s">
        <v>103</v>
      </c>
      <c r="D100" s="973"/>
      <c r="E100" s="973"/>
      <c r="F100" s="973"/>
      <c r="G100" s="426" t="s">
        <v>68</v>
      </c>
      <c r="H100" s="980" t="s">
        <v>13</v>
      </c>
      <c r="I100" s="981"/>
      <c r="J100" s="410">
        <v>1</v>
      </c>
      <c r="K100" s="410">
        <v>1</v>
      </c>
      <c r="L100" s="410">
        <v>1</v>
      </c>
      <c r="M100" s="410">
        <v>1</v>
      </c>
      <c r="N100" s="411">
        <f>M100</f>
        <v>1</v>
      </c>
      <c r="R100" s="969" t="s">
        <v>13</v>
      </c>
      <c r="S100" s="955"/>
      <c r="T100" s="440">
        <f>+'PEP POA'!AD152</f>
        <v>0</v>
      </c>
      <c r="U100" s="833">
        <f>+'PEP POA'!AE152</f>
        <v>0</v>
      </c>
      <c r="V100" s="440">
        <f>+'PEP POA'!BD152</f>
        <v>4300.8100000000004</v>
      </c>
      <c r="W100" s="833">
        <f>+'PEP POA'!BE152</f>
        <v>0</v>
      </c>
      <c r="X100" s="440">
        <f>+'PEP POA'!CD152</f>
        <v>86202.360000000015</v>
      </c>
      <c r="Y100" s="833">
        <f>+'PEP POA'!CE152</f>
        <v>0</v>
      </c>
      <c r="Z100" s="440">
        <f>+'PEP POA'!DD152</f>
        <v>97524.86</v>
      </c>
      <c r="AA100" s="833">
        <f>+'PEP POA'!DE152</f>
        <v>21000</v>
      </c>
      <c r="AB100" s="440">
        <f>+T100+V100+X100+Z100</f>
        <v>188028.03000000003</v>
      </c>
      <c r="AD100" s="605"/>
    </row>
    <row r="101" spans="2:30" s="403" customFormat="1">
      <c r="B101" s="426"/>
      <c r="C101" s="982"/>
      <c r="D101" s="973"/>
      <c r="E101" s="973"/>
      <c r="F101" s="973"/>
      <c r="G101" s="426"/>
      <c r="H101" s="983" t="s">
        <v>14</v>
      </c>
      <c r="I101" s="984"/>
      <c r="J101" s="425">
        <v>1</v>
      </c>
      <c r="K101" s="425">
        <v>0</v>
      </c>
      <c r="L101" s="425"/>
      <c r="M101" s="425"/>
      <c r="N101" s="407">
        <f>+J101</f>
        <v>1</v>
      </c>
      <c r="P101" s="424"/>
      <c r="R101" s="970" t="s">
        <v>14</v>
      </c>
      <c r="S101" s="971"/>
      <c r="T101" s="439"/>
      <c r="U101" s="834"/>
      <c r="V101" s="439"/>
      <c r="W101" s="834"/>
      <c r="X101" s="439"/>
      <c r="Y101" s="834"/>
      <c r="Z101" s="439"/>
      <c r="AA101" s="834"/>
      <c r="AB101" s="439"/>
      <c r="AD101" s="406"/>
    </row>
    <row r="102" spans="2:30" s="403" customFormat="1">
      <c r="B102" s="426"/>
      <c r="C102" s="959"/>
      <c r="D102" s="976"/>
      <c r="E102" s="976"/>
      <c r="F102" s="976"/>
      <c r="G102" s="428"/>
      <c r="H102" s="977" t="s">
        <v>9</v>
      </c>
      <c r="I102" s="978"/>
      <c r="J102" s="413">
        <v>0</v>
      </c>
      <c r="K102" s="413">
        <v>3</v>
      </c>
      <c r="L102" s="413">
        <v>3</v>
      </c>
      <c r="M102" s="413">
        <v>3</v>
      </c>
      <c r="N102" s="414">
        <f>+M102</f>
        <v>3</v>
      </c>
      <c r="R102" s="967" t="s">
        <v>9</v>
      </c>
      <c r="S102" s="968"/>
      <c r="T102" s="441">
        <f>+'PEP POA'!F163+'PEP POA'!H163+'PEP POA'!J163+'PEP POA'!L163+'PEP POA'!N163+'PEP POA'!P163+'PEP POA'!R163+'PEP POA'!T163+'PEP POA'!V163+'PEP POA'!X163+'PEP POA'!Z163+'PEP POA'!AB163</f>
        <v>0</v>
      </c>
      <c r="U102" s="832">
        <f>+'PEP POA'!G163+'PEP POA'!I163+'PEP POA'!K163+'PEP POA'!M163+'PEP POA'!O163+'PEP POA'!Q163+'PEP POA'!S163+'PEP POA'!U163+'PEP POA'!W163+'PEP POA'!Y163+'PEP POA'!AA163+'PEP POA'!AC163</f>
        <v>0</v>
      </c>
      <c r="V102" s="441">
        <f>+'PEP POA'!AF163+'PEP POA'!AH163+'PEP POA'!AJ163+'PEP POA'!AL163+'PEP POA'!AN163+'PEP POA'!AP163+'PEP POA'!AR163+'PEP POA'!AT163+'PEP POA'!AV163+'PEP POA'!AX163+'PEP POA'!AZ163+'PEP POA'!BB163</f>
        <v>0</v>
      </c>
      <c r="W102" s="832">
        <f>+'PEP POA'!AG163+'PEP POA'!AI163+'PEP POA'!AK163+'PEP POA'!AM163+'PEP POA'!AO163+'PEP POA'!AQ163+'PEP POA'!AS163+'PEP POA'!AU163+'PEP POA'!AW163+'PEP POA'!AY163+'PEP POA'!BA163+'PEP POA'!BC163</f>
        <v>0</v>
      </c>
      <c r="X102" s="441">
        <f>+'PEP POA'!BF163+'PEP POA'!BH163+'PEP POA'!BJ163+'PEP POA'!BL163+'PEP POA'!BN163+'PEP POA'!BP163+'PEP POA'!BR163+'PEP POA'!BT163+'PEP POA'!BV163+'PEP POA'!BX163+'PEP POA'!BZ163+'PEP POA'!CB163</f>
        <v>0</v>
      </c>
      <c r="Y102" s="832">
        <f>+'PEP POA'!BG163+'PEP POA'!BI163+'PEP POA'!BK163+'PEP POA'!BM163+'PEP POA'!BO163+'PEP POA'!BQ163+'PEP POA'!BS163+'PEP POA'!BU163+'PEP POA'!BW163+'PEP POA'!BY163+'PEP POA'!CA163+'PEP POA'!CC163</f>
        <v>0</v>
      </c>
      <c r="Z102" s="441">
        <f>+'PEP POA'!CF163+'PEP POA'!CH163+'PEP POA'!CJ163+'PEP POA'!CL163+'PEP POA'!CN163+'PEP POA'!CP163+'PEP POA'!CR163+'PEP POA'!CT163+'PEP POA'!CV163+'PEP POA'!CX163+'PEP POA'!CZ163+'PEP POA'!DB163</f>
        <v>0</v>
      </c>
      <c r="AA102" s="832">
        <f>+'PEP POA'!CG163+'PEP POA'!CI163+'PEP POA'!CK163+'PEP POA'!CM163+'PEP POA'!CO163+'PEP POA'!CQ163+'PEP POA'!CS163+'PEP POA'!CU163+'PEP POA'!CW163+'PEP POA'!CY163+'PEP POA'!DA163+'PEP POA'!DC163</f>
        <v>0</v>
      </c>
      <c r="AB102" s="441">
        <f>+T102+V102+X102+Z102</f>
        <v>0</v>
      </c>
      <c r="AD102" s="413"/>
    </row>
    <row r="103" spans="2:30" s="403" customFormat="1" ht="29.25" customHeight="1">
      <c r="B103" s="426" t="s">
        <v>104</v>
      </c>
      <c r="C103" s="979" t="s">
        <v>105</v>
      </c>
      <c r="D103" s="973"/>
      <c r="E103" s="973"/>
      <c r="F103" s="973"/>
      <c r="G103" s="426" t="s">
        <v>106</v>
      </c>
      <c r="H103" s="980" t="s">
        <v>13</v>
      </c>
      <c r="I103" s="981"/>
      <c r="J103" s="410">
        <v>0</v>
      </c>
      <c r="K103" s="410">
        <v>3</v>
      </c>
      <c r="L103" s="410">
        <v>3</v>
      </c>
      <c r="M103" s="410">
        <v>3</v>
      </c>
      <c r="N103" s="411">
        <f>M103</f>
        <v>3</v>
      </c>
      <c r="R103" s="969" t="s">
        <v>13</v>
      </c>
      <c r="S103" s="955"/>
      <c r="T103" s="440">
        <f>+'PEP POA'!AD163</f>
        <v>0</v>
      </c>
      <c r="U103" s="833">
        <f>+'PEP POA'!AE163</f>
        <v>0</v>
      </c>
      <c r="V103" s="440">
        <f>+'PEP POA'!BD163</f>
        <v>0</v>
      </c>
      <c r="W103" s="833">
        <f>+'PEP POA'!BE163</f>
        <v>0</v>
      </c>
      <c r="X103" s="440">
        <f>+'PEP POA'!CD163</f>
        <v>0</v>
      </c>
      <c r="Y103" s="833">
        <f>+'PEP POA'!CE163</f>
        <v>0</v>
      </c>
      <c r="Z103" s="440">
        <f>+'PEP POA'!DD163</f>
        <v>0</v>
      </c>
      <c r="AA103" s="833">
        <f>+'PEP POA'!DE163</f>
        <v>0</v>
      </c>
      <c r="AB103" s="440">
        <f>+T103+V103+X103+Z103</f>
        <v>0</v>
      </c>
      <c r="AD103" s="603"/>
    </row>
    <row r="104" spans="2:30" s="403" customFormat="1">
      <c r="B104" s="426"/>
      <c r="C104" s="982"/>
      <c r="D104" s="973"/>
      <c r="E104" s="973"/>
      <c r="F104" s="973"/>
      <c r="G104" s="426"/>
      <c r="H104" s="983" t="s">
        <v>14</v>
      </c>
      <c r="I104" s="984"/>
      <c r="J104" s="425">
        <v>0</v>
      </c>
      <c r="K104" s="425">
        <v>0</v>
      </c>
      <c r="L104" s="425"/>
      <c r="M104" s="425"/>
      <c r="N104" s="407">
        <f>+J104</f>
        <v>0</v>
      </c>
      <c r="R104" s="970" t="s">
        <v>14</v>
      </c>
      <c r="S104" s="971"/>
      <c r="T104" s="439"/>
      <c r="U104" s="834"/>
      <c r="V104" s="439"/>
      <c r="W104" s="834"/>
      <c r="X104" s="439"/>
      <c r="Y104" s="834"/>
      <c r="Z104" s="439"/>
      <c r="AA104" s="834"/>
      <c r="AB104" s="439"/>
      <c r="AD104" s="406"/>
    </row>
    <row r="105" spans="2:30" s="403" customFormat="1">
      <c r="B105" s="426"/>
      <c r="C105" s="426"/>
      <c r="N105" s="405"/>
      <c r="R105" s="405"/>
      <c r="S105" s="405"/>
      <c r="T105" s="841"/>
      <c r="U105" s="842"/>
      <c r="V105" s="841"/>
      <c r="W105" s="842"/>
      <c r="X105" s="843" t="s">
        <v>128</v>
      </c>
      <c r="Y105" s="844"/>
      <c r="Z105" s="841"/>
      <c r="AA105" s="842"/>
      <c r="AB105" s="845">
        <f>+AB102+AB99+AB96+AB93+AB90</f>
        <v>188028.03000000003</v>
      </c>
      <c r="AD105" s="423"/>
    </row>
    <row r="106" spans="2:30" s="403" customFormat="1" ht="35.25" customHeight="1">
      <c r="B106" s="431">
        <v>4</v>
      </c>
      <c r="C106" s="982" t="s">
        <v>199</v>
      </c>
      <c r="D106" s="973"/>
      <c r="E106" s="973"/>
      <c r="F106" s="973"/>
      <c r="G106" s="426"/>
      <c r="H106" s="982"/>
      <c r="I106" s="973"/>
      <c r="J106" s="426"/>
      <c r="K106" s="426"/>
      <c r="L106" s="426"/>
      <c r="M106" s="426"/>
      <c r="N106" s="420"/>
      <c r="R106" s="405"/>
      <c r="S106" s="405"/>
      <c r="T106" s="841"/>
      <c r="U106" s="842"/>
      <c r="V106" s="841"/>
      <c r="W106" s="842"/>
      <c r="X106" s="841"/>
      <c r="Y106" s="842"/>
      <c r="Z106" s="841"/>
      <c r="AA106" s="842"/>
      <c r="AB106" s="841"/>
    </row>
    <row r="107" spans="2:30" s="403" customFormat="1">
      <c r="B107" s="430"/>
      <c r="C107" s="985" t="s">
        <v>46</v>
      </c>
      <c r="D107" s="986"/>
      <c r="E107" s="986"/>
      <c r="F107" s="981"/>
      <c r="G107" s="416" t="s">
        <v>6</v>
      </c>
      <c r="H107" s="987"/>
      <c r="I107" s="981"/>
      <c r="J107" s="416">
        <v>2019</v>
      </c>
      <c r="K107" s="416">
        <v>2020</v>
      </c>
      <c r="L107" s="416">
        <v>2021</v>
      </c>
      <c r="M107" s="416">
        <v>2022</v>
      </c>
      <c r="N107" s="417" t="s">
        <v>125</v>
      </c>
      <c r="R107" s="954"/>
      <c r="S107" s="955"/>
      <c r="T107" s="849">
        <v>2019</v>
      </c>
      <c r="U107" s="848">
        <v>2019</v>
      </c>
      <c r="V107" s="849">
        <v>2020</v>
      </c>
      <c r="W107" s="848">
        <v>2020</v>
      </c>
      <c r="X107" s="849">
        <v>2021</v>
      </c>
      <c r="Y107" s="848">
        <v>2021</v>
      </c>
      <c r="Z107" s="849">
        <v>2022</v>
      </c>
      <c r="AA107" s="848">
        <v>2022</v>
      </c>
      <c r="AB107" s="849" t="s">
        <v>116</v>
      </c>
      <c r="AD107" s="416"/>
    </row>
    <row r="108" spans="2:30" s="403" customFormat="1">
      <c r="B108" s="426"/>
      <c r="C108" s="959"/>
      <c r="D108" s="976"/>
      <c r="E108" s="976"/>
      <c r="F108" s="976"/>
      <c r="G108" s="428"/>
      <c r="H108" s="977" t="s">
        <v>9</v>
      </c>
      <c r="I108" s="978"/>
      <c r="J108" s="413">
        <v>102</v>
      </c>
      <c r="K108" s="413">
        <v>338</v>
      </c>
      <c r="L108" s="413">
        <v>338</v>
      </c>
      <c r="M108" s="413">
        <v>338</v>
      </c>
      <c r="N108" s="414">
        <f>M108</f>
        <v>338</v>
      </c>
      <c r="R108" s="967" t="s">
        <v>9</v>
      </c>
      <c r="S108" s="968"/>
      <c r="T108" s="441">
        <f>+'PEP POA'!F166+'PEP POA'!H166+'PEP POA'!J166+'PEP POA'!L166+'PEP POA'!N166+'PEP POA'!P166+'PEP POA'!R166+'PEP POA'!T166+'PEP POA'!V166+'PEP POA'!X166+'PEP POA'!Z166+'PEP POA'!AB166</f>
        <v>0</v>
      </c>
      <c r="U108" s="832">
        <f>+'PEP POA'!G166+'PEP POA'!I166+'PEP POA'!K166+'PEP POA'!M166+'PEP POA'!O166+'PEP POA'!Q166+'PEP POA'!S166+'PEP POA'!U166+'PEP POA'!W166+'PEP POA'!Y166+'PEP POA'!AA166+'PEP POA'!AC166</f>
        <v>70000</v>
      </c>
      <c r="V108" s="441">
        <f>+'PEP POA'!AF166+'PEP POA'!AH166+'PEP POA'!AJ166+'PEP POA'!AL166+'PEP POA'!AN166+'PEP POA'!AP166+'PEP POA'!AR166+'PEP POA'!AT166+'PEP POA'!AV166+'PEP POA'!AX166+'PEP POA'!AZ166+'PEP POA'!BB166</f>
        <v>0</v>
      </c>
      <c r="W108" s="832">
        <f>+'PEP POA'!AG166+'PEP POA'!AI166+'PEP POA'!AK166+'PEP POA'!AM166+'PEP POA'!AO166+'PEP POA'!AQ166+'PEP POA'!AS166+'PEP POA'!AU166+'PEP POA'!AW166+'PEP POA'!AY166+'PEP POA'!BA166+'PEP POA'!BC166</f>
        <v>70000</v>
      </c>
      <c r="X108" s="441">
        <f>+'PEP POA'!BF166+'PEP POA'!BH166+'PEP POA'!BJ166+'PEP POA'!BL166+'PEP POA'!BN166+'PEP POA'!BP166+'PEP POA'!BR166+'PEP POA'!BT166+'PEP POA'!BV166+'PEP POA'!BX166+'PEP POA'!BZ166+'PEP POA'!CB166</f>
        <v>0</v>
      </c>
      <c r="Y108" s="832">
        <f>+'PEP POA'!BG166+'PEP POA'!BI166+'PEP POA'!BK166+'PEP POA'!BM166+'PEP POA'!BO166+'PEP POA'!BQ166+'PEP POA'!BS166+'PEP POA'!BU166+'PEP POA'!BW166+'PEP POA'!BY166+'PEP POA'!CA166+'PEP POA'!CC166</f>
        <v>70000</v>
      </c>
      <c r="Z108" s="441">
        <f>+'PEP POA'!CF166+'PEP POA'!CH166+'PEP POA'!CJ166+'PEP POA'!CL166+'PEP POA'!CN166+'PEP POA'!CP166+'PEP POA'!CR166+'PEP POA'!CT166+'PEP POA'!CV166+'PEP POA'!CX166+'PEP POA'!CZ166+'PEP POA'!DB166</f>
        <v>0</v>
      </c>
      <c r="AA108" s="832">
        <f>+'PEP POA'!CG166+'PEP POA'!CI166+'PEP POA'!CK166+'PEP POA'!CM166+'PEP POA'!CO166+'PEP POA'!CQ166+'PEP POA'!CS166+'PEP POA'!CU166+'PEP POA'!CW166+'PEP POA'!CY166+'PEP POA'!DA166+'PEP POA'!DC166</f>
        <v>90000</v>
      </c>
      <c r="AB108" s="441">
        <f>+T108+V108+X108+Z108</f>
        <v>0</v>
      </c>
      <c r="AD108" s="413"/>
    </row>
    <row r="109" spans="2:30" s="403" customFormat="1" ht="79.25" customHeight="1">
      <c r="B109" s="426" t="s">
        <v>43</v>
      </c>
      <c r="C109" s="979" t="s">
        <v>107</v>
      </c>
      <c r="D109" s="973"/>
      <c r="E109" s="973"/>
      <c r="F109" s="973"/>
      <c r="G109" s="426" t="s">
        <v>12</v>
      </c>
      <c r="H109" s="980" t="s">
        <v>13</v>
      </c>
      <c r="I109" s="981"/>
      <c r="J109" s="410">
        <v>102</v>
      </c>
      <c r="K109" s="410">
        <v>338</v>
      </c>
      <c r="L109" s="410">
        <v>338</v>
      </c>
      <c r="M109" s="410">
        <v>338</v>
      </c>
      <c r="N109" s="411">
        <f>M109</f>
        <v>338</v>
      </c>
      <c r="P109" s="429"/>
      <c r="Q109" s="405"/>
      <c r="R109" s="969" t="s">
        <v>13</v>
      </c>
      <c r="S109" s="955"/>
      <c r="T109" s="440">
        <f>+'PEP POA'!AD166</f>
        <v>0</v>
      </c>
      <c r="U109" s="833">
        <f>+'PEP POA'!AE166</f>
        <v>70000</v>
      </c>
      <c r="V109" s="440">
        <f>+'PEP POA'!BD166</f>
        <v>0</v>
      </c>
      <c r="W109" s="833">
        <f>+'PEP POA'!BE166</f>
        <v>70000</v>
      </c>
      <c r="X109" s="440">
        <f>+'PEP POA'!CD166</f>
        <v>0</v>
      </c>
      <c r="Y109" s="833">
        <f>+'PEP POA'!CE166</f>
        <v>70000</v>
      </c>
      <c r="Z109" s="440">
        <f>+'PEP POA'!DD166</f>
        <v>0</v>
      </c>
      <c r="AA109" s="833">
        <f>+'PEP POA'!DE166</f>
        <v>90000</v>
      </c>
      <c r="AB109" s="440">
        <f>+T109+V109+X109+Z109</f>
        <v>0</v>
      </c>
      <c r="AD109" s="604"/>
    </row>
    <row r="110" spans="2:30" s="403" customFormat="1" ht="34.25" customHeight="1">
      <c r="B110" s="426"/>
      <c r="C110" s="982"/>
      <c r="D110" s="973"/>
      <c r="E110" s="973"/>
      <c r="F110" s="973"/>
      <c r="G110" s="426"/>
      <c r="H110" s="983" t="s">
        <v>14</v>
      </c>
      <c r="I110" s="984"/>
      <c r="J110" s="425">
        <v>102</v>
      </c>
      <c r="K110" s="425">
        <v>109</v>
      </c>
      <c r="L110" s="425"/>
      <c r="M110" s="425"/>
      <c r="N110" s="407">
        <f>+J110</f>
        <v>102</v>
      </c>
      <c r="P110" s="424"/>
      <c r="R110" s="970" t="s">
        <v>14</v>
      </c>
      <c r="S110" s="971"/>
      <c r="T110" s="439"/>
      <c r="U110" s="834"/>
      <c r="V110" s="439"/>
      <c r="W110" s="834"/>
      <c r="X110" s="439"/>
      <c r="Y110" s="834"/>
      <c r="Z110" s="439"/>
      <c r="AA110" s="834"/>
      <c r="AB110" s="439"/>
      <c r="AD110" s="406"/>
    </row>
    <row r="111" spans="2:30" s="403" customFormat="1">
      <c r="B111" s="426"/>
      <c r="C111" s="959"/>
      <c r="D111" s="976"/>
      <c r="E111" s="976"/>
      <c r="F111" s="976"/>
      <c r="G111" s="428"/>
      <c r="H111" s="977" t="s">
        <v>9</v>
      </c>
      <c r="I111" s="978"/>
      <c r="J111" s="413">
        <v>92</v>
      </c>
      <c r="K111" s="413">
        <v>195</v>
      </c>
      <c r="L111" s="413">
        <v>195</v>
      </c>
      <c r="M111" s="413">
        <v>195</v>
      </c>
      <c r="N111" s="414">
        <f>M111</f>
        <v>195</v>
      </c>
      <c r="R111" s="967" t="s">
        <v>9</v>
      </c>
      <c r="S111" s="968"/>
      <c r="T111" s="441">
        <f>+'PEP POA'!F169+'PEP POA'!H169+'PEP POA'!J169+'PEP POA'!L169+'PEP POA'!N169+'PEP POA'!P169+'PEP POA'!R169+'PEP POA'!T169+'PEP POA'!V169+'PEP POA'!X169+'PEP POA'!Z169+'PEP POA'!AB169</f>
        <v>0</v>
      </c>
      <c r="U111" s="832">
        <f>+'PEP POA'!G169+'PEP POA'!I169+'PEP POA'!K169+'PEP POA'!M169+'PEP POA'!O169+'PEP POA'!Q169+'PEP POA'!S169+'PEP POA'!U169+'PEP POA'!W169+'PEP POA'!Y169+'PEP POA'!AA169+'PEP POA'!AC169</f>
        <v>0</v>
      </c>
      <c r="V111" s="441">
        <f>+'PEP POA'!AF169+'PEP POA'!AH169+'PEP POA'!AJ169+'PEP POA'!AL169+'PEP POA'!AN169+'PEP POA'!AP169+'PEP POA'!AR169+'PEP POA'!AT169+'PEP POA'!AV169+'PEP POA'!AX169+'PEP POA'!AZ169+'PEP POA'!BB169</f>
        <v>0</v>
      </c>
      <c r="W111" s="832">
        <f>+'PEP POA'!AG169+'PEP POA'!AI169+'PEP POA'!AK169+'PEP POA'!AM169+'PEP POA'!AO169+'PEP POA'!AQ169+'PEP POA'!AS169+'PEP POA'!AU169+'PEP POA'!AW169+'PEP POA'!AY169+'PEP POA'!BA169+'PEP POA'!BC169</f>
        <v>0</v>
      </c>
      <c r="X111" s="441">
        <f>+'PEP POA'!BF169+'PEP POA'!BH169+'PEP POA'!BJ169+'PEP POA'!BL169+'PEP POA'!BN169+'PEP POA'!BP169+'PEP POA'!BR169+'PEP POA'!BT169+'PEP POA'!BV169+'PEP POA'!BX169+'PEP POA'!BZ169+'PEP POA'!CB169</f>
        <v>0</v>
      </c>
      <c r="Y111" s="832">
        <f>+'PEP POA'!BG169+'PEP POA'!BI169+'PEP POA'!BK169+'PEP POA'!BM169+'PEP POA'!BO169+'PEP POA'!BQ169+'PEP POA'!BS169+'PEP POA'!BU169+'PEP POA'!BW169+'PEP POA'!BY169+'PEP POA'!CA169+'PEP POA'!CC169</f>
        <v>0</v>
      </c>
      <c r="Z111" s="441">
        <f>+'PEP POA'!CF169+'PEP POA'!CH169+'PEP POA'!CJ169+'PEP POA'!CL169+'PEP POA'!CN169+'PEP POA'!CP169+'PEP POA'!CR169+'PEP POA'!CT169+'PEP POA'!CV169+'PEP POA'!CX169+'PEP POA'!CZ169+'PEP POA'!DB169</f>
        <v>0</v>
      </c>
      <c r="AA111" s="832">
        <f>+'PEP POA'!CG169+'PEP POA'!CI169+'PEP POA'!CK169+'PEP POA'!CM169+'PEP POA'!CO169+'PEP POA'!CQ169+'PEP POA'!CS169+'PEP POA'!CU169+'PEP POA'!CW169+'PEP POA'!CY169+'PEP POA'!DA169+'PEP POA'!DC169</f>
        <v>0</v>
      </c>
      <c r="AB111" s="441">
        <f>+T111+V111+X111+Z111</f>
        <v>0</v>
      </c>
      <c r="AD111" s="413"/>
    </row>
    <row r="112" spans="2:30" s="403" customFormat="1" ht="48.75" customHeight="1">
      <c r="B112" s="426" t="s">
        <v>108</v>
      </c>
      <c r="C112" s="979" t="s">
        <v>109</v>
      </c>
      <c r="D112" s="973"/>
      <c r="E112" s="973"/>
      <c r="F112" s="973"/>
      <c r="G112" s="426" t="s">
        <v>12</v>
      </c>
      <c r="H112" s="980" t="s">
        <v>13</v>
      </c>
      <c r="I112" s="981"/>
      <c r="J112" s="410">
        <v>92</v>
      </c>
      <c r="K112" s="410">
        <v>195</v>
      </c>
      <c r="L112" s="410">
        <v>195</v>
      </c>
      <c r="M112" s="410">
        <v>195</v>
      </c>
      <c r="N112" s="411">
        <f>M112</f>
        <v>195</v>
      </c>
      <c r="P112" s="429"/>
      <c r="R112" s="969" t="s">
        <v>13</v>
      </c>
      <c r="S112" s="955"/>
      <c r="T112" s="440">
        <f>+'PEP POA'!AD169</f>
        <v>0</v>
      </c>
      <c r="U112" s="833">
        <f>+'PEP POA'!AE169</f>
        <v>0</v>
      </c>
      <c r="V112" s="440">
        <f>+'PEP POA'!BD169</f>
        <v>0</v>
      </c>
      <c r="W112" s="833">
        <f>+'PEP POA'!BE169</f>
        <v>0</v>
      </c>
      <c r="X112" s="440">
        <f>+'PEP POA'!CD169</f>
        <v>0</v>
      </c>
      <c r="Y112" s="833">
        <f>+'PEP POA'!CE169</f>
        <v>0</v>
      </c>
      <c r="Z112" s="440">
        <f>+'PEP POA'!DD169</f>
        <v>0</v>
      </c>
      <c r="AA112" s="833">
        <f>+'PEP POA'!DE169</f>
        <v>0</v>
      </c>
      <c r="AB112" s="440">
        <f>+T112+V112+X112+Z112</f>
        <v>0</v>
      </c>
      <c r="AD112" s="606"/>
    </row>
    <row r="113" spans="2:30" s="403" customFormat="1">
      <c r="B113" s="426"/>
      <c r="C113" s="982"/>
      <c r="D113" s="973"/>
      <c r="E113" s="973"/>
      <c r="F113" s="973"/>
      <c r="G113" s="426"/>
      <c r="H113" s="983" t="s">
        <v>14</v>
      </c>
      <c r="I113" s="984"/>
      <c r="J113" s="425">
        <v>92</v>
      </c>
      <c r="K113" s="425">
        <v>99</v>
      </c>
      <c r="L113" s="425"/>
      <c r="M113" s="425"/>
      <c r="N113" s="407">
        <f>+J113</f>
        <v>92</v>
      </c>
      <c r="P113" s="424"/>
      <c r="R113" s="970" t="s">
        <v>14</v>
      </c>
      <c r="S113" s="971"/>
      <c r="T113" s="439"/>
      <c r="U113" s="834"/>
      <c r="V113" s="439"/>
      <c r="W113" s="834"/>
      <c r="X113" s="439"/>
      <c r="Y113" s="834"/>
      <c r="Z113" s="439"/>
      <c r="AA113" s="834"/>
      <c r="AB113" s="439"/>
      <c r="AD113" s="406"/>
    </row>
    <row r="114" spans="2:30" s="403" customFormat="1">
      <c r="B114" s="426"/>
      <c r="C114" s="959"/>
      <c r="D114" s="976"/>
      <c r="E114" s="976"/>
      <c r="F114" s="976"/>
      <c r="G114" s="428"/>
      <c r="H114" s="977" t="s">
        <v>9</v>
      </c>
      <c r="I114" s="978"/>
      <c r="J114" s="413">
        <v>1</v>
      </c>
      <c r="K114" s="413">
        <v>1</v>
      </c>
      <c r="L114" s="413">
        <v>1</v>
      </c>
      <c r="M114" s="413">
        <v>1</v>
      </c>
      <c r="N114" s="414">
        <f>M114</f>
        <v>1</v>
      </c>
      <c r="R114" s="967" t="s">
        <v>9</v>
      </c>
      <c r="S114" s="968"/>
      <c r="T114" s="441">
        <f>+'PEP POA'!F172+'PEP POA'!H172+'PEP POA'!J172+'PEP POA'!L172+'PEP POA'!N172+'PEP POA'!P172+'PEP POA'!R172+'PEP POA'!T172+'PEP POA'!V172+'PEP POA'!X172+'PEP POA'!Z172+'PEP POA'!AB172</f>
        <v>0</v>
      </c>
      <c r="U114" s="832">
        <f>+'PEP POA'!G172+'PEP POA'!I172+'PEP POA'!K172+'PEP POA'!M172+'PEP POA'!O172+'PEP POA'!Q172+'PEP POA'!S172+'PEP POA'!U172+'PEP POA'!W172+'PEP POA'!Y172+'PEP POA'!AA172+'PEP POA'!AC172</f>
        <v>0</v>
      </c>
      <c r="V114" s="441">
        <f>+'PEP POA'!AF172+'PEP POA'!AH172+'PEP POA'!AJ172+'PEP POA'!AL172+'PEP POA'!AN172+'PEP POA'!AP172+'PEP POA'!AR172+'PEP POA'!AT172+'PEP POA'!AV172+'PEP POA'!AX172+'PEP POA'!AZ172+'PEP POA'!BB172</f>
        <v>0</v>
      </c>
      <c r="W114" s="832">
        <f>+'PEP POA'!AG172+'PEP POA'!AI172+'PEP POA'!AK172+'PEP POA'!AM172+'PEP POA'!AO172+'PEP POA'!AQ172+'PEP POA'!AS172+'PEP POA'!AU172+'PEP POA'!AW172+'PEP POA'!AY172+'PEP POA'!BA172+'PEP POA'!BC172</f>
        <v>75000</v>
      </c>
      <c r="X114" s="441">
        <f>+'PEP POA'!BF172+'PEP POA'!BH172+'PEP POA'!BJ172+'PEP POA'!BL172+'PEP POA'!BN172+'PEP POA'!BP172+'PEP POA'!BR172+'PEP POA'!BT172+'PEP POA'!BV172+'PEP POA'!BX172+'PEP POA'!BZ172+'PEP POA'!CB172</f>
        <v>0</v>
      </c>
      <c r="Y114" s="832">
        <f>+'PEP POA'!CG172+'PEP POA'!BG172+'PEP POA'!BI172+'PEP POA'!BK172+'PEP POA'!BM172+'PEP POA'!BO172+'PEP POA'!BQ172+'PEP POA'!BS172+'PEP POA'!BU172+'PEP POA'!BW172+'PEP POA'!BY172+'PEP POA'!CA172+'PEP POA'!CC172</f>
        <v>75000</v>
      </c>
      <c r="Z114" s="441">
        <f>+'PEP POA'!CF172+'PEP POA'!CH172+'PEP POA'!CJ172+'PEP POA'!CL172+'PEP POA'!CN172+'PEP POA'!CP172+'PEP POA'!CR172+'PEP POA'!CT172+'PEP POA'!CV172+'PEP POA'!CX172+'PEP POA'!CZ172+'PEP POA'!DB172</f>
        <v>0</v>
      </c>
      <c r="AA114" s="832">
        <f>+'PEP POA'!CG172+'PEP POA'!CI172+'PEP POA'!CK172+'PEP POA'!CM172+'PEP POA'!CO172+'PEP POA'!CQ172+'PEP POA'!CS172+'PEP POA'!CU172+'PEP POA'!CW172+'PEP POA'!CY172+'PEP POA'!DA172+'PEP POA'!DC172</f>
        <v>75000</v>
      </c>
      <c r="AB114" s="441">
        <f>+T114+V114+X114+Z114</f>
        <v>0</v>
      </c>
      <c r="AD114" s="413"/>
    </row>
    <row r="115" spans="2:30" s="403" customFormat="1" ht="42.75" customHeight="1">
      <c r="B115" s="426" t="s">
        <v>110</v>
      </c>
      <c r="C115" s="979" t="s">
        <v>111</v>
      </c>
      <c r="D115" s="973"/>
      <c r="E115" s="973"/>
      <c r="F115" s="973"/>
      <c r="G115" s="426" t="s">
        <v>112</v>
      </c>
      <c r="H115" s="980" t="s">
        <v>13</v>
      </c>
      <c r="I115" s="981"/>
      <c r="J115" s="410">
        <v>1</v>
      </c>
      <c r="K115" s="410">
        <v>1</v>
      </c>
      <c r="L115" s="410">
        <v>1</v>
      </c>
      <c r="M115" s="410">
        <v>1</v>
      </c>
      <c r="N115" s="411">
        <f>M115</f>
        <v>1</v>
      </c>
      <c r="P115" s="403">
        <v>1</v>
      </c>
      <c r="R115" s="969" t="s">
        <v>13</v>
      </c>
      <c r="S115" s="955"/>
      <c r="T115" s="440">
        <f>+'PEP POA'!AD172</f>
        <v>0</v>
      </c>
      <c r="U115" s="833">
        <f>+'PEP POA'!AE172</f>
        <v>0</v>
      </c>
      <c r="V115" s="440">
        <f>+'PEP POA'!BD172</f>
        <v>0</v>
      </c>
      <c r="W115" s="833">
        <f>+'PEP POA'!BE172</f>
        <v>75000</v>
      </c>
      <c r="X115" s="440">
        <f>+'PEP POA'!CD172</f>
        <v>0</v>
      </c>
      <c r="Y115" s="833">
        <f>+'PEP POA'!CE172</f>
        <v>75000</v>
      </c>
      <c r="Z115" s="440">
        <f>+'PEP POA'!DD172</f>
        <v>0</v>
      </c>
      <c r="AA115" s="833">
        <f>+'PEP POA'!DE172</f>
        <v>75000</v>
      </c>
      <c r="AB115" s="440">
        <f>+T115+V115+X115+Z115</f>
        <v>0</v>
      </c>
      <c r="AD115" s="605"/>
    </row>
    <row r="116" spans="2:30" s="403" customFormat="1">
      <c r="B116" s="426"/>
      <c r="C116" s="982"/>
      <c r="D116" s="973"/>
      <c r="E116" s="973"/>
      <c r="F116" s="973"/>
      <c r="G116" s="426"/>
      <c r="H116" s="983" t="s">
        <v>14</v>
      </c>
      <c r="I116" s="984"/>
      <c r="J116" s="425">
        <v>1</v>
      </c>
      <c r="K116" s="425">
        <v>1</v>
      </c>
      <c r="L116" s="425"/>
      <c r="M116" s="425"/>
      <c r="N116" s="407">
        <f>+J116</f>
        <v>1</v>
      </c>
      <c r="R116" s="970" t="s">
        <v>14</v>
      </c>
      <c r="S116" s="971"/>
      <c r="T116" s="439"/>
      <c r="U116" s="834"/>
      <c r="V116" s="439"/>
      <c r="W116" s="834"/>
      <c r="X116" s="439"/>
      <c r="Y116" s="834"/>
      <c r="Z116" s="439"/>
      <c r="AA116" s="834"/>
      <c r="AB116" s="439"/>
      <c r="AD116" s="406"/>
    </row>
    <row r="117" spans="2:30" s="403" customFormat="1">
      <c r="B117" s="426"/>
      <c r="C117" s="959"/>
      <c r="D117" s="976"/>
      <c r="E117" s="976"/>
      <c r="F117" s="976"/>
      <c r="G117" s="428"/>
      <c r="H117" s="977" t="s">
        <v>9</v>
      </c>
      <c r="I117" s="978"/>
      <c r="J117" s="413">
        <v>1</v>
      </c>
      <c r="K117" s="413">
        <v>1</v>
      </c>
      <c r="L117" s="413">
        <v>1</v>
      </c>
      <c r="M117" s="413">
        <v>1</v>
      </c>
      <c r="N117" s="414">
        <f>M117</f>
        <v>1</v>
      </c>
      <c r="R117" s="967" t="s">
        <v>9</v>
      </c>
      <c r="S117" s="968"/>
      <c r="T117" s="441">
        <f>+'PEP POA'!F174+'PEP POA'!H174+'PEP POA'!J174+'PEP POA'!L174+'PEP POA'!N174+'PEP POA'!P174+'PEP POA'!R174+'PEP POA'!T174+'PEP POA'!V174+'PEP POA'!X174+'PEP POA'!Z174+'PEP POA'!AB174</f>
        <v>0</v>
      </c>
      <c r="U117" s="832">
        <f>+'PEP POA'!G174+'PEP POA'!I174+'PEP POA'!K174+'PEP POA'!M174+'PEP POA'!O174+'PEP POA'!Q174+'PEP POA'!S174+'PEP POA'!U174+'PEP POA'!W174+'PEP POA'!Y174+'PEP POA'!AA174+'PEP POA'!AC174</f>
        <v>0</v>
      </c>
      <c r="V117" s="441">
        <f>+'PEP POA'!AF174+'PEP POA'!AH174+'PEP POA'!AJ174+'PEP POA'!AL174+'PEP POA'!AN174+'PEP POA'!AP174+'PEP POA'!AR174+'PEP POA'!AT174+'PEP POA'!AV174+'PEP POA'!AX174+'PEP POA'!AZ174+'PEP POA'!BB174</f>
        <v>39358.807125119136</v>
      </c>
      <c r="W117" s="832">
        <f>+'PEP POA'!AG174+'PEP POA'!AI174+'PEP POA'!AK174+'PEP POA'!AM174+'PEP POA'!AO174+'PEP POA'!AQ174+'PEP POA'!AS174+'PEP POA'!AU174+'PEP POA'!AW174+'PEP POA'!AY174+'PEP POA'!BA174+'PEP POA'!BC174</f>
        <v>35715</v>
      </c>
      <c r="X117" s="441">
        <f>+'PEP POA'!BF174+'PEP POA'!BH174+'PEP POA'!BJ174+'PEP POA'!BL174+'PEP POA'!BN174+'PEP POA'!BP174+'PEP POA'!BR174+'PEP POA'!BT174+'PEP POA'!BV174+'PEP POA'!BX174+'PEP POA'!BZ174+'PEP POA'!CB174</f>
        <v>193985.91559575545</v>
      </c>
      <c r="Y117" s="832">
        <f>+'PEP POA'!BG174+'PEP POA'!BI174+'PEP POA'!BK174+'PEP POA'!BM174+'PEP POA'!BO174+'PEP POA'!BQ174+'PEP POA'!BS174+'PEP POA'!BU174+'PEP POA'!BW174+'PEP POA'!BY174+'PEP POA'!CA174+'PEP POA'!CC174</f>
        <v>0</v>
      </c>
      <c r="Z117" s="441">
        <f>+'PEP POA'!CF174+'PEP POA'!CH174+'PEP POA'!CJ174+'PEP POA'!CL174+'PEP POA'!CN174+'PEP POA'!CP174+'PEP POA'!CR174+'PEP POA'!CT174+'PEP POA'!CV174+'PEP POA'!CX174+'PEP POA'!CZ174+'PEP POA'!DB174</f>
        <v>310715.30845412333</v>
      </c>
      <c r="AA117" s="832">
        <f>+'PEP POA'!CG174+'PEP POA'!CI174+'PEP POA'!CK174+'PEP POA'!CM174+'PEP POA'!CO174+'PEP POA'!CQ174+'PEP POA'!CS174+'PEP POA'!CU174+'PEP POA'!CW174+'PEP POA'!CY174+'PEP POA'!DA174+'PEP POA'!DC174</f>
        <v>0</v>
      </c>
      <c r="AB117" s="441">
        <f>+T117+V117+X117+Z117</f>
        <v>544060.03117499792</v>
      </c>
      <c r="AD117" s="413"/>
    </row>
    <row r="118" spans="2:30" s="403" customFormat="1" ht="33" customHeight="1">
      <c r="B118" s="426" t="s">
        <v>113</v>
      </c>
      <c r="C118" s="979" t="s">
        <v>114</v>
      </c>
      <c r="D118" s="973"/>
      <c r="E118" s="973"/>
      <c r="F118" s="973"/>
      <c r="G118" s="426" t="s">
        <v>115</v>
      </c>
      <c r="H118" s="980" t="s">
        <v>13</v>
      </c>
      <c r="I118" s="981"/>
      <c r="J118" s="410">
        <v>1</v>
      </c>
      <c r="K118" s="410">
        <v>1</v>
      </c>
      <c r="L118" s="410">
        <v>1</v>
      </c>
      <c r="M118" s="410">
        <v>1</v>
      </c>
      <c r="N118" s="411">
        <f>M118</f>
        <v>1</v>
      </c>
      <c r="R118" s="969" t="s">
        <v>13</v>
      </c>
      <c r="S118" s="955"/>
      <c r="T118" s="440">
        <f>+'PEP POA'!AD174</f>
        <v>0</v>
      </c>
      <c r="U118" s="833">
        <f>+'PEP POA'!AE174</f>
        <v>0</v>
      </c>
      <c r="V118" s="440">
        <f>+'PEP POA'!BD174</f>
        <v>39358.807125119136</v>
      </c>
      <c r="W118" s="833">
        <f>+'PEP POA'!BE174</f>
        <v>35715</v>
      </c>
      <c r="X118" s="440">
        <f>+'PEP POA'!CD174</f>
        <v>193985.91559575545</v>
      </c>
      <c r="Y118" s="833">
        <f>+'PEP POA'!CE174</f>
        <v>0</v>
      </c>
      <c r="Z118" s="440">
        <f>+'PEP POA'!DD174</f>
        <v>310715.30845412333</v>
      </c>
      <c r="AA118" s="833">
        <f>+'PEP POA'!DE174</f>
        <v>0</v>
      </c>
      <c r="AB118" s="440">
        <f>+T118+V118+X118+Z118</f>
        <v>544060.03117499792</v>
      </c>
      <c r="AD118" s="427"/>
    </row>
    <row r="119" spans="2:30" s="403" customFormat="1">
      <c r="B119" s="426"/>
      <c r="C119" s="982"/>
      <c r="D119" s="973"/>
      <c r="E119" s="973"/>
      <c r="F119" s="973"/>
      <c r="G119" s="426"/>
      <c r="H119" s="983" t="s">
        <v>14</v>
      </c>
      <c r="I119" s="984"/>
      <c r="J119" s="425">
        <v>1</v>
      </c>
      <c r="K119" s="425">
        <v>1</v>
      </c>
      <c r="L119" s="425"/>
      <c r="M119" s="425"/>
      <c r="N119" s="407">
        <f>J119</f>
        <v>1</v>
      </c>
      <c r="P119" s="424"/>
      <c r="R119" s="970" t="s">
        <v>14</v>
      </c>
      <c r="S119" s="971"/>
      <c r="T119" s="439"/>
      <c r="U119" s="834"/>
      <c r="V119" s="439"/>
      <c r="W119" s="834"/>
      <c r="X119" s="439"/>
      <c r="Y119" s="834"/>
      <c r="Z119" s="439"/>
      <c r="AA119" s="834"/>
      <c r="AB119" s="439"/>
      <c r="AD119" s="406"/>
    </row>
    <row r="120" spans="2:30" s="403" customFormat="1" ht="12.75" hidden="1" customHeight="1">
      <c r="R120" s="405"/>
      <c r="S120" s="405"/>
      <c r="T120" s="841"/>
      <c r="U120" s="842"/>
      <c r="V120" s="841"/>
      <c r="W120" s="842"/>
      <c r="X120" s="841"/>
      <c r="Y120" s="842"/>
      <c r="Z120" s="841"/>
      <c r="AA120" s="842"/>
      <c r="AB120" s="841"/>
    </row>
    <row r="121" spans="2:30" s="403" customFormat="1" ht="409.5" hidden="1" customHeight="1">
      <c r="R121" s="405"/>
      <c r="S121" s="405"/>
      <c r="T121" s="841"/>
      <c r="U121" s="842"/>
      <c r="V121" s="841"/>
      <c r="W121" s="842"/>
      <c r="X121" s="841"/>
      <c r="Y121" s="842"/>
      <c r="Z121" s="841"/>
      <c r="AA121" s="842"/>
      <c r="AB121" s="841"/>
    </row>
    <row r="122" spans="2:30" s="403" customFormat="1" ht="17.25" customHeight="1">
      <c r="R122" s="405"/>
      <c r="S122" s="405"/>
      <c r="T122" s="841"/>
      <c r="U122" s="842"/>
      <c r="V122" s="841"/>
      <c r="W122" s="842"/>
      <c r="X122" s="843" t="s">
        <v>129</v>
      </c>
      <c r="Y122" s="844"/>
      <c r="Z122" s="841"/>
      <c r="AA122" s="842"/>
      <c r="AB122" s="845">
        <f>+AB117+AB114+AB111+AB108</f>
        <v>544060.03117499792</v>
      </c>
      <c r="AD122" s="423"/>
    </row>
    <row r="123" spans="2:30" s="403" customFormat="1" ht="13.5" customHeight="1">
      <c r="R123" s="405"/>
      <c r="S123" s="405"/>
      <c r="T123" s="405"/>
      <c r="U123" s="404"/>
      <c r="V123" s="405"/>
      <c r="W123" s="404"/>
      <c r="X123" s="405"/>
      <c r="Y123" s="404"/>
      <c r="Z123" s="405"/>
      <c r="AA123" s="404"/>
      <c r="AB123" s="405"/>
    </row>
    <row r="124" spans="2:30" s="403" customFormat="1" ht="12.75" customHeight="1">
      <c r="H124" s="956" t="s">
        <v>117</v>
      </c>
      <c r="I124" s="957"/>
      <c r="J124" s="957"/>
      <c r="K124" s="957"/>
      <c r="L124" s="957"/>
      <c r="M124" s="957"/>
      <c r="N124" s="957"/>
      <c r="R124" s="954"/>
      <c r="S124" s="955"/>
      <c r="T124" s="417">
        <v>2019</v>
      </c>
      <c r="U124" s="418"/>
      <c r="V124" s="417">
        <v>2020</v>
      </c>
      <c r="W124" s="418"/>
      <c r="X124" s="417">
        <v>2021</v>
      </c>
      <c r="Y124" s="418"/>
      <c r="Z124" s="417">
        <v>2022</v>
      </c>
      <c r="AA124" s="418"/>
      <c r="AB124" s="417" t="s">
        <v>116</v>
      </c>
      <c r="AD124" s="416"/>
    </row>
    <row r="125" spans="2:30" s="403" customFormat="1" ht="12.75" customHeight="1">
      <c r="H125" s="958" t="s">
        <v>118</v>
      </c>
      <c r="I125" s="959"/>
      <c r="J125" s="959"/>
      <c r="K125" s="959"/>
      <c r="L125" s="959"/>
      <c r="M125" s="959"/>
      <c r="N125" s="960"/>
      <c r="R125" s="967" t="s">
        <v>9</v>
      </c>
      <c r="S125" s="968"/>
      <c r="T125" s="441"/>
      <c r="U125" s="832"/>
      <c r="V125" s="441"/>
      <c r="W125" s="832"/>
      <c r="X125" s="441">
        <v>581306</v>
      </c>
      <c r="Y125" s="832"/>
      <c r="Z125" s="441"/>
      <c r="AA125" s="832"/>
      <c r="AB125" s="441">
        <f>+SUM(T126:AA126)</f>
        <v>581306</v>
      </c>
      <c r="AD125" s="413"/>
    </row>
    <row r="126" spans="2:30" s="403" customFormat="1" ht="12.75" customHeight="1">
      <c r="H126" s="961"/>
      <c r="I126" s="962"/>
      <c r="J126" s="962"/>
      <c r="K126" s="962"/>
      <c r="L126" s="962"/>
      <c r="M126" s="962"/>
      <c r="N126" s="963"/>
      <c r="R126" s="969" t="s">
        <v>13</v>
      </c>
      <c r="S126" s="955"/>
      <c r="T126" s="440"/>
      <c r="U126" s="833"/>
      <c r="V126" s="440"/>
      <c r="W126" s="833"/>
      <c r="X126" s="440">
        <v>581306</v>
      </c>
      <c r="Y126" s="833"/>
      <c r="Z126" s="833"/>
      <c r="AA126" s="833"/>
      <c r="AB126" s="440">
        <f>+SUM(T126:AA126)</f>
        <v>581306</v>
      </c>
      <c r="AD126" s="410"/>
    </row>
    <row r="127" spans="2:30" s="403" customFormat="1">
      <c r="H127" s="964"/>
      <c r="I127" s="965"/>
      <c r="J127" s="965"/>
      <c r="K127" s="965"/>
      <c r="L127" s="965"/>
      <c r="M127" s="965"/>
      <c r="N127" s="966"/>
      <c r="R127" s="970" t="s">
        <v>14</v>
      </c>
      <c r="S127" s="971"/>
      <c r="T127" s="439"/>
      <c r="U127" s="834"/>
      <c r="V127" s="439"/>
      <c r="W127" s="834"/>
      <c r="X127" s="439"/>
      <c r="Y127" s="834"/>
      <c r="Z127" s="439"/>
      <c r="AA127" s="834"/>
      <c r="AB127" s="439"/>
      <c r="AC127" s="424"/>
      <c r="AD127" s="406"/>
    </row>
    <row r="128" spans="2:30" s="403" customFormat="1" ht="12.75" customHeight="1">
      <c r="H128" s="958" t="s">
        <v>119</v>
      </c>
      <c r="I128" s="959"/>
      <c r="J128" s="959"/>
      <c r="K128" s="959"/>
      <c r="L128" s="959"/>
      <c r="M128" s="959"/>
      <c r="N128" s="960"/>
      <c r="R128" s="967" t="s">
        <v>9</v>
      </c>
      <c r="S128" s="968"/>
      <c r="T128" s="441"/>
      <c r="U128" s="832"/>
      <c r="V128" s="441"/>
      <c r="W128" s="832"/>
      <c r="X128" s="441"/>
      <c r="Y128" s="832"/>
      <c r="Z128" s="441">
        <v>871958</v>
      </c>
      <c r="AA128" s="832"/>
      <c r="AB128" s="441">
        <v>871958</v>
      </c>
      <c r="AD128" s="413"/>
    </row>
    <row r="129" spans="8:30" s="403" customFormat="1" ht="12.75" customHeight="1">
      <c r="H129" s="961"/>
      <c r="I129" s="962"/>
      <c r="J129" s="962"/>
      <c r="K129" s="962"/>
      <c r="L129" s="962"/>
      <c r="M129" s="962"/>
      <c r="N129" s="963"/>
      <c r="R129" s="969" t="s">
        <v>13</v>
      </c>
      <c r="S129" s="955"/>
      <c r="T129" s="440"/>
      <c r="U129" s="833"/>
      <c r="V129" s="440"/>
      <c r="W129" s="833"/>
      <c r="X129" s="440"/>
      <c r="Y129" s="833"/>
      <c r="Z129" s="440">
        <v>871958</v>
      </c>
      <c r="AA129" s="833"/>
      <c r="AB129" s="440">
        <v>871958</v>
      </c>
      <c r="AD129" s="410"/>
    </row>
    <row r="130" spans="8:30" s="403" customFormat="1">
      <c r="H130" s="964"/>
      <c r="I130" s="965"/>
      <c r="J130" s="965"/>
      <c r="K130" s="965"/>
      <c r="L130" s="965"/>
      <c r="M130" s="965"/>
      <c r="N130" s="966"/>
      <c r="R130" s="970" t="s">
        <v>14</v>
      </c>
      <c r="S130" s="971"/>
      <c r="T130" s="439"/>
      <c r="U130" s="834"/>
      <c r="V130" s="439"/>
      <c r="W130" s="834"/>
      <c r="X130" s="439"/>
      <c r="Y130" s="834"/>
      <c r="Z130" s="439"/>
      <c r="AA130" s="834"/>
      <c r="AB130" s="439"/>
      <c r="AC130" s="424"/>
      <c r="AD130" s="406"/>
    </row>
    <row r="131" spans="8:30" s="403" customFormat="1">
      <c r="R131" s="405"/>
      <c r="S131" s="405"/>
      <c r="T131" s="841"/>
      <c r="U131" s="842"/>
      <c r="V131" s="843" t="s">
        <v>130</v>
      </c>
      <c r="W131" s="844"/>
      <c r="X131" s="841"/>
      <c r="Y131" s="842"/>
      <c r="Z131" s="841"/>
      <c r="AA131" s="842"/>
      <c r="AB131" s="845">
        <f>+AB128+AB125</f>
        <v>1453264</v>
      </c>
      <c r="AD131" s="423"/>
    </row>
    <row r="132" spans="8:30" s="403" customFormat="1">
      <c r="H132" s="972"/>
      <c r="I132" s="973"/>
      <c r="R132" s="422"/>
      <c r="S132" s="405"/>
      <c r="T132" s="420"/>
      <c r="U132" s="421"/>
      <c r="V132" s="420"/>
      <c r="W132" s="421"/>
      <c r="X132" s="420"/>
      <c r="Y132" s="421"/>
      <c r="Z132" s="420"/>
      <c r="AA132" s="421"/>
      <c r="AB132" s="420"/>
      <c r="AD132" s="419"/>
    </row>
    <row r="133" spans="8:30" s="403" customFormat="1" ht="12.75" customHeight="1">
      <c r="H133" s="974" t="s">
        <v>120</v>
      </c>
      <c r="I133" s="975"/>
      <c r="J133" s="975"/>
      <c r="K133" s="975"/>
      <c r="L133" s="975"/>
      <c r="M133" s="975"/>
      <c r="N133" s="975"/>
      <c r="R133" s="954"/>
      <c r="S133" s="955"/>
      <c r="T133" s="417">
        <v>2019</v>
      </c>
      <c r="U133" s="418"/>
      <c r="V133" s="417">
        <v>2020</v>
      </c>
      <c r="W133" s="418"/>
      <c r="X133" s="417">
        <v>2021</v>
      </c>
      <c r="Y133" s="418"/>
      <c r="Z133" s="417">
        <v>2022</v>
      </c>
      <c r="AA133" s="418"/>
      <c r="AB133" s="417" t="s">
        <v>116</v>
      </c>
      <c r="AD133" s="416"/>
    </row>
    <row r="134" spans="8:30" s="403" customFormat="1" ht="12.75" customHeight="1">
      <c r="H134" s="958" t="s">
        <v>121</v>
      </c>
      <c r="I134" s="959"/>
      <c r="J134" s="959"/>
      <c r="K134" s="959"/>
      <c r="L134" s="959"/>
      <c r="M134" s="959"/>
      <c r="N134" s="960"/>
      <c r="R134" s="967" t="s">
        <v>9</v>
      </c>
      <c r="S134" s="968"/>
      <c r="T134" s="441">
        <f>+T12+T15+T18+T21+T24+T27+T30+T33+T36+T39+T42+T45+T48+T54+T57+T60+T63+T66+T69+T72+T75+T78+T81+T84+T90+T93+T96+T99+T102+T108+T111+T114+T117+T125+T128</f>
        <v>0</v>
      </c>
      <c r="U134" s="832"/>
      <c r="V134" s="441">
        <f>+V12+V15+V18+V21+V24+V27+V30+V33+V36+V39+V42+V45+V48+V54+V57+V60+V63+V66+V69+V72+V75+V78+V81+V84+V90+V93+V96+V99+V102+V108+V111+V114+V117+V125+V128</f>
        <v>339150.26712511916</v>
      </c>
      <c r="W134" s="832"/>
      <c r="X134" s="441">
        <f>+X12+X15+X18+X21+X24+X27+X30+X33+X36+X39+X42+X45+X48+X54+X57+X60+X63+X66+X69+X72+X75+X78+X81+X84+X90+X93+X96+X99+X102+X108+X111+X114+X117+X125+X128</f>
        <v>1838847.7805957554</v>
      </c>
      <c r="Y134" s="832"/>
      <c r="Z134" s="441">
        <f>+Z12+Z15+Z18+Z21+Z24+Z27+Z30+Z33+Z36+Z39+Z42+Z45+Z48+Z54+Z57+Z60+Z63+Z66+Z69+Z72+Z75+Z78+Z81+Z84+Z90+Z93+Z96+Z99+Z102+Z108+Z111+Z114+Z117+Z125+Z128</f>
        <v>1697371.8584541231</v>
      </c>
      <c r="AA134" s="832"/>
      <c r="AB134" s="441">
        <f>+SUM(T134:AA134)</f>
        <v>3875369.9061749978</v>
      </c>
      <c r="AD134" s="413"/>
    </row>
    <row r="135" spans="8:30" s="403" customFormat="1" ht="12.75" customHeight="1">
      <c r="H135" s="961"/>
      <c r="I135" s="962"/>
      <c r="J135" s="962"/>
      <c r="K135" s="962"/>
      <c r="L135" s="962"/>
      <c r="M135" s="962"/>
      <c r="N135" s="963"/>
      <c r="R135" s="969" t="s">
        <v>13</v>
      </c>
      <c r="S135" s="955"/>
      <c r="T135" s="440">
        <f>+T134</f>
        <v>0</v>
      </c>
      <c r="U135" s="833"/>
      <c r="V135" s="440">
        <f>+V134</f>
        <v>339150.26712511916</v>
      </c>
      <c r="W135" s="833"/>
      <c r="X135" s="440">
        <f>+X134</f>
        <v>1838847.7805957554</v>
      </c>
      <c r="Y135" s="833"/>
      <c r="Z135" s="440">
        <f>+Z134</f>
        <v>1697371.8584541231</v>
      </c>
      <c r="AA135" s="833"/>
      <c r="AB135" s="440">
        <f>+SUM(T135:AA135)</f>
        <v>3875369.9061749978</v>
      </c>
      <c r="AD135" s="410"/>
    </row>
    <row r="136" spans="8:30" s="403" customFormat="1">
      <c r="H136" s="964"/>
      <c r="I136" s="965"/>
      <c r="J136" s="965"/>
      <c r="K136" s="965"/>
      <c r="L136" s="965"/>
      <c r="M136" s="965"/>
      <c r="N136" s="966"/>
      <c r="R136" s="970" t="s">
        <v>14</v>
      </c>
      <c r="S136" s="971"/>
      <c r="T136" s="409"/>
      <c r="U136" s="408"/>
      <c r="V136" s="409"/>
      <c r="W136" s="408"/>
      <c r="X136" s="409"/>
      <c r="Y136" s="408"/>
      <c r="Z136" s="409"/>
      <c r="AA136" s="408"/>
      <c r="AB136" s="407"/>
      <c r="AD136" s="406"/>
    </row>
    <row r="137" spans="8:30" s="403" customFormat="1">
      <c r="R137" s="405"/>
      <c r="S137" s="405"/>
      <c r="T137" s="405"/>
      <c r="U137" s="404"/>
      <c r="V137" s="405"/>
      <c r="W137" s="404"/>
      <c r="X137" s="405"/>
      <c r="Y137" s="404"/>
      <c r="Z137" s="405"/>
      <c r="AA137" s="404"/>
      <c r="AB137" s="405"/>
    </row>
    <row r="138" spans="8:30" s="403" customFormat="1">
      <c r="R138" s="405"/>
      <c r="S138" s="405"/>
      <c r="T138" s="405"/>
      <c r="U138" s="404"/>
      <c r="V138" s="405"/>
      <c r="W138" s="404"/>
      <c r="X138" s="405"/>
      <c r="Y138" s="404"/>
      <c r="Z138" s="405"/>
      <c r="AA138" s="404"/>
      <c r="AB138" s="405"/>
    </row>
    <row r="139" spans="8:30" s="403" customFormat="1">
      <c r="R139" s="405"/>
      <c r="S139" s="405"/>
      <c r="T139" s="405"/>
      <c r="U139" s="404"/>
      <c r="V139" s="405"/>
      <c r="W139" s="404"/>
      <c r="X139" s="405"/>
      <c r="Y139" s="404"/>
      <c r="Z139" s="405"/>
      <c r="AA139" s="404"/>
      <c r="AB139" s="405"/>
    </row>
    <row r="140" spans="8:30" s="403" customFormat="1">
      <c r="R140" s="405"/>
      <c r="S140" s="405"/>
      <c r="T140" s="405"/>
      <c r="U140" s="404"/>
      <c r="V140" s="405"/>
      <c r="W140" s="404"/>
      <c r="X140" s="405"/>
      <c r="Y140" s="404"/>
      <c r="Z140" s="405"/>
      <c r="AA140" s="404"/>
      <c r="AB140" s="405"/>
    </row>
    <row r="141" spans="8:30" s="403" customFormat="1">
      <c r="R141" s="405"/>
      <c r="S141" s="405"/>
      <c r="T141" s="405"/>
      <c r="U141" s="404"/>
      <c r="V141" s="405"/>
      <c r="W141" s="404"/>
      <c r="X141" s="405"/>
      <c r="Y141" s="404"/>
      <c r="Z141" s="405"/>
      <c r="AA141" s="404"/>
      <c r="AB141" s="405"/>
    </row>
    <row r="142" spans="8:30" s="403" customFormat="1">
      <c r="R142" s="405"/>
      <c r="S142" s="405"/>
      <c r="T142" s="405"/>
      <c r="U142" s="404"/>
      <c r="V142" s="405"/>
      <c r="W142" s="404"/>
      <c r="X142" s="405"/>
      <c r="Y142" s="404"/>
      <c r="Z142" s="405"/>
      <c r="AA142" s="404"/>
      <c r="AB142" s="405"/>
    </row>
    <row r="143" spans="8:30" s="403" customFormat="1">
      <c r="R143" s="405"/>
      <c r="S143" s="405"/>
      <c r="T143" s="405"/>
      <c r="U143" s="404"/>
      <c r="V143" s="405"/>
      <c r="W143" s="404"/>
      <c r="X143" s="405"/>
      <c r="Y143" s="404"/>
      <c r="Z143" s="405"/>
      <c r="AA143" s="404"/>
      <c r="AB143" s="405"/>
    </row>
    <row r="144" spans="8:30" s="403" customFormat="1">
      <c r="R144" s="405"/>
      <c r="S144" s="405"/>
      <c r="T144" s="405"/>
      <c r="U144" s="404"/>
      <c r="V144" s="405"/>
      <c r="W144" s="404"/>
      <c r="X144" s="405"/>
      <c r="Y144" s="404"/>
      <c r="Z144" s="405"/>
      <c r="AA144" s="404"/>
      <c r="AB144" s="405"/>
    </row>
    <row r="145" spans="18:28" s="403" customFormat="1">
      <c r="R145" s="405"/>
      <c r="S145" s="405"/>
      <c r="T145" s="405"/>
      <c r="U145" s="404"/>
      <c r="V145" s="405"/>
      <c r="W145" s="404"/>
      <c r="X145" s="405"/>
      <c r="Y145" s="404"/>
      <c r="Z145" s="405"/>
      <c r="AA145" s="404"/>
      <c r="AB145" s="405"/>
    </row>
    <row r="146" spans="18:28" s="403" customFormat="1">
      <c r="R146" s="405"/>
      <c r="S146" s="405"/>
      <c r="T146" s="405"/>
      <c r="U146" s="404"/>
      <c r="V146" s="405"/>
      <c r="W146" s="404"/>
      <c r="X146" s="405"/>
      <c r="Y146" s="404"/>
      <c r="Z146" s="405"/>
      <c r="AA146" s="404"/>
      <c r="AB146" s="405"/>
    </row>
    <row r="147" spans="18:28" s="403" customFormat="1">
      <c r="R147" s="405"/>
      <c r="S147" s="405"/>
      <c r="T147" s="405"/>
      <c r="U147" s="404"/>
      <c r="V147" s="405"/>
      <c r="W147" s="404"/>
      <c r="X147" s="405"/>
      <c r="Y147" s="404"/>
      <c r="Z147" s="405"/>
      <c r="AA147" s="404"/>
      <c r="AB147" s="405"/>
    </row>
    <row r="148" spans="18:28" s="403" customFormat="1">
      <c r="R148" s="405"/>
      <c r="S148" s="405"/>
      <c r="T148" s="405"/>
      <c r="U148" s="404"/>
      <c r="V148" s="405"/>
      <c r="W148" s="404"/>
      <c r="X148" s="405"/>
      <c r="Y148" s="404"/>
      <c r="Z148" s="405"/>
      <c r="AA148" s="404"/>
      <c r="AB148" s="405"/>
    </row>
    <row r="149" spans="18:28" s="403" customFormat="1">
      <c r="R149" s="405"/>
      <c r="S149" s="405"/>
      <c r="T149" s="405"/>
      <c r="U149" s="404"/>
      <c r="V149" s="405"/>
      <c r="W149" s="404"/>
      <c r="X149" s="405"/>
      <c r="Y149" s="404"/>
      <c r="Z149" s="405"/>
      <c r="AA149" s="404"/>
      <c r="AB149" s="405"/>
    </row>
    <row r="150" spans="18:28" s="403" customFormat="1">
      <c r="R150" s="405"/>
      <c r="S150" s="405"/>
      <c r="T150" s="405"/>
      <c r="U150" s="404"/>
      <c r="V150" s="405"/>
      <c r="W150" s="404"/>
      <c r="X150" s="405"/>
      <c r="Y150" s="404"/>
      <c r="Z150" s="405"/>
      <c r="AA150" s="404"/>
      <c r="AB150" s="405"/>
    </row>
    <row r="151" spans="18:28" s="403" customFormat="1">
      <c r="R151" s="405"/>
      <c r="S151" s="405"/>
      <c r="T151" s="405"/>
      <c r="U151" s="404"/>
      <c r="V151" s="405"/>
      <c r="W151" s="404"/>
      <c r="X151" s="405"/>
      <c r="Y151" s="404"/>
      <c r="Z151" s="405"/>
      <c r="AA151" s="404"/>
      <c r="AB151" s="405"/>
    </row>
    <row r="152" spans="18:28" s="403" customFormat="1">
      <c r="R152" s="405"/>
      <c r="S152" s="405"/>
      <c r="T152" s="405"/>
      <c r="U152" s="404"/>
      <c r="V152" s="405"/>
      <c r="W152" s="404"/>
      <c r="X152" s="405"/>
      <c r="Y152" s="404"/>
      <c r="Z152" s="405"/>
      <c r="AA152" s="404"/>
      <c r="AB152" s="405"/>
    </row>
    <row r="153" spans="18:28" s="403" customFormat="1">
      <c r="R153" s="405"/>
      <c r="S153" s="405"/>
      <c r="T153" s="405"/>
      <c r="U153" s="404"/>
      <c r="V153" s="405"/>
      <c r="W153" s="404"/>
      <c r="X153" s="405"/>
      <c r="Y153" s="404"/>
      <c r="Z153" s="405"/>
      <c r="AA153" s="404"/>
      <c r="AB153" s="405"/>
    </row>
    <row r="154" spans="18:28" s="403" customFormat="1">
      <c r="R154" s="405"/>
      <c r="S154" s="405"/>
      <c r="T154" s="405"/>
      <c r="U154" s="404"/>
      <c r="V154" s="405"/>
      <c r="W154" s="404"/>
      <c r="X154" s="405"/>
      <c r="Y154" s="404"/>
      <c r="Z154" s="405"/>
      <c r="AA154" s="404"/>
      <c r="AB154" s="405"/>
    </row>
    <row r="155" spans="18:28" s="403" customFormat="1">
      <c r="U155" s="404"/>
      <c r="W155" s="404"/>
      <c r="Y155" s="404"/>
      <c r="AA155" s="404"/>
    </row>
    <row r="156" spans="18:28" s="403" customFormat="1">
      <c r="U156" s="404"/>
      <c r="W156" s="404"/>
      <c r="Y156" s="404"/>
      <c r="AA156" s="404"/>
    </row>
    <row r="157" spans="18:28" s="403" customFormat="1">
      <c r="U157" s="404"/>
      <c r="W157" s="404"/>
      <c r="Y157" s="404"/>
      <c r="AA157" s="404"/>
    </row>
    <row r="158" spans="18:28" s="403" customFormat="1">
      <c r="U158" s="404"/>
      <c r="W158" s="404"/>
      <c r="Y158" s="404"/>
      <c r="AA158" s="404"/>
    </row>
    <row r="159" spans="18:28" s="403" customFormat="1">
      <c r="U159" s="404"/>
      <c r="W159" s="404"/>
      <c r="Y159" s="404"/>
      <c r="AA159" s="404"/>
    </row>
    <row r="160" spans="18:28" s="403" customFormat="1">
      <c r="U160" s="404"/>
      <c r="W160" s="404"/>
      <c r="Y160" s="404"/>
      <c r="AA160" s="404"/>
    </row>
    <row r="161" spans="21:27" s="403" customFormat="1">
      <c r="U161" s="404"/>
      <c r="W161" s="404"/>
      <c r="Y161" s="404"/>
      <c r="AA161" s="404"/>
    </row>
    <row r="162" spans="21:27" s="403" customFormat="1">
      <c r="U162" s="404"/>
      <c r="W162" s="404"/>
      <c r="Y162" s="404"/>
      <c r="AA162" s="404"/>
    </row>
    <row r="163" spans="21:27" s="403" customFormat="1">
      <c r="U163" s="404"/>
      <c r="W163" s="404"/>
      <c r="Y163" s="404"/>
      <c r="AA163" s="404"/>
    </row>
    <row r="164" spans="21:27" s="403" customFormat="1">
      <c r="U164" s="404"/>
      <c r="W164" s="404"/>
      <c r="Y164" s="404"/>
      <c r="AA164" s="404"/>
    </row>
    <row r="165" spans="21:27" s="403" customFormat="1">
      <c r="U165" s="404"/>
      <c r="W165" s="404"/>
      <c r="Y165" s="404"/>
      <c r="AA165" s="404"/>
    </row>
    <row r="166" spans="21:27" s="403" customFormat="1">
      <c r="U166" s="404"/>
      <c r="W166" s="404"/>
      <c r="Y166" s="404"/>
      <c r="AA166" s="404"/>
    </row>
    <row r="167" spans="21:27" s="403" customFormat="1">
      <c r="U167" s="404"/>
      <c r="W167" s="404"/>
      <c r="Y167" s="404"/>
      <c r="AA167" s="404"/>
    </row>
    <row r="168" spans="21:27" s="403" customFormat="1">
      <c r="U168" s="404"/>
      <c r="W168" s="404"/>
      <c r="Y168" s="404"/>
      <c r="AA168" s="404"/>
    </row>
    <row r="169" spans="21:27" s="403" customFormat="1">
      <c r="U169" s="404"/>
      <c r="W169" s="404"/>
      <c r="Y169" s="404"/>
      <c r="AA169" s="404"/>
    </row>
    <row r="170" spans="21:27" s="403" customFormat="1">
      <c r="U170" s="404"/>
      <c r="W170" s="404"/>
      <c r="Y170" s="404"/>
      <c r="AA170" s="404"/>
    </row>
    <row r="171" spans="21:27" s="403" customFormat="1">
      <c r="U171" s="404"/>
      <c r="W171" s="404"/>
      <c r="Y171" s="404"/>
      <c r="AA171" s="404"/>
    </row>
    <row r="172" spans="21:27" s="403" customFormat="1">
      <c r="U172" s="404"/>
      <c r="W172" s="404"/>
      <c r="Y172" s="404"/>
      <c r="AA172" s="404"/>
    </row>
    <row r="173" spans="21:27" s="403" customFormat="1">
      <c r="U173" s="404"/>
      <c r="W173" s="404"/>
      <c r="Y173" s="404"/>
      <c r="AA173" s="404"/>
    </row>
    <row r="174" spans="21:27" s="403" customFormat="1">
      <c r="U174" s="404"/>
      <c r="W174" s="404"/>
      <c r="Y174" s="404"/>
      <c r="AA174" s="404"/>
    </row>
    <row r="175" spans="21:27" s="403" customFormat="1">
      <c r="U175" s="404"/>
      <c r="W175" s="404"/>
      <c r="Y175" s="404"/>
      <c r="AA175" s="404"/>
    </row>
    <row r="176" spans="21:27" s="403" customFormat="1">
      <c r="U176" s="404"/>
      <c r="W176" s="404"/>
      <c r="Y176" s="404"/>
      <c r="AA176" s="404"/>
    </row>
    <row r="177" spans="21:27" s="403" customFormat="1">
      <c r="U177" s="404"/>
      <c r="W177" s="404"/>
      <c r="Y177" s="404"/>
      <c r="AA177" s="404"/>
    </row>
    <row r="178" spans="21:27" s="403" customFormat="1">
      <c r="U178" s="404"/>
      <c r="W178" s="404"/>
      <c r="Y178" s="404"/>
      <c r="AA178" s="404"/>
    </row>
    <row r="179" spans="21:27" s="403" customFormat="1">
      <c r="U179" s="404"/>
      <c r="W179" s="404"/>
      <c r="Y179" s="404"/>
      <c r="AA179" s="404"/>
    </row>
    <row r="180" spans="21:27" s="403" customFormat="1">
      <c r="U180" s="404"/>
      <c r="W180" s="404"/>
      <c r="Y180" s="404"/>
      <c r="AA180" s="404"/>
    </row>
    <row r="181" spans="21:27" s="403" customFormat="1">
      <c r="U181" s="404"/>
      <c r="W181" s="404"/>
      <c r="Y181" s="404"/>
      <c r="AA181" s="404"/>
    </row>
    <row r="182" spans="21:27" s="403" customFormat="1">
      <c r="U182" s="404"/>
      <c r="W182" s="404"/>
      <c r="Y182" s="404"/>
      <c r="AA182" s="404"/>
    </row>
    <row r="183" spans="21:27" s="403" customFormat="1">
      <c r="U183" s="404"/>
      <c r="W183" s="404"/>
      <c r="Y183" s="404"/>
      <c r="AA183" s="404"/>
    </row>
    <row r="184" spans="21:27" s="403" customFormat="1">
      <c r="U184" s="404"/>
      <c r="W184" s="404"/>
      <c r="Y184" s="404"/>
      <c r="AA184" s="404"/>
    </row>
    <row r="185" spans="21:27" s="403" customFormat="1">
      <c r="U185" s="404"/>
      <c r="W185" s="404"/>
      <c r="Y185" s="404"/>
      <c r="AA185" s="404"/>
    </row>
    <row r="186" spans="21:27" s="403" customFormat="1">
      <c r="U186" s="404"/>
      <c r="W186" s="404"/>
      <c r="Y186" s="404"/>
      <c r="AA186" s="404"/>
    </row>
    <row r="187" spans="21:27" s="403" customFormat="1">
      <c r="U187" s="404"/>
      <c r="W187" s="404"/>
      <c r="Y187" s="404"/>
      <c r="AA187" s="404"/>
    </row>
    <row r="188" spans="21:27" s="403" customFormat="1">
      <c r="U188" s="404"/>
      <c r="W188" s="404"/>
      <c r="Y188" s="404"/>
      <c r="AA188" s="404"/>
    </row>
    <row r="189" spans="21:27" s="403" customFormat="1">
      <c r="U189" s="404"/>
      <c r="W189" s="404"/>
      <c r="Y189" s="404"/>
      <c r="AA189" s="404"/>
    </row>
    <row r="190" spans="21:27" s="403" customFormat="1">
      <c r="U190" s="404"/>
      <c r="W190" s="404"/>
      <c r="Y190" s="404"/>
      <c r="AA190" s="404"/>
    </row>
    <row r="191" spans="21:27" s="403" customFormat="1">
      <c r="U191" s="404"/>
      <c r="W191" s="404"/>
      <c r="Y191" s="404"/>
      <c r="AA191" s="404"/>
    </row>
    <row r="192" spans="21:27" s="403" customFormat="1">
      <c r="U192" s="404"/>
      <c r="W192" s="404"/>
      <c r="Y192" s="404"/>
      <c r="AA192" s="404"/>
    </row>
    <row r="193" spans="21:27" s="403" customFormat="1">
      <c r="U193" s="404"/>
      <c r="W193" s="404"/>
      <c r="Y193" s="404"/>
      <c r="AA193" s="404"/>
    </row>
    <row r="194" spans="21:27" s="403" customFormat="1">
      <c r="U194" s="404"/>
      <c r="W194" s="404"/>
      <c r="Y194" s="404"/>
      <c r="AA194" s="404"/>
    </row>
    <row r="195" spans="21:27" s="403" customFormat="1">
      <c r="U195" s="404"/>
      <c r="W195" s="404"/>
      <c r="Y195" s="404"/>
      <c r="AA195" s="404"/>
    </row>
    <row r="196" spans="21:27" s="403" customFormat="1">
      <c r="U196" s="404"/>
      <c r="W196" s="404"/>
      <c r="Y196" s="404"/>
      <c r="AA196" s="404"/>
    </row>
  </sheetData>
  <mergeCells count="340">
    <mergeCell ref="J10:N10"/>
    <mergeCell ref="B3:C7"/>
    <mergeCell ref="E4:H4"/>
    <mergeCell ref="E6:H6"/>
    <mergeCell ref="V9:X9"/>
    <mergeCell ref="Z9:AB9"/>
    <mergeCell ref="C10:F10"/>
    <mergeCell ref="H10:I10"/>
    <mergeCell ref="C14:F14"/>
    <mergeCell ref="H14:I14"/>
    <mergeCell ref="R14:S14"/>
    <mergeCell ref="C11:F11"/>
    <mergeCell ref="H11:I11"/>
    <mergeCell ref="R11:S11"/>
    <mergeCell ref="C12:F12"/>
    <mergeCell ref="H12:I12"/>
    <mergeCell ref="R12:S12"/>
    <mergeCell ref="C13:F13"/>
    <mergeCell ref="H13:I13"/>
    <mergeCell ref="R13:S13"/>
    <mergeCell ref="C15:F15"/>
    <mergeCell ref="H15:I15"/>
    <mergeCell ref="R15:S15"/>
    <mergeCell ref="C16:F16"/>
    <mergeCell ref="H16:I16"/>
    <mergeCell ref="R16:S16"/>
    <mergeCell ref="C17:F17"/>
    <mergeCell ref="H17:I17"/>
    <mergeCell ref="R17:S17"/>
    <mergeCell ref="C18:F18"/>
    <mergeCell ref="H18:I18"/>
    <mergeCell ref="R18:S18"/>
    <mergeCell ref="C19:F19"/>
    <mergeCell ref="H19:I19"/>
    <mergeCell ref="R19:S19"/>
    <mergeCell ref="C20:F20"/>
    <mergeCell ref="H20:I20"/>
    <mergeCell ref="R20:S20"/>
    <mergeCell ref="C21:F21"/>
    <mergeCell ref="H21:I21"/>
    <mergeCell ref="R21:S21"/>
    <mergeCell ref="C22:F22"/>
    <mergeCell ref="H22:I22"/>
    <mergeCell ref="R22:S22"/>
    <mergeCell ref="C23:F23"/>
    <mergeCell ref="H23:I23"/>
    <mergeCell ref="R23:S23"/>
    <mergeCell ref="C24:F24"/>
    <mergeCell ref="H24:I24"/>
    <mergeCell ref="R24:S24"/>
    <mergeCell ref="C25:F25"/>
    <mergeCell ref="H25:I25"/>
    <mergeCell ref="R25:S25"/>
    <mergeCell ref="C26:F26"/>
    <mergeCell ref="H26:I26"/>
    <mergeCell ref="R26:S26"/>
    <mergeCell ref="C27:F27"/>
    <mergeCell ref="H27:I27"/>
    <mergeCell ref="R27:S27"/>
    <mergeCell ref="C28:F28"/>
    <mergeCell ref="H28:I28"/>
    <mergeCell ref="R28:S28"/>
    <mergeCell ref="C29:F29"/>
    <mergeCell ref="H29:I29"/>
    <mergeCell ref="R29:S29"/>
    <mergeCell ref="C30:F30"/>
    <mergeCell ref="H30:I30"/>
    <mergeCell ref="R30:S30"/>
    <mergeCell ref="C31:F31"/>
    <mergeCell ref="H31:I31"/>
    <mergeCell ref="R31:S31"/>
    <mergeCell ref="C32:F32"/>
    <mergeCell ref="H32:I32"/>
    <mergeCell ref="R32:S32"/>
    <mergeCell ref="C33:F33"/>
    <mergeCell ref="H33:I33"/>
    <mergeCell ref="R33:S33"/>
    <mergeCell ref="C34:F34"/>
    <mergeCell ref="H34:I34"/>
    <mergeCell ref="R34:S34"/>
    <mergeCell ref="C35:F35"/>
    <mergeCell ref="H35:I35"/>
    <mergeCell ref="R35:S35"/>
    <mergeCell ref="C43:F43"/>
    <mergeCell ref="H43:I43"/>
    <mergeCell ref="R43:S43"/>
    <mergeCell ref="C36:F36"/>
    <mergeCell ref="H36:I36"/>
    <mergeCell ref="R36:S36"/>
    <mergeCell ref="R40:S40"/>
    <mergeCell ref="C37:F37"/>
    <mergeCell ref="H37:I37"/>
    <mergeCell ref="R37:S37"/>
    <mergeCell ref="C38:F38"/>
    <mergeCell ref="H38:I38"/>
    <mergeCell ref="R38:S38"/>
    <mergeCell ref="C41:F41"/>
    <mergeCell ref="H41:I41"/>
    <mergeCell ref="R41:S41"/>
    <mergeCell ref="C39:F39"/>
    <mergeCell ref="H39:I39"/>
    <mergeCell ref="R39:S39"/>
    <mergeCell ref="C40:F40"/>
    <mergeCell ref="H40:I40"/>
    <mergeCell ref="C42:F42"/>
    <mergeCell ref="H42:I42"/>
    <mergeCell ref="R42:S42"/>
    <mergeCell ref="C47:F47"/>
    <mergeCell ref="H47:I47"/>
    <mergeCell ref="R47:S47"/>
    <mergeCell ref="C44:F44"/>
    <mergeCell ref="H44:I44"/>
    <mergeCell ref="R44:S44"/>
    <mergeCell ref="C45:F45"/>
    <mergeCell ref="H45:I45"/>
    <mergeCell ref="R45:S45"/>
    <mergeCell ref="C46:F46"/>
    <mergeCell ref="H46:I46"/>
    <mergeCell ref="R46:S46"/>
    <mergeCell ref="C48:F48"/>
    <mergeCell ref="H48:I48"/>
    <mergeCell ref="R48:S48"/>
    <mergeCell ref="C49:F49"/>
    <mergeCell ref="H49:I49"/>
    <mergeCell ref="R49:S49"/>
    <mergeCell ref="C50:F50"/>
    <mergeCell ref="H50:I50"/>
    <mergeCell ref="R50:S50"/>
    <mergeCell ref="C52:F52"/>
    <mergeCell ref="H52:I52"/>
    <mergeCell ref="C53:F53"/>
    <mergeCell ref="H53:I53"/>
    <mergeCell ref="R53:S53"/>
    <mergeCell ref="C54:F54"/>
    <mergeCell ref="H54:I54"/>
    <mergeCell ref="R54:S54"/>
    <mergeCell ref="C55:F55"/>
    <mergeCell ref="H55:I55"/>
    <mergeCell ref="R55:S55"/>
    <mergeCell ref="C56:F56"/>
    <mergeCell ref="H56:I56"/>
    <mergeCell ref="R56:S56"/>
    <mergeCell ref="C57:F57"/>
    <mergeCell ref="H57:I57"/>
    <mergeCell ref="R57:S57"/>
    <mergeCell ref="C58:F58"/>
    <mergeCell ref="H58:I58"/>
    <mergeCell ref="R58:S58"/>
    <mergeCell ref="C59:F59"/>
    <mergeCell ref="H59:I59"/>
    <mergeCell ref="R59:S59"/>
    <mergeCell ref="C60:F60"/>
    <mergeCell ref="H60:I60"/>
    <mergeCell ref="R60:S60"/>
    <mergeCell ref="C61:F61"/>
    <mergeCell ref="H61:I61"/>
    <mergeCell ref="R61:S61"/>
    <mergeCell ref="C62:F62"/>
    <mergeCell ref="H62:I62"/>
    <mergeCell ref="R62:S62"/>
    <mergeCell ref="C63:F63"/>
    <mergeCell ref="H63:I63"/>
    <mergeCell ref="R63:S63"/>
    <mergeCell ref="C64:F64"/>
    <mergeCell ref="H64:I64"/>
    <mergeCell ref="R64:S64"/>
    <mergeCell ref="C65:F65"/>
    <mergeCell ref="H65:I65"/>
    <mergeCell ref="R65:S65"/>
    <mergeCell ref="C66:F66"/>
    <mergeCell ref="H66:I66"/>
    <mergeCell ref="R66:S66"/>
    <mergeCell ref="C67:F67"/>
    <mergeCell ref="H67:I67"/>
    <mergeCell ref="R67:S67"/>
    <mergeCell ref="C68:F68"/>
    <mergeCell ref="H68:I68"/>
    <mergeCell ref="R68:S68"/>
    <mergeCell ref="C69:F69"/>
    <mergeCell ref="H69:I69"/>
    <mergeCell ref="R69:S69"/>
    <mergeCell ref="C70:F70"/>
    <mergeCell ref="H70:I70"/>
    <mergeCell ref="R70:S70"/>
    <mergeCell ref="C71:F71"/>
    <mergeCell ref="H71:I71"/>
    <mergeCell ref="R71:S71"/>
    <mergeCell ref="C72:F72"/>
    <mergeCell ref="H72:I72"/>
    <mergeCell ref="R72:S72"/>
    <mergeCell ref="C73:F73"/>
    <mergeCell ref="H73:I73"/>
    <mergeCell ref="R73:S73"/>
    <mergeCell ref="C74:F74"/>
    <mergeCell ref="H74:I74"/>
    <mergeCell ref="R74:S74"/>
    <mergeCell ref="C75:F75"/>
    <mergeCell ref="H75:I75"/>
    <mergeCell ref="R75:S75"/>
    <mergeCell ref="C76:F76"/>
    <mergeCell ref="H76:I76"/>
    <mergeCell ref="R76:S76"/>
    <mergeCell ref="C77:F77"/>
    <mergeCell ref="H77:I77"/>
    <mergeCell ref="R77:S77"/>
    <mergeCell ref="C78:F78"/>
    <mergeCell ref="H78:I78"/>
    <mergeCell ref="R78:S78"/>
    <mergeCell ref="C79:F79"/>
    <mergeCell ref="H79:I79"/>
    <mergeCell ref="R79:S79"/>
    <mergeCell ref="C80:F80"/>
    <mergeCell ref="H80:I80"/>
    <mergeCell ref="R80:S80"/>
    <mergeCell ref="C81:F81"/>
    <mergeCell ref="H81:I81"/>
    <mergeCell ref="R81:S81"/>
    <mergeCell ref="C82:F82"/>
    <mergeCell ref="H82:I82"/>
    <mergeCell ref="R82:S82"/>
    <mergeCell ref="C83:F83"/>
    <mergeCell ref="H83:I83"/>
    <mergeCell ref="R83:S83"/>
    <mergeCell ref="C84:F84"/>
    <mergeCell ref="H84:I84"/>
    <mergeCell ref="R84:S84"/>
    <mergeCell ref="C85:F85"/>
    <mergeCell ref="H85:I85"/>
    <mergeCell ref="R85:S85"/>
    <mergeCell ref="C86:F86"/>
    <mergeCell ref="H86:I86"/>
    <mergeCell ref="R86:S86"/>
    <mergeCell ref="C88:F88"/>
    <mergeCell ref="H88:I88"/>
    <mergeCell ref="C89:F89"/>
    <mergeCell ref="H89:I89"/>
    <mergeCell ref="R89:S89"/>
    <mergeCell ref="C90:F90"/>
    <mergeCell ref="H90:I90"/>
    <mergeCell ref="R90:S90"/>
    <mergeCell ref="C91:F91"/>
    <mergeCell ref="H91:I91"/>
    <mergeCell ref="R91:S91"/>
    <mergeCell ref="C92:F92"/>
    <mergeCell ref="H92:I92"/>
    <mergeCell ref="R92:S92"/>
    <mergeCell ref="C93:F93"/>
    <mergeCell ref="H93:I93"/>
    <mergeCell ref="R93:S93"/>
    <mergeCell ref="C94:F94"/>
    <mergeCell ref="H94:I94"/>
    <mergeCell ref="R94:S94"/>
    <mergeCell ref="C95:F95"/>
    <mergeCell ref="H95:I95"/>
    <mergeCell ref="R95:S95"/>
    <mergeCell ref="C96:F96"/>
    <mergeCell ref="H96:I96"/>
    <mergeCell ref="R96:S96"/>
    <mergeCell ref="C97:F97"/>
    <mergeCell ref="H97:I97"/>
    <mergeCell ref="R97:S97"/>
    <mergeCell ref="C98:F98"/>
    <mergeCell ref="H98:I98"/>
    <mergeCell ref="R98:S98"/>
    <mergeCell ref="C99:F99"/>
    <mergeCell ref="H99:I99"/>
    <mergeCell ref="R99:S99"/>
    <mergeCell ref="C100:F100"/>
    <mergeCell ref="H100:I100"/>
    <mergeCell ref="R100:S100"/>
    <mergeCell ref="C101:F101"/>
    <mergeCell ref="H101:I101"/>
    <mergeCell ref="R101:S101"/>
    <mergeCell ref="C102:F102"/>
    <mergeCell ref="H102:I102"/>
    <mergeCell ref="R102:S102"/>
    <mergeCell ref="C103:F103"/>
    <mergeCell ref="H103:I103"/>
    <mergeCell ref="R103:S103"/>
    <mergeCell ref="C104:F104"/>
    <mergeCell ref="H104:I104"/>
    <mergeCell ref="R104:S104"/>
    <mergeCell ref="C106:F106"/>
    <mergeCell ref="H106:I106"/>
    <mergeCell ref="C107:F107"/>
    <mergeCell ref="H107:I107"/>
    <mergeCell ref="R107:S107"/>
    <mergeCell ref="C108:F108"/>
    <mergeCell ref="H108:I108"/>
    <mergeCell ref="R108:S108"/>
    <mergeCell ref="C109:F109"/>
    <mergeCell ref="H109:I109"/>
    <mergeCell ref="R109:S109"/>
    <mergeCell ref="C110:F110"/>
    <mergeCell ref="H110:I110"/>
    <mergeCell ref="R110:S110"/>
    <mergeCell ref="C111:F111"/>
    <mergeCell ref="H111:I111"/>
    <mergeCell ref="R111:S111"/>
    <mergeCell ref="C112:F112"/>
    <mergeCell ref="H112:I112"/>
    <mergeCell ref="R112:S112"/>
    <mergeCell ref="C113:F113"/>
    <mergeCell ref="H113:I113"/>
    <mergeCell ref="R113:S113"/>
    <mergeCell ref="C114:F114"/>
    <mergeCell ref="H114:I114"/>
    <mergeCell ref="R114:S114"/>
    <mergeCell ref="C115:F115"/>
    <mergeCell ref="H115:I115"/>
    <mergeCell ref="R115:S115"/>
    <mergeCell ref="C116:F116"/>
    <mergeCell ref="H116:I116"/>
    <mergeCell ref="R116:S116"/>
    <mergeCell ref="C117:F117"/>
    <mergeCell ref="H117:I117"/>
    <mergeCell ref="R117:S117"/>
    <mergeCell ref="C118:F118"/>
    <mergeCell ref="H118:I118"/>
    <mergeCell ref="R118:S118"/>
    <mergeCell ref="C119:F119"/>
    <mergeCell ref="H119:I119"/>
    <mergeCell ref="R119:S119"/>
    <mergeCell ref="R133:S133"/>
    <mergeCell ref="H124:N124"/>
    <mergeCell ref="R124:S124"/>
    <mergeCell ref="H125:N127"/>
    <mergeCell ref="R125:S125"/>
    <mergeCell ref="R126:S126"/>
    <mergeCell ref="R127:S127"/>
    <mergeCell ref="H134:N136"/>
    <mergeCell ref="R134:S134"/>
    <mergeCell ref="R135:S135"/>
    <mergeCell ref="R136:S136"/>
    <mergeCell ref="H128:N130"/>
    <mergeCell ref="R128:S128"/>
    <mergeCell ref="R129:S129"/>
    <mergeCell ref="R130:S130"/>
    <mergeCell ref="H132:I132"/>
    <mergeCell ref="H133:N133"/>
  </mergeCells>
  <pageMargins left="0.7" right="0.7" top="0.75" bottom="0.75" header="0.3" footer="0.3"/>
  <pageSetup paperSize="9" orientation="portrait" horizontalDpi="300" verticalDpi="300" r:id="rId1"/>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FF00"/>
  </sheetPr>
  <dimension ref="A1:DS206"/>
  <sheetViews>
    <sheetView zoomScaleNormal="100" workbookViewId="0">
      <selection activeCell="B72" sqref="B72"/>
    </sheetView>
  </sheetViews>
  <sheetFormatPr baseColWidth="10" defaultColWidth="11.5" defaultRowHeight="15" outlineLevelRow="1" outlineLevelCol="1"/>
  <cols>
    <col min="1" max="1" width="11.5" style="5" customWidth="1"/>
    <col min="2" max="2" width="63.6640625" style="1" customWidth="1"/>
    <col min="3" max="3" width="11.6640625" style="1" customWidth="1"/>
    <col min="4" max="4" width="12" style="1" customWidth="1"/>
    <col min="5" max="5" width="16.5" style="1" customWidth="1"/>
    <col min="6" max="6" width="12.33203125" style="5" customWidth="1" outlineLevel="1"/>
    <col min="7" max="7" width="15.6640625" style="2" customWidth="1" outlineLevel="1"/>
    <col min="8" max="8" width="14.6640625" style="5" customWidth="1" outlineLevel="1"/>
    <col min="9" max="9" width="10.5" style="2" customWidth="1" outlineLevel="1"/>
    <col min="10" max="10" width="7.1640625" style="5" customWidth="1" outlineLevel="1"/>
    <col min="11" max="11" width="8.1640625" style="2" bestFit="1" customWidth="1" outlineLevel="1"/>
    <col min="12" max="12" width="7.1640625" style="5" bestFit="1" customWidth="1" outlineLevel="1"/>
    <col min="13" max="13" width="8.1640625" style="2" bestFit="1" customWidth="1" outlineLevel="1"/>
    <col min="14" max="14" width="7.1640625" style="5" bestFit="1" customWidth="1" outlineLevel="1"/>
    <col min="15" max="15" width="8.1640625" style="2" bestFit="1" customWidth="1" outlineLevel="1"/>
    <col min="16" max="16" width="7" style="5" customWidth="1" outlineLevel="1"/>
    <col min="17" max="17" width="8.1640625" style="2" bestFit="1" customWidth="1" outlineLevel="1"/>
    <col min="18" max="18" width="7.1640625" style="5" bestFit="1" customWidth="1" outlineLevel="1"/>
    <col min="19" max="19" width="8.1640625" style="2" bestFit="1" customWidth="1" outlineLevel="1"/>
    <col min="20" max="20" width="7.5" style="5" customWidth="1" outlineLevel="1"/>
    <col min="21" max="21" width="8.1640625" style="2" bestFit="1" customWidth="1" outlineLevel="1"/>
    <col min="22" max="22" width="10.33203125" style="5" customWidth="1" outlineLevel="1"/>
    <col min="23" max="23" width="10.33203125" style="2" customWidth="1" outlineLevel="1"/>
    <col min="24" max="24" width="8.1640625" style="5" customWidth="1" outlineLevel="1"/>
    <col min="25" max="25" width="8.1640625" style="2" customWidth="1" outlineLevel="1"/>
    <col min="26" max="26" width="11.5" style="5" customWidth="1" outlineLevel="1"/>
    <col min="27" max="27" width="11.5" style="2" customWidth="1" outlineLevel="1"/>
    <col min="28" max="28" width="9.6640625" style="5" bestFit="1" customWidth="1" outlineLevel="1"/>
    <col min="29" max="29" width="9.6640625" style="2" bestFit="1" customWidth="1" outlineLevel="1"/>
    <col min="30" max="30" width="9.6640625" style="785" customWidth="1" outlineLevel="1"/>
    <col min="31" max="31" width="9.6640625" style="2" customWidth="1" outlineLevel="1"/>
    <col min="32" max="32" width="7.5" style="5" customWidth="1" outlineLevel="1"/>
    <col min="33" max="33" width="8.5" style="2" customWidth="1" outlineLevel="1"/>
    <col min="34" max="34" width="7.6640625" style="5" customWidth="1" outlineLevel="1"/>
    <col min="35" max="35" width="8.5" style="2" bestFit="1" customWidth="1" outlineLevel="1"/>
    <col min="36" max="36" width="7.5" style="5" customWidth="1" outlineLevel="1"/>
    <col min="37" max="37" width="8.1640625" style="2" bestFit="1" customWidth="1" outlineLevel="1"/>
    <col min="38" max="38" width="7.5" style="5" customWidth="1" outlineLevel="1"/>
    <col min="39" max="39" width="8.1640625" style="2" bestFit="1" customWidth="1" outlineLevel="1"/>
    <col min="40" max="40" width="7.5" style="5" customWidth="1" outlineLevel="1"/>
    <col min="41" max="41" width="8.1640625" style="2" bestFit="1" customWidth="1" outlineLevel="1"/>
    <col min="42" max="42" width="7.5" style="5" bestFit="1" customWidth="1" outlineLevel="1"/>
    <col min="43" max="43" width="8.1640625" style="2" bestFit="1" customWidth="1" outlineLevel="1"/>
    <col min="44" max="44" width="7.5" style="5" bestFit="1" customWidth="1" outlineLevel="1"/>
    <col min="45" max="45" width="8.1640625" style="2" bestFit="1" customWidth="1" outlineLevel="1"/>
    <col min="46" max="46" width="7.5" style="5" customWidth="1" outlineLevel="1"/>
    <col min="47" max="47" width="8.1640625" style="2" bestFit="1" customWidth="1" outlineLevel="1"/>
    <col min="48" max="48" width="10.33203125" style="5" customWidth="1" outlineLevel="1"/>
    <col min="49" max="49" width="11.1640625" style="2" customWidth="1" outlineLevel="1"/>
    <col min="50" max="50" width="10.1640625" style="5" customWidth="1" outlineLevel="1"/>
    <col min="51" max="51" width="8.5" style="2" customWidth="1" outlineLevel="1"/>
    <col min="52" max="52" width="12.6640625" style="5" bestFit="1" customWidth="1" outlineLevel="1"/>
    <col min="53" max="53" width="12.6640625" style="2" bestFit="1" customWidth="1" outlineLevel="1"/>
    <col min="54" max="54" width="11.1640625" style="5" bestFit="1" customWidth="1" outlineLevel="1"/>
    <col min="55" max="55" width="9.6640625" style="2" bestFit="1" customWidth="1" outlineLevel="1"/>
    <col min="56" max="56" width="9.6640625" style="785" customWidth="1" outlineLevel="1"/>
    <col min="57" max="57" width="10.1640625" style="2" bestFit="1" customWidth="1" outlineLevel="1"/>
    <col min="58" max="58" width="8.5" style="5" customWidth="1" outlineLevel="1"/>
    <col min="59" max="59" width="8.5" style="2" customWidth="1" outlineLevel="1"/>
    <col min="60" max="60" width="8.5" style="5" customWidth="1" outlineLevel="1"/>
    <col min="61" max="61" width="8.5" style="2" bestFit="1" customWidth="1" outlineLevel="1"/>
    <col min="62" max="62" width="8.5" style="5" customWidth="1" outlineLevel="1"/>
    <col min="63" max="63" width="8.5" style="2" customWidth="1" outlineLevel="1"/>
    <col min="64" max="64" width="9.33203125" style="5" bestFit="1" customWidth="1" outlineLevel="1"/>
    <col min="65" max="65" width="8.1640625" style="2" bestFit="1" customWidth="1" outlineLevel="1"/>
    <col min="66" max="66" width="9.33203125" style="5" bestFit="1" customWidth="1" outlineLevel="1"/>
    <col min="67" max="67" width="8.1640625" style="2" bestFit="1" customWidth="1" outlineLevel="1"/>
    <col min="68" max="68" width="9.33203125" style="5" bestFit="1" customWidth="1" outlineLevel="1"/>
    <col min="69" max="69" width="8.1640625" style="2" bestFit="1" customWidth="1" outlineLevel="1"/>
    <col min="70" max="70" width="8.5" style="5" customWidth="1" outlineLevel="1"/>
    <col min="71" max="71" width="9.33203125" style="2" bestFit="1" customWidth="1" outlineLevel="1"/>
    <col min="72" max="72" width="8.1640625" style="5" bestFit="1" customWidth="1" outlineLevel="1"/>
    <col min="73" max="73" width="9.33203125" style="2" bestFit="1" customWidth="1" outlineLevel="1"/>
    <col min="74" max="74" width="10.33203125" style="5" customWidth="1" outlineLevel="1"/>
    <col min="75" max="75" width="10.33203125" style="2" customWidth="1" outlineLevel="1"/>
    <col min="76" max="76" width="8.5" style="5" customWidth="1" outlineLevel="1"/>
    <col min="77" max="77" width="9.33203125" style="2" bestFit="1" customWidth="1" outlineLevel="1"/>
    <col min="78" max="78" width="10.5" style="5" customWidth="1" outlineLevel="1"/>
    <col min="79" max="79" width="12.6640625" style="2" bestFit="1" customWidth="1" outlineLevel="1"/>
    <col min="80" max="80" width="9.6640625" style="5" bestFit="1" customWidth="1" outlineLevel="1"/>
    <col min="81" max="81" width="9.6640625" style="2" bestFit="1" customWidth="1" outlineLevel="1"/>
    <col min="82" max="82" width="10.1640625" style="785" bestFit="1" customWidth="1" outlineLevel="1"/>
    <col min="83" max="83" width="10.1640625" style="2" bestFit="1" customWidth="1" outlineLevel="1"/>
    <col min="84" max="84" width="8.5" style="5" bestFit="1" customWidth="1" outlineLevel="1"/>
    <col min="85" max="85" width="9.33203125" style="2" bestFit="1" customWidth="1" outlineLevel="1"/>
    <col min="86" max="86" width="8.5" style="5" bestFit="1" customWidth="1" outlineLevel="1"/>
    <col min="87" max="87" width="9.33203125" style="2" bestFit="1" customWidth="1" outlineLevel="1"/>
    <col min="88" max="88" width="7.5" style="5" customWidth="1" outlineLevel="1"/>
    <col min="89" max="89" width="9.33203125" style="2" bestFit="1" customWidth="1" outlineLevel="1"/>
    <col min="90" max="90" width="7.5" style="5" customWidth="1" outlineLevel="1"/>
    <col min="91" max="91" width="9.33203125" style="2" bestFit="1" customWidth="1" outlineLevel="1"/>
    <col min="92" max="92" width="7.5" style="5" customWidth="1" outlineLevel="1"/>
    <col min="93" max="93" width="9.33203125" style="2" bestFit="1" customWidth="1" outlineLevel="1"/>
    <col min="94" max="94" width="7.5" style="5" customWidth="1" outlineLevel="1"/>
    <col min="95" max="95" width="9.33203125" style="2" bestFit="1" customWidth="1" outlineLevel="1"/>
    <col min="96" max="96" width="7.5" style="5" customWidth="1" outlineLevel="1"/>
    <col min="97" max="97" width="9.33203125" style="2" bestFit="1" customWidth="1" outlineLevel="1"/>
    <col min="98" max="98" width="7.5" style="5" customWidth="1" outlineLevel="1"/>
    <col min="99" max="99" width="9.33203125" style="2" bestFit="1" customWidth="1" outlineLevel="1"/>
    <col min="100" max="100" width="10.33203125" style="5" customWidth="1" outlineLevel="1"/>
    <col min="101" max="101" width="10.33203125" style="2" customWidth="1" outlineLevel="1"/>
    <col min="102" max="102" width="8.1640625" style="5" customWidth="1" outlineLevel="1"/>
    <col min="103" max="103" width="9.33203125" style="2" bestFit="1" customWidth="1" outlineLevel="1"/>
    <col min="104" max="104" width="10.5" style="5" customWidth="1" outlineLevel="1"/>
    <col min="105" max="105" width="10.5" style="2" customWidth="1" outlineLevel="1"/>
    <col min="106" max="106" width="9.6640625" style="5" bestFit="1" customWidth="1" outlineLevel="1"/>
    <col min="107" max="107" width="9.6640625" style="4" bestFit="1" customWidth="1" outlineLevel="1"/>
    <col min="108" max="108" width="9.6640625" style="826" customWidth="1" outlineLevel="1"/>
    <col min="109" max="109" width="10.1640625" style="227" bestFit="1" customWidth="1" outlineLevel="1"/>
    <col min="110" max="110" width="14.33203125" style="3" customWidth="1"/>
    <col min="111" max="111" width="14.33203125" style="2" customWidth="1"/>
    <col min="112" max="112" width="49.6640625" style="305" customWidth="1"/>
    <col min="113" max="114" width="11.5" style="136"/>
    <col min="115" max="115" width="14.1640625" style="136" bestFit="1" customWidth="1"/>
    <col min="116" max="123" width="11.5" style="136"/>
    <col min="124" max="16384" width="11.5" style="1"/>
  </cols>
  <sheetData>
    <row r="1" spans="1:123" ht="31">
      <c r="A1" s="285"/>
      <c r="B1" s="284" t="s">
        <v>132</v>
      </c>
    </row>
    <row r="2" spans="1:123">
      <c r="F2" s="283"/>
      <c r="G2" s="282"/>
      <c r="H2" s="281"/>
      <c r="I2" s="278"/>
      <c r="J2" s="281"/>
      <c r="K2" s="278"/>
      <c r="L2" s="281"/>
      <c r="M2" s="278"/>
      <c r="N2" s="281"/>
      <c r="O2" s="278"/>
      <c r="P2" s="281"/>
      <c r="Q2" s="278"/>
      <c r="R2" s="281"/>
      <c r="S2" s="278"/>
      <c r="T2" s="281"/>
      <c r="U2" s="278"/>
      <c r="V2" s="281"/>
      <c r="W2" s="278"/>
      <c r="X2" s="281"/>
      <c r="Y2" s="278"/>
      <c r="Z2" s="281"/>
      <c r="AA2" s="278"/>
      <c r="AB2" s="281"/>
      <c r="AC2" s="278"/>
      <c r="AD2" s="786"/>
      <c r="AE2" s="278"/>
      <c r="AF2" s="281"/>
      <c r="AG2" s="278"/>
      <c r="AH2" s="281"/>
      <c r="AI2" s="278"/>
      <c r="AJ2" s="281"/>
      <c r="AK2" s="278"/>
      <c r="AL2" s="281"/>
      <c r="AM2" s="278"/>
      <c r="AN2" s="281"/>
      <c r="AO2" s="278"/>
      <c r="AP2" s="281"/>
      <c r="AQ2" s="278"/>
      <c r="AR2" s="281"/>
      <c r="AS2" s="278"/>
      <c r="AT2" s="281"/>
      <c r="AU2" s="278"/>
      <c r="AV2" s="281"/>
      <c r="AW2" s="278"/>
      <c r="AX2" s="281"/>
      <c r="AY2" s="278"/>
      <c r="AZ2" s="281"/>
      <c r="BA2" s="278"/>
      <c r="BB2" s="281"/>
      <c r="BC2" s="278"/>
      <c r="BD2" s="786"/>
      <c r="BE2" s="278"/>
      <c r="BF2" s="281"/>
      <c r="BG2" s="278"/>
      <c r="BH2" s="281"/>
      <c r="BI2" s="278"/>
      <c r="BJ2" s="281"/>
      <c r="BK2" s="278"/>
      <c r="BL2" s="281"/>
      <c r="BM2" s="278"/>
      <c r="BN2" s="281"/>
      <c r="BO2" s="278"/>
      <c r="BP2" s="281"/>
      <c r="BQ2" s="278"/>
      <c r="BR2" s="281"/>
      <c r="BS2" s="278"/>
      <c r="BT2" s="281"/>
      <c r="BU2" s="278"/>
      <c r="BV2" s="281"/>
      <c r="BW2" s="278"/>
      <c r="BX2" s="281"/>
      <c r="BY2" s="278"/>
      <c r="BZ2" s="281"/>
      <c r="CA2" s="278"/>
      <c r="CB2" s="281"/>
      <c r="CC2" s="278"/>
      <c r="CD2" s="786"/>
      <c r="CE2" s="278"/>
      <c r="CF2" s="281"/>
      <c r="CG2" s="278"/>
      <c r="CH2" s="281"/>
      <c r="CI2" s="278"/>
      <c r="CJ2" s="281"/>
      <c r="CK2" s="278"/>
      <c r="CL2" s="281"/>
      <c r="CM2" s="278"/>
      <c r="CN2" s="281"/>
      <c r="CO2" s="278"/>
      <c r="CP2" s="281"/>
      <c r="CQ2" s="278"/>
      <c r="CR2" s="281"/>
      <c r="CS2" s="278"/>
      <c r="CT2" s="281"/>
      <c r="CU2" s="278"/>
      <c r="CV2" s="281"/>
      <c r="CW2" s="278"/>
      <c r="CX2" s="281"/>
      <c r="CY2" s="278"/>
      <c r="CZ2" s="281"/>
      <c r="DA2" s="278"/>
      <c r="DB2" s="281"/>
      <c r="DC2" s="280"/>
      <c r="DD2" s="827"/>
      <c r="DE2" s="191"/>
      <c r="DF2" s="279"/>
      <c r="DG2" s="278"/>
    </row>
    <row r="3" spans="1:123" ht="19">
      <c r="A3" s="450" t="s">
        <v>133</v>
      </c>
      <c r="B3" s="277"/>
      <c r="C3" s="277"/>
      <c r="D3" s="277"/>
      <c r="E3" s="277"/>
      <c r="F3" s="275"/>
      <c r="G3" s="275"/>
      <c r="H3" s="275"/>
      <c r="I3" s="275"/>
      <c r="J3" s="275"/>
      <c r="K3" s="275"/>
      <c r="L3" s="275"/>
      <c r="M3" s="275"/>
      <c r="N3" s="275"/>
      <c r="O3" s="275"/>
      <c r="P3" s="275"/>
      <c r="Q3" s="275"/>
      <c r="R3" s="275"/>
      <c r="S3" s="275"/>
      <c r="T3" s="275"/>
      <c r="U3" s="275"/>
      <c r="V3" s="275"/>
      <c r="W3" s="275"/>
      <c r="X3" s="275"/>
      <c r="Y3" s="275"/>
      <c r="Z3" s="275"/>
      <c r="AA3" s="275"/>
      <c r="AB3" s="275"/>
      <c r="AC3" s="275"/>
      <c r="AD3" s="787"/>
      <c r="AE3" s="275"/>
      <c r="AF3" s="275"/>
      <c r="AG3" s="275"/>
      <c r="AH3" s="275"/>
      <c r="AI3" s="275"/>
      <c r="AJ3" s="275"/>
      <c r="AK3" s="275"/>
      <c r="AL3" s="275"/>
      <c r="AM3" s="275"/>
      <c r="AN3" s="275"/>
      <c r="AO3" s="275"/>
      <c r="AP3" s="275"/>
      <c r="AQ3" s="275"/>
      <c r="AR3" s="275"/>
      <c r="AS3" s="275"/>
      <c r="AT3" s="275"/>
      <c r="AU3" s="275"/>
      <c r="AV3" s="275"/>
      <c r="AW3" s="275"/>
      <c r="AX3" s="275"/>
      <c r="AY3" s="275"/>
      <c r="AZ3" s="275"/>
      <c r="BA3" s="275"/>
      <c r="BB3" s="275"/>
      <c r="BC3" s="275"/>
      <c r="BD3" s="787"/>
      <c r="BE3" s="275"/>
      <c r="BF3" s="275"/>
      <c r="BG3" s="275"/>
      <c r="BH3" s="275"/>
      <c r="BI3" s="275"/>
      <c r="BJ3" s="275"/>
      <c r="BK3" s="275"/>
      <c r="BL3" s="275"/>
      <c r="BM3" s="275"/>
      <c r="BN3" s="275"/>
      <c r="BO3" s="275"/>
      <c r="BP3" s="275"/>
      <c r="BQ3" s="275"/>
      <c r="BR3" s="275"/>
      <c r="BS3" s="275"/>
      <c r="BT3" s="275"/>
      <c r="BU3" s="275"/>
      <c r="BV3" s="275"/>
      <c r="BW3" s="275"/>
      <c r="BX3" s="275"/>
      <c r="BY3" s="275"/>
      <c r="BZ3" s="275"/>
      <c r="CA3" s="275"/>
      <c r="CB3" s="275"/>
      <c r="CC3" s="275"/>
      <c r="CD3" s="787"/>
      <c r="CE3" s="275"/>
      <c r="CF3" s="275"/>
      <c r="CG3" s="275"/>
      <c r="CH3" s="275"/>
      <c r="CI3" s="275"/>
      <c r="CJ3" s="275"/>
      <c r="CK3" s="275"/>
      <c r="CL3" s="275"/>
      <c r="CM3" s="275"/>
      <c r="CN3" s="275"/>
      <c r="CO3" s="275"/>
      <c r="CP3" s="275"/>
      <c r="CQ3" s="275"/>
      <c r="CR3" s="275"/>
      <c r="CS3" s="275"/>
      <c r="CT3" s="275"/>
      <c r="CU3" s="275"/>
      <c r="CV3" s="275"/>
      <c r="CW3" s="275"/>
      <c r="CX3" s="275"/>
      <c r="CY3" s="275"/>
      <c r="CZ3" s="275"/>
      <c r="DA3" s="275"/>
      <c r="DB3" s="275"/>
      <c r="DC3" s="276"/>
      <c r="DD3" s="828"/>
      <c r="DE3" s="806"/>
      <c r="DF3" s="275"/>
      <c r="DG3" s="274"/>
    </row>
    <row r="4" spans="1:123" ht="20" thickBot="1">
      <c r="A4" s="450" t="s">
        <v>875</v>
      </c>
      <c r="B4" s="277"/>
      <c r="C4" s="277"/>
      <c r="D4" s="277"/>
      <c r="E4" s="277"/>
      <c r="F4" s="275"/>
      <c r="G4" s="275"/>
      <c r="H4" s="275"/>
      <c r="I4" s="275"/>
      <c r="J4" s="275"/>
      <c r="K4" s="275"/>
      <c r="L4" s="275"/>
      <c r="M4" s="275"/>
      <c r="N4" s="275"/>
      <c r="O4" s="275"/>
      <c r="P4" s="275"/>
      <c r="Q4" s="275"/>
      <c r="R4" s="275"/>
      <c r="S4" s="275"/>
      <c r="T4" s="275"/>
      <c r="U4" s="275"/>
      <c r="V4" s="275"/>
      <c r="W4" s="275"/>
      <c r="X4" s="275"/>
      <c r="Y4" s="275"/>
      <c r="Z4" s="275"/>
      <c r="AA4" s="275"/>
      <c r="AB4" s="275"/>
      <c r="AC4" s="275"/>
      <c r="AD4" s="787"/>
      <c r="AE4" s="275"/>
      <c r="AF4" s="275"/>
      <c r="AG4" s="275"/>
      <c r="AH4" s="275"/>
      <c r="AI4" s="275"/>
      <c r="AJ4" s="275"/>
      <c r="AK4" s="275"/>
      <c r="AL4" s="275"/>
      <c r="AM4" s="275"/>
      <c r="AN4" s="275"/>
      <c r="AO4" s="275"/>
      <c r="AP4" s="275"/>
      <c r="AQ4" s="275"/>
      <c r="AR4" s="275"/>
      <c r="AS4" s="275"/>
      <c r="AT4" s="275"/>
      <c r="AU4" s="275"/>
      <c r="AV4" s="275"/>
      <c r="AW4" s="275"/>
      <c r="AX4" s="275"/>
      <c r="AY4" s="275"/>
      <c r="AZ4" s="275"/>
      <c r="BA4" s="275"/>
      <c r="BB4" s="275"/>
      <c r="BC4" s="275"/>
      <c r="BD4" s="787"/>
      <c r="BE4" s="275"/>
      <c r="BF4" s="275"/>
      <c r="BG4" s="275"/>
      <c r="BH4" s="275"/>
      <c r="BI4" s="275"/>
      <c r="BJ4" s="275"/>
      <c r="BK4" s="275"/>
      <c r="BL4" s="275"/>
      <c r="BM4" s="275"/>
      <c r="BN4" s="275"/>
      <c r="BO4" s="275"/>
      <c r="BP4" s="275"/>
      <c r="BQ4" s="275"/>
      <c r="BR4" s="275"/>
      <c r="BS4" s="275"/>
      <c r="BT4" s="275"/>
      <c r="BU4" s="275"/>
      <c r="BV4" s="275"/>
      <c r="BW4" s="275"/>
      <c r="BX4" s="275"/>
      <c r="BY4" s="275"/>
      <c r="BZ4" s="275"/>
      <c r="CA4" s="275"/>
      <c r="CB4" s="275"/>
      <c r="CC4" s="275"/>
      <c r="CD4" s="787"/>
      <c r="CE4" s="275"/>
      <c r="CF4" s="275"/>
      <c r="CG4" s="275"/>
      <c r="CH4" s="275"/>
      <c r="CI4" s="275"/>
      <c r="CJ4" s="275"/>
      <c r="CK4" s="275"/>
      <c r="CL4" s="275"/>
      <c r="CM4" s="275"/>
      <c r="CN4" s="275"/>
      <c r="CO4" s="275"/>
      <c r="CP4" s="275"/>
      <c r="CQ4" s="275"/>
      <c r="CR4" s="275"/>
      <c r="CS4" s="275"/>
      <c r="CT4" s="275"/>
      <c r="CU4" s="275"/>
      <c r="CV4" s="275"/>
      <c r="CW4" s="275"/>
      <c r="CX4" s="275"/>
      <c r="CY4" s="275"/>
      <c r="CZ4" s="275"/>
      <c r="DA4" s="275"/>
      <c r="DB4" s="275"/>
      <c r="DC4" s="276"/>
      <c r="DD4" s="828"/>
      <c r="DE4" s="806"/>
      <c r="DF4" s="275"/>
      <c r="DG4" s="274"/>
    </row>
    <row r="5" spans="1:123" s="262" customFormat="1" ht="45">
      <c r="A5" s="1003" t="s">
        <v>134</v>
      </c>
      <c r="B5" s="1003" t="s">
        <v>135</v>
      </c>
      <c r="C5" s="1004" t="s">
        <v>136</v>
      </c>
      <c r="D5" s="1004" t="s">
        <v>862</v>
      </c>
      <c r="E5" s="1005" t="s">
        <v>863</v>
      </c>
      <c r="F5" s="537"/>
      <c r="G5" s="538" t="s">
        <v>275</v>
      </c>
      <c r="H5" s="539"/>
      <c r="I5" s="538" t="s">
        <v>275</v>
      </c>
      <c r="J5" s="539"/>
      <c r="K5" s="538" t="s">
        <v>275</v>
      </c>
      <c r="L5" s="539"/>
      <c r="M5" s="538" t="s">
        <v>275</v>
      </c>
      <c r="N5" s="539"/>
      <c r="O5" s="538" t="s">
        <v>275</v>
      </c>
      <c r="P5" s="539"/>
      <c r="Q5" s="538" t="s">
        <v>275</v>
      </c>
      <c r="R5" s="539"/>
      <c r="S5" s="538" t="s">
        <v>275</v>
      </c>
      <c r="T5" s="539"/>
      <c r="U5" s="538" t="s">
        <v>275</v>
      </c>
      <c r="V5" s="539"/>
      <c r="W5" s="538" t="s">
        <v>275</v>
      </c>
      <c r="X5" s="539"/>
      <c r="Y5" s="538" t="s">
        <v>275</v>
      </c>
      <c r="Z5" s="539"/>
      <c r="AA5" s="538" t="s">
        <v>275</v>
      </c>
      <c r="AB5" s="540"/>
      <c r="AC5" s="541" t="s">
        <v>275</v>
      </c>
      <c r="AD5" s="778" t="s">
        <v>864</v>
      </c>
      <c r="AE5" s="779" t="s">
        <v>865</v>
      </c>
      <c r="AF5" s="273"/>
      <c r="AG5" s="272" t="s">
        <v>275</v>
      </c>
      <c r="AH5" s="270"/>
      <c r="AI5" s="271" t="s">
        <v>275</v>
      </c>
      <c r="AJ5" s="270"/>
      <c r="AK5" s="271" t="s">
        <v>275</v>
      </c>
      <c r="AL5" s="270"/>
      <c r="AM5" s="271" t="s">
        <v>275</v>
      </c>
      <c r="AN5" s="270"/>
      <c r="AO5" s="271" t="s">
        <v>275</v>
      </c>
      <c r="AP5" s="270"/>
      <c r="AQ5" s="271" t="s">
        <v>275</v>
      </c>
      <c r="AR5" s="270"/>
      <c r="AS5" s="271" t="s">
        <v>275</v>
      </c>
      <c r="AT5" s="270"/>
      <c r="AU5" s="271" t="s">
        <v>275</v>
      </c>
      <c r="AV5" s="270"/>
      <c r="AW5" s="271" t="s">
        <v>275</v>
      </c>
      <c r="AX5" s="270"/>
      <c r="AY5" s="271" t="s">
        <v>275</v>
      </c>
      <c r="AZ5" s="270"/>
      <c r="BA5" s="269" t="s">
        <v>275</v>
      </c>
      <c r="BB5" s="268"/>
      <c r="BC5" s="267" t="s">
        <v>275</v>
      </c>
      <c r="BD5" s="778" t="s">
        <v>864</v>
      </c>
      <c r="BE5" s="779" t="s">
        <v>865</v>
      </c>
      <c r="BF5" s="782"/>
      <c r="BG5" s="556" t="s">
        <v>275</v>
      </c>
      <c r="BH5" s="557"/>
      <c r="BI5" s="558" t="s">
        <v>275</v>
      </c>
      <c r="BJ5" s="557"/>
      <c r="BK5" s="558" t="s">
        <v>275</v>
      </c>
      <c r="BL5" s="557"/>
      <c r="BM5" s="558" t="s">
        <v>275</v>
      </c>
      <c r="BN5" s="557"/>
      <c r="BO5" s="558" t="s">
        <v>275</v>
      </c>
      <c r="BP5" s="557"/>
      <c r="BQ5" s="558" t="s">
        <v>275</v>
      </c>
      <c r="BR5" s="557"/>
      <c r="BS5" s="558" t="s">
        <v>275</v>
      </c>
      <c r="BT5" s="557"/>
      <c r="BU5" s="558" t="s">
        <v>275</v>
      </c>
      <c r="BV5" s="557"/>
      <c r="BW5" s="558" t="s">
        <v>275</v>
      </c>
      <c r="BX5" s="557"/>
      <c r="BY5" s="558" t="s">
        <v>275</v>
      </c>
      <c r="BZ5" s="557"/>
      <c r="CA5" s="558" t="s">
        <v>275</v>
      </c>
      <c r="CB5" s="559"/>
      <c r="CC5" s="266" t="s">
        <v>275</v>
      </c>
      <c r="CD5" s="778" t="s">
        <v>864</v>
      </c>
      <c r="CE5" s="779" t="s">
        <v>865</v>
      </c>
      <c r="CF5" s="349"/>
      <c r="CG5" s="264" t="s">
        <v>275</v>
      </c>
      <c r="CH5" s="265"/>
      <c r="CI5" s="264" t="s">
        <v>275</v>
      </c>
      <c r="CJ5" s="265"/>
      <c r="CK5" s="264" t="s">
        <v>275</v>
      </c>
      <c r="CL5" s="265"/>
      <c r="CM5" s="264" t="s">
        <v>275</v>
      </c>
      <c r="CN5" s="265"/>
      <c r="CO5" s="264" t="s">
        <v>275</v>
      </c>
      <c r="CP5" s="265"/>
      <c r="CQ5" s="264" t="s">
        <v>275</v>
      </c>
      <c r="CR5" s="265"/>
      <c r="CS5" s="264" t="s">
        <v>275</v>
      </c>
      <c r="CT5" s="265"/>
      <c r="CU5" s="264" t="s">
        <v>275</v>
      </c>
      <c r="CV5" s="265"/>
      <c r="CW5" s="264" t="s">
        <v>275</v>
      </c>
      <c r="CX5" s="265"/>
      <c r="CY5" s="264" t="s">
        <v>275</v>
      </c>
      <c r="CZ5" s="265"/>
      <c r="DA5" s="264" t="s">
        <v>275</v>
      </c>
      <c r="DB5" s="263"/>
      <c r="DC5" s="351" t="s">
        <v>275</v>
      </c>
      <c r="DD5" s="778" t="s">
        <v>864</v>
      </c>
      <c r="DE5" s="807" t="s">
        <v>865</v>
      </c>
      <c r="DF5" s="1001" t="s">
        <v>274</v>
      </c>
      <c r="DG5" s="1001" t="s">
        <v>273</v>
      </c>
      <c r="DH5" s="585"/>
      <c r="DI5" s="586"/>
      <c r="DJ5" s="586"/>
      <c r="DK5" s="586"/>
      <c r="DL5" s="586"/>
      <c r="DM5" s="586"/>
      <c r="DN5" s="586"/>
      <c r="DO5" s="586"/>
      <c r="DP5" s="586"/>
      <c r="DQ5" s="586"/>
      <c r="DR5" s="586"/>
      <c r="DS5" s="586"/>
    </row>
    <row r="6" spans="1:123">
      <c r="A6" s="1003"/>
      <c r="B6" s="1003"/>
      <c r="C6" s="1004"/>
      <c r="D6" s="1004"/>
      <c r="E6" s="1005"/>
      <c r="F6" s="721">
        <v>43466</v>
      </c>
      <c r="G6" s="722">
        <v>43466</v>
      </c>
      <c r="H6" s="723">
        <v>43497</v>
      </c>
      <c r="I6" s="724">
        <v>43497</v>
      </c>
      <c r="J6" s="723">
        <v>43525</v>
      </c>
      <c r="K6" s="724">
        <v>43525</v>
      </c>
      <c r="L6" s="723">
        <v>43556</v>
      </c>
      <c r="M6" s="724">
        <v>43556</v>
      </c>
      <c r="N6" s="723">
        <v>43586</v>
      </c>
      <c r="O6" s="724">
        <v>43586</v>
      </c>
      <c r="P6" s="723">
        <v>43617</v>
      </c>
      <c r="Q6" s="724">
        <v>43617</v>
      </c>
      <c r="R6" s="723">
        <v>43647</v>
      </c>
      <c r="S6" s="724">
        <v>43647</v>
      </c>
      <c r="T6" s="723">
        <v>43678</v>
      </c>
      <c r="U6" s="724">
        <v>43678</v>
      </c>
      <c r="V6" s="723">
        <v>43709</v>
      </c>
      <c r="W6" s="724">
        <v>43709</v>
      </c>
      <c r="X6" s="723">
        <v>43739</v>
      </c>
      <c r="Y6" s="724">
        <v>43739</v>
      </c>
      <c r="Z6" s="723">
        <v>43770</v>
      </c>
      <c r="AA6" s="725">
        <v>43770</v>
      </c>
      <c r="AB6" s="726">
        <v>43800</v>
      </c>
      <c r="AC6" s="727">
        <v>43800</v>
      </c>
      <c r="AD6" s="780">
        <v>2019</v>
      </c>
      <c r="AE6" s="781">
        <v>2019</v>
      </c>
      <c r="AF6" s="728">
        <v>43831</v>
      </c>
      <c r="AG6" s="729">
        <v>43831</v>
      </c>
      <c r="AH6" s="730">
        <v>43862</v>
      </c>
      <c r="AI6" s="731">
        <v>43862</v>
      </c>
      <c r="AJ6" s="730">
        <v>43891</v>
      </c>
      <c r="AK6" s="731">
        <v>43891</v>
      </c>
      <c r="AL6" s="730">
        <v>43922</v>
      </c>
      <c r="AM6" s="731">
        <v>43922</v>
      </c>
      <c r="AN6" s="730">
        <v>43952</v>
      </c>
      <c r="AO6" s="731">
        <v>43952</v>
      </c>
      <c r="AP6" s="730">
        <v>43983</v>
      </c>
      <c r="AQ6" s="731">
        <v>43983</v>
      </c>
      <c r="AR6" s="730">
        <v>44013</v>
      </c>
      <c r="AS6" s="731">
        <v>44013</v>
      </c>
      <c r="AT6" s="730">
        <v>44044</v>
      </c>
      <c r="AU6" s="731">
        <v>44044</v>
      </c>
      <c r="AV6" s="730">
        <v>44075</v>
      </c>
      <c r="AW6" s="731">
        <v>44075</v>
      </c>
      <c r="AX6" s="730">
        <v>44105</v>
      </c>
      <c r="AY6" s="731">
        <v>44105</v>
      </c>
      <c r="AZ6" s="730">
        <v>44136</v>
      </c>
      <c r="BA6" s="732">
        <v>44136</v>
      </c>
      <c r="BB6" s="733">
        <v>44166</v>
      </c>
      <c r="BC6" s="734">
        <v>44166</v>
      </c>
      <c r="BD6" s="780" t="s">
        <v>866</v>
      </c>
      <c r="BE6" s="781" t="s">
        <v>866</v>
      </c>
      <c r="BF6" s="783">
        <v>44197</v>
      </c>
      <c r="BG6" s="735">
        <v>44197</v>
      </c>
      <c r="BH6" s="736">
        <v>44228</v>
      </c>
      <c r="BI6" s="737">
        <v>44228</v>
      </c>
      <c r="BJ6" s="736">
        <v>44256</v>
      </c>
      <c r="BK6" s="737">
        <v>44256</v>
      </c>
      <c r="BL6" s="736">
        <v>44287</v>
      </c>
      <c r="BM6" s="737">
        <v>44287</v>
      </c>
      <c r="BN6" s="736">
        <v>44317</v>
      </c>
      <c r="BO6" s="737">
        <v>44317</v>
      </c>
      <c r="BP6" s="736">
        <v>44348</v>
      </c>
      <c r="BQ6" s="737">
        <v>44348</v>
      </c>
      <c r="BR6" s="736">
        <v>44378</v>
      </c>
      <c r="BS6" s="737">
        <v>44378</v>
      </c>
      <c r="BT6" s="736">
        <v>44409</v>
      </c>
      <c r="BU6" s="737">
        <v>44409</v>
      </c>
      <c r="BV6" s="736">
        <v>44440</v>
      </c>
      <c r="BW6" s="737">
        <v>44440</v>
      </c>
      <c r="BX6" s="736">
        <v>44470</v>
      </c>
      <c r="BY6" s="737">
        <v>44470</v>
      </c>
      <c r="BZ6" s="736">
        <v>44501</v>
      </c>
      <c r="CA6" s="738">
        <v>44501</v>
      </c>
      <c r="CB6" s="739">
        <v>44531</v>
      </c>
      <c r="CC6" s="740">
        <v>44531</v>
      </c>
      <c r="CD6" s="780" t="s">
        <v>867</v>
      </c>
      <c r="CE6" s="781" t="s">
        <v>867</v>
      </c>
      <c r="CF6" s="741">
        <v>44562</v>
      </c>
      <c r="CG6" s="742">
        <v>44562</v>
      </c>
      <c r="CH6" s="743">
        <v>44593</v>
      </c>
      <c r="CI6" s="742">
        <v>44593</v>
      </c>
      <c r="CJ6" s="743">
        <v>44621</v>
      </c>
      <c r="CK6" s="742">
        <v>44621</v>
      </c>
      <c r="CL6" s="743">
        <v>44652</v>
      </c>
      <c r="CM6" s="742">
        <v>44652</v>
      </c>
      <c r="CN6" s="743">
        <v>44682</v>
      </c>
      <c r="CO6" s="742">
        <v>44682</v>
      </c>
      <c r="CP6" s="743">
        <v>44713</v>
      </c>
      <c r="CQ6" s="742">
        <v>44713</v>
      </c>
      <c r="CR6" s="743">
        <v>44743</v>
      </c>
      <c r="CS6" s="742">
        <v>44743</v>
      </c>
      <c r="CT6" s="743">
        <v>44774</v>
      </c>
      <c r="CU6" s="742">
        <v>44774</v>
      </c>
      <c r="CV6" s="743">
        <v>44805</v>
      </c>
      <c r="CW6" s="742">
        <v>44805</v>
      </c>
      <c r="CX6" s="743">
        <v>44835</v>
      </c>
      <c r="CY6" s="742">
        <v>44835</v>
      </c>
      <c r="CZ6" s="743">
        <v>44866</v>
      </c>
      <c r="DA6" s="742">
        <v>44866</v>
      </c>
      <c r="DB6" s="744">
        <v>44896</v>
      </c>
      <c r="DC6" s="745">
        <v>44896</v>
      </c>
      <c r="DD6" s="780" t="s">
        <v>868</v>
      </c>
      <c r="DE6" s="808" t="s">
        <v>868</v>
      </c>
      <c r="DF6" s="1002"/>
      <c r="DG6" s="1002"/>
    </row>
    <row r="7" spans="1:123" s="88" customFormat="1" ht="16">
      <c r="A7" s="261"/>
      <c r="B7" s="260" t="s">
        <v>137</v>
      </c>
      <c r="C7" s="259"/>
      <c r="D7" s="259"/>
      <c r="E7" s="258"/>
      <c r="F7" s="247"/>
      <c r="G7" s="121"/>
      <c r="H7" s="119"/>
      <c r="I7" s="120"/>
      <c r="J7" s="119"/>
      <c r="K7" s="120"/>
      <c r="L7" s="119"/>
      <c r="M7" s="120"/>
      <c r="N7" s="119"/>
      <c r="O7" s="120"/>
      <c r="P7" s="119"/>
      <c r="Q7" s="120"/>
      <c r="R7" s="119"/>
      <c r="S7" s="120"/>
      <c r="T7" s="119"/>
      <c r="U7" s="120"/>
      <c r="V7" s="119"/>
      <c r="W7" s="120"/>
      <c r="X7" s="119"/>
      <c r="Y7" s="120"/>
      <c r="Z7" s="119"/>
      <c r="AA7" s="118"/>
      <c r="AB7" s="117"/>
      <c r="AC7" s="123"/>
      <c r="AD7" s="769"/>
      <c r="AE7" s="753"/>
      <c r="AF7" s="122"/>
      <c r="AG7" s="121"/>
      <c r="AH7" s="119"/>
      <c r="AI7" s="120"/>
      <c r="AJ7" s="119"/>
      <c r="AK7" s="120"/>
      <c r="AL7" s="119"/>
      <c r="AM7" s="120"/>
      <c r="AN7" s="119"/>
      <c r="AO7" s="120"/>
      <c r="AP7" s="119"/>
      <c r="AQ7" s="120"/>
      <c r="AR7" s="119"/>
      <c r="AS7" s="120"/>
      <c r="AT7" s="119"/>
      <c r="AU7" s="120"/>
      <c r="AV7" s="119"/>
      <c r="AW7" s="120"/>
      <c r="AX7" s="119"/>
      <c r="AY7" s="120"/>
      <c r="AZ7" s="119"/>
      <c r="BA7" s="118"/>
      <c r="BB7" s="117"/>
      <c r="BC7" s="124"/>
      <c r="BD7" s="769"/>
      <c r="BE7" s="753"/>
      <c r="BF7" s="122"/>
      <c r="BG7" s="121"/>
      <c r="BH7" s="119"/>
      <c r="BI7" s="120"/>
      <c r="BJ7" s="119"/>
      <c r="BK7" s="120"/>
      <c r="BL7" s="119"/>
      <c r="BM7" s="120"/>
      <c r="BN7" s="119"/>
      <c r="BO7" s="120"/>
      <c r="BP7" s="119"/>
      <c r="BQ7" s="120"/>
      <c r="BR7" s="119"/>
      <c r="BS7" s="120"/>
      <c r="BT7" s="119"/>
      <c r="BU7" s="120"/>
      <c r="BV7" s="119"/>
      <c r="BW7" s="120"/>
      <c r="BX7" s="119"/>
      <c r="BY7" s="120"/>
      <c r="BZ7" s="119"/>
      <c r="CA7" s="118"/>
      <c r="CB7" s="117"/>
      <c r="CC7" s="123"/>
      <c r="CD7" s="769"/>
      <c r="CE7" s="753"/>
      <c r="CF7" s="257"/>
      <c r="CG7" s="255"/>
      <c r="CH7" s="256"/>
      <c r="CI7" s="255"/>
      <c r="CJ7" s="256"/>
      <c r="CK7" s="255"/>
      <c r="CL7" s="256"/>
      <c r="CM7" s="255"/>
      <c r="CN7" s="256"/>
      <c r="CO7" s="255"/>
      <c r="CP7" s="256"/>
      <c r="CQ7" s="255"/>
      <c r="CR7" s="256"/>
      <c r="CS7" s="255"/>
      <c r="CT7" s="256"/>
      <c r="CU7" s="255"/>
      <c r="CV7" s="256"/>
      <c r="CW7" s="255"/>
      <c r="CX7" s="256"/>
      <c r="CY7" s="255"/>
      <c r="CZ7" s="256"/>
      <c r="DA7" s="255"/>
      <c r="DB7" s="254"/>
      <c r="DC7" s="253"/>
      <c r="DD7" s="769"/>
      <c r="DE7" s="809"/>
      <c r="DF7" s="115"/>
      <c r="DG7" s="114"/>
      <c r="DH7" s="305"/>
      <c r="DI7" s="587"/>
      <c r="DJ7" s="587"/>
      <c r="DK7" s="587"/>
      <c r="DL7" s="587"/>
      <c r="DM7" s="587"/>
      <c r="DN7" s="587"/>
      <c r="DO7" s="587"/>
      <c r="DP7" s="587"/>
      <c r="DQ7" s="587"/>
      <c r="DR7" s="587"/>
      <c r="DS7" s="587"/>
    </row>
    <row r="8" spans="1:123" s="88" customFormat="1" ht="16">
      <c r="A8" s="226"/>
      <c r="B8" s="233" t="s">
        <v>138</v>
      </c>
      <c r="C8" s="252">
        <f>38+(14/30)</f>
        <v>38.466666666666669</v>
      </c>
      <c r="D8" s="251">
        <v>43755</v>
      </c>
      <c r="E8" s="250">
        <v>44926</v>
      </c>
      <c r="F8" s="222"/>
      <c r="G8" s="219"/>
      <c r="H8" s="217"/>
      <c r="I8" s="218"/>
      <c r="J8" s="217"/>
      <c r="K8" s="218"/>
      <c r="L8" s="217"/>
      <c r="M8" s="218"/>
      <c r="N8" s="217"/>
      <c r="O8" s="218"/>
      <c r="P8" s="217"/>
      <c r="Q8" s="218"/>
      <c r="R8" s="217"/>
      <c r="S8" s="218"/>
      <c r="T8" s="217"/>
      <c r="U8" s="218"/>
      <c r="V8" s="217"/>
      <c r="W8" s="218"/>
      <c r="X8" s="217"/>
      <c r="Y8" s="218"/>
      <c r="Z8" s="217"/>
      <c r="AA8" s="216"/>
      <c r="AB8" s="215"/>
      <c r="AC8" s="221"/>
      <c r="AD8" s="788"/>
      <c r="AE8" s="754"/>
      <c r="AF8" s="220"/>
      <c r="AG8" s="219"/>
      <c r="AH8" s="217"/>
      <c r="AI8" s="218"/>
      <c r="AJ8" s="217"/>
      <c r="AK8" s="218"/>
      <c r="AL8" s="217"/>
      <c r="AM8" s="218"/>
      <c r="AN8" s="217"/>
      <c r="AO8" s="218"/>
      <c r="AP8" s="217"/>
      <c r="AQ8" s="218"/>
      <c r="AR8" s="217"/>
      <c r="AS8" s="218"/>
      <c r="AT8" s="217"/>
      <c r="AU8" s="218"/>
      <c r="AV8" s="217"/>
      <c r="AW8" s="218"/>
      <c r="AX8" s="217"/>
      <c r="AY8" s="218"/>
      <c r="AZ8" s="217"/>
      <c r="BA8" s="216"/>
      <c r="BB8" s="215"/>
      <c r="BC8" s="223"/>
      <c r="BD8" s="788"/>
      <c r="BE8" s="754"/>
      <c r="BF8" s="220"/>
      <c r="BG8" s="219"/>
      <c r="BH8" s="217"/>
      <c r="BI8" s="218"/>
      <c r="BJ8" s="217"/>
      <c r="BK8" s="218"/>
      <c r="BL8" s="217"/>
      <c r="BM8" s="218"/>
      <c r="BN8" s="217"/>
      <c r="BO8" s="218"/>
      <c r="BP8" s="217"/>
      <c r="BQ8" s="218"/>
      <c r="BR8" s="217"/>
      <c r="BS8" s="218"/>
      <c r="BT8" s="217"/>
      <c r="BU8" s="218"/>
      <c r="BV8" s="217"/>
      <c r="BW8" s="218"/>
      <c r="BX8" s="217"/>
      <c r="BY8" s="218"/>
      <c r="BZ8" s="217"/>
      <c r="CA8" s="216"/>
      <c r="CB8" s="215"/>
      <c r="CC8" s="221"/>
      <c r="CD8" s="788"/>
      <c r="CE8" s="754"/>
      <c r="CF8" s="220"/>
      <c r="CG8" s="219"/>
      <c r="CH8" s="217"/>
      <c r="CI8" s="218"/>
      <c r="CJ8" s="217"/>
      <c r="CK8" s="218"/>
      <c r="CL8" s="217"/>
      <c r="CM8" s="218"/>
      <c r="CN8" s="217"/>
      <c r="CO8" s="218"/>
      <c r="CP8" s="217"/>
      <c r="CQ8" s="218"/>
      <c r="CR8" s="217"/>
      <c r="CS8" s="218"/>
      <c r="CT8" s="217"/>
      <c r="CU8" s="218"/>
      <c r="CV8" s="217"/>
      <c r="CW8" s="218"/>
      <c r="CX8" s="217"/>
      <c r="CY8" s="218"/>
      <c r="CZ8" s="217"/>
      <c r="DA8" s="216"/>
      <c r="DB8" s="215"/>
      <c r="DC8" s="214"/>
      <c r="DD8" s="788"/>
      <c r="DE8" s="810"/>
      <c r="DF8" s="352"/>
      <c r="DG8" s="353"/>
      <c r="DH8" s="305"/>
      <c r="DI8" s="587"/>
      <c r="DJ8" s="587"/>
      <c r="DK8" s="587"/>
      <c r="DL8" s="587"/>
      <c r="DM8" s="587"/>
      <c r="DN8" s="587"/>
      <c r="DO8" s="587"/>
      <c r="DP8" s="587"/>
      <c r="DQ8" s="587"/>
      <c r="DR8" s="587"/>
      <c r="DS8" s="587"/>
    </row>
    <row r="9" spans="1:123" s="88" customFormat="1" ht="16">
      <c r="A9" s="226"/>
      <c r="B9" s="233" t="s">
        <v>139</v>
      </c>
      <c r="C9" s="252">
        <v>6</v>
      </c>
      <c r="D9" s="251">
        <v>43755</v>
      </c>
      <c r="E9" s="250">
        <v>43938</v>
      </c>
      <c r="F9" s="222"/>
      <c r="G9" s="219"/>
      <c r="H9" s="217"/>
      <c r="I9" s="218"/>
      <c r="J9" s="217"/>
      <c r="K9" s="218"/>
      <c r="L9" s="217"/>
      <c r="M9" s="218"/>
      <c r="N9" s="217"/>
      <c r="O9" s="218"/>
      <c r="P9" s="217"/>
      <c r="Q9" s="218"/>
      <c r="R9" s="217"/>
      <c r="S9" s="218"/>
      <c r="T9" s="217"/>
      <c r="U9" s="218"/>
      <c r="V9" s="217"/>
      <c r="W9" s="218"/>
      <c r="X9" s="217"/>
      <c r="Y9" s="218"/>
      <c r="Z9" s="217"/>
      <c r="AA9" s="216"/>
      <c r="AB9" s="215"/>
      <c r="AC9" s="221"/>
      <c r="AD9" s="788"/>
      <c r="AE9" s="754"/>
      <c r="AF9" s="220"/>
      <c r="AG9" s="219"/>
      <c r="AH9" s="217"/>
      <c r="AI9" s="218"/>
      <c r="AJ9" s="217"/>
      <c r="AK9" s="218"/>
      <c r="AL9" s="217"/>
      <c r="AM9" s="218"/>
      <c r="AN9" s="217"/>
      <c r="AO9" s="218"/>
      <c r="AP9" s="217"/>
      <c r="AQ9" s="218"/>
      <c r="AR9" s="217"/>
      <c r="AS9" s="218"/>
      <c r="AT9" s="217"/>
      <c r="AU9" s="218"/>
      <c r="AV9" s="217"/>
      <c r="AW9" s="218"/>
      <c r="AX9" s="217"/>
      <c r="AY9" s="218"/>
      <c r="AZ9" s="217"/>
      <c r="BA9" s="216"/>
      <c r="BB9" s="215"/>
      <c r="BC9" s="223"/>
      <c r="BD9" s="788"/>
      <c r="BE9" s="754"/>
      <c r="BF9" s="220"/>
      <c r="BG9" s="219"/>
      <c r="BH9" s="217"/>
      <c r="BI9" s="218"/>
      <c r="BJ9" s="217"/>
      <c r="BK9" s="218"/>
      <c r="BL9" s="217"/>
      <c r="BM9" s="218"/>
      <c r="BN9" s="217"/>
      <c r="BO9" s="218"/>
      <c r="BP9" s="217"/>
      <c r="BQ9" s="218"/>
      <c r="BR9" s="217"/>
      <c r="BS9" s="218"/>
      <c r="BT9" s="217"/>
      <c r="BU9" s="218"/>
      <c r="BV9" s="217"/>
      <c r="BW9" s="218"/>
      <c r="BX9" s="217"/>
      <c r="BY9" s="218"/>
      <c r="BZ9" s="217"/>
      <c r="CA9" s="216"/>
      <c r="CB9" s="215"/>
      <c r="CC9" s="221"/>
      <c r="CD9" s="788"/>
      <c r="CE9" s="754"/>
      <c r="CF9" s="220"/>
      <c r="CG9" s="219"/>
      <c r="CH9" s="217"/>
      <c r="CI9" s="218"/>
      <c r="CJ9" s="217"/>
      <c r="CK9" s="218"/>
      <c r="CL9" s="217"/>
      <c r="CM9" s="218"/>
      <c r="CN9" s="217"/>
      <c r="CO9" s="218"/>
      <c r="CP9" s="217"/>
      <c r="CQ9" s="218"/>
      <c r="CR9" s="217"/>
      <c r="CS9" s="218"/>
      <c r="CT9" s="217"/>
      <c r="CU9" s="218"/>
      <c r="CV9" s="217"/>
      <c r="CW9" s="218"/>
      <c r="CX9" s="217"/>
      <c r="CY9" s="218"/>
      <c r="CZ9" s="217"/>
      <c r="DA9" s="216"/>
      <c r="DB9" s="215"/>
      <c r="DC9" s="214"/>
      <c r="DD9" s="788"/>
      <c r="DE9" s="810"/>
      <c r="DF9" s="352"/>
      <c r="DG9" s="353"/>
      <c r="DH9" s="305"/>
      <c r="DI9" s="587"/>
      <c r="DJ9" s="587"/>
      <c r="DK9" s="587"/>
      <c r="DL9" s="587"/>
      <c r="DM9" s="587"/>
      <c r="DN9" s="587"/>
      <c r="DO9" s="587"/>
      <c r="DP9" s="587"/>
      <c r="DQ9" s="587"/>
      <c r="DR9" s="587"/>
      <c r="DS9" s="587"/>
    </row>
    <row r="10" spans="1:123" s="248" customFormat="1" ht="26">
      <c r="A10" s="82"/>
      <c r="B10" s="81" t="s">
        <v>140</v>
      </c>
      <c r="C10" s="80">
        <v>6</v>
      </c>
      <c r="D10" s="79">
        <v>43755</v>
      </c>
      <c r="E10" s="86">
        <v>43938</v>
      </c>
      <c r="F10" s="241"/>
      <c r="G10" s="243"/>
      <c r="H10" s="238"/>
      <c r="I10" s="237"/>
      <c r="J10" s="238"/>
      <c r="K10" s="237"/>
      <c r="L10" s="238"/>
      <c r="M10" s="237"/>
      <c r="N10" s="238"/>
      <c r="O10" s="237"/>
      <c r="P10" s="238"/>
      <c r="Q10" s="237"/>
      <c r="R10" s="238"/>
      <c r="S10" s="237"/>
      <c r="T10" s="238"/>
      <c r="U10" s="237"/>
      <c r="V10" s="238"/>
      <c r="W10" s="237"/>
      <c r="X10" s="238"/>
      <c r="Y10" s="237"/>
      <c r="Z10" s="238"/>
      <c r="AA10" s="249"/>
      <c r="AB10" s="236"/>
      <c r="AC10" s="240"/>
      <c r="AD10" s="789"/>
      <c r="AE10" s="755"/>
      <c r="AF10" s="239"/>
      <c r="AG10" s="243"/>
      <c r="AH10" s="238"/>
      <c r="AI10" s="237"/>
      <c r="AJ10" s="238"/>
      <c r="AK10" s="237"/>
      <c r="AL10" s="238"/>
      <c r="AM10" s="237"/>
      <c r="AN10" s="238"/>
      <c r="AO10" s="237"/>
      <c r="AP10" s="238"/>
      <c r="AQ10" s="237"/>
      <c r="AR10" s="238"/>
      <c r="AS10" s="237"/>
      <c r="AT10" s="238"/>
      <c r="AU10" s="237"/>
      <c r="AV10" s="238"/>
      <c r="AW10" s="237"/>
      <c r="AX10" s="238"/>
      <c r="AY10" s="237"/>
      <c r="AZ10" s="238"/>
      <c r="BA10" s="249"/>
      <c r="BB10" s="236"/>
      <c r="BC10" s="242"/>
      <c r="BD10" s="789"/>
      <c r="BE10" s="755"/>
      <c r="BF10" s="239"/>
      <c r="BG10" s="243"/>
      <c r="BH10" s="238"/>
      <c r="BI10" s="237"/>
      <c r="BJ10" s="238"/>
      <c r="BK10" s="237"/>
      <c r="BL10" s="238"/>
      <c r="BM10" s="237"/>
      <c r="BN10" s="238"/>
      <c r="BO10" s="237"/>
      <c r="BP10" s="238"/>
      <c r="BQ10" s="237"/>
      <c r="BR10" s="238"/>
      <c r="BS10" s="237"/>
      <c r="BT10" s="238"/>
      <c r="BU10" s="237"/>
      <c r="BV10" s="238"/>
      <c r="BW10" s="237"/>
      <c r="BX10" s="238"/>
      <c r="BY10" s="237"/>
      <c r="BZ10" s="238"/>
      <c r="CA10" s="249"/>
      <c r="CB10" s="236"/>
      <c r="CC10" s="240"/>
      <c r="CD10" s="789"/>
      <c r="CE10" s="755"/>
      <c r="CF10" s="239"/>
      <c r="CG10" s="243"/>
      <c r="CH10" s="238"/>
      <c r="CI10" s="237"/>
      <c r="CJ10" s="238"/>
      <c r="CK10" s="237"/>
      <c r="CL10" s="238"/>
      <c r="CM10" s="237"/>
      <c r="CN10" s="238"/>
      <c r="CO10" s="237"/>
      <c r="CP10" s="238"/>
      <c r="CQ10" s="237"/>
      <c r="CR10" s="238"/>
      <c r="CS10" s="237"/>
      <c r="CT10" s="238"/>
      <c r="CU10" s="237"/>
      <c r="CV10" s="238"/>
      <c r="CW10" s="237"/>
      <c r="CX10" s="238"/>
      <c r="CY10" s="237"/>
      <c r="CZ10" s="238"/>
      <c r="DA10" s="249"/>
      <c r="DB10" s="236"/>
      <c r="DC10" s="235"/>
      <c r="DD10" s="789"/>
      <c r="DE10" s="811"/>
      <c r="DF10" s="69"/>
      <c r="DG10" s="68"/>
      <c r="DH10" s="305"/>
      <c r="DI10" s="365"/>
      <c r="DJ10" s="365"/>
      <c r="DK10" s="365"/>
      <c r="DL10" s="365"/>
      <c r="DM10" s="365"/>
      <c r="DN10" s="365"/>
      <c r="DO10" s="365"/>
      <c r="DP10" s="365"/>
      <c r="DQ10" s="365"/>
      <c r="DR10" s="365"/>
      <c r="DS10" s="365"/>
    </row>
    <row r="11" spans="1:123" s="248" customFormat="1" ht="52">
      <c r="A11" s="82"/>
      <c r="B11" s="81" t="s">
        <v>141</v>
      </c>
      <c r="C11" s="80">
        <v>6</v>
      </c>
      <c r="D11" s="79">
        <v>43755</v>
      </c>
      <c r="E11" s="86">
        <v>43938</v>
      </c>
      <c r="F11" s="241"/>
      <c r="G11" s="243"/>
      <c r="H11" s="238"/>
      <c r="I11" s="237"/>
      <c r="J11" s="238"/>
      <c r="K11" s="237"/>
      <c r="L11" s="238"/>
      <c r="M11" s="237"/>
      <c r="N11" s="238"/>
      <c r="O11" s="237"/>
      <c r="P11" s="238"/>
      <c r="Q11" s="237"/>
      <c r="R11" s="238"/>
      <c r="S11" s="237"/>
      <c r="T11" s="238"/>
      <c r="U11" s="237"/>
      <c r="V11" s="238"/>
      <c r="W11" s="237"/>
      <c r="X11" s="238"/>
      <c r="Y11" s="237"/>
      <c r="Z11" s="238"/>
      <c r="AA11" s="249"/>
      <c r="AB11" s="236"/>
      <c r="AC11" s="240"/>
      <c r="AD11" s="789"/>
      <c r="AE11" s="755"/>
      <c r="AF11" s="239"/>
      <c r="AG11" s="243"/>
      <c r="AH11" s="238"/>
      <c r="AI11" s="237"/>
      <c r="AJ11" s="238"/>
      <c r="AK11" s="237"/>
      <c r="AL11" s="238"/>
      <c r="AM11" s="237"/>
      <c r="AN11" s="238"/>
      <c r="AO11" s="237"/>
      <c r="AP11" s="238"/>
      <c r="AQ11" s="237"/>
      <c r="AR11" s="238"/>
      <c r="AS11" s="237"/>
      <c r="AT11" s="238"/>
      <c r="AU11" s="237"/>
      <c r="AV11" s="238"/>
      <c r="AW11" s="237"/>
      <c r="AX11" s="238"/>
      <c r="AY11" s="237"/>
      <c r="AZ11" s="238"/>
      <c r="BA11" s="249"/>
      <c r="BB11" s="236"/>
      <c r="BC11" s="242"/>
      <c r="BD11" s="789"/>
      <c r="BE11" s="755"/>
      <c r="BF11" s="239"/>
      <c r="BG11" s="243"/>
      <c r="BH11" s="238"/>
      <c r="BI11" s="237"/>
      <c r="BJ11" s="238"/>
      <c r="BK11" s="237"/>
      <c r="BL11" s="238"/>
      <c r="BM11" s="237"/>
      <c r="BN11" s="238"/>
      <c r="BO11" s="237"/>
      <c r="BP11" s="238"/>
      <c r="BQ11" s="237"/>
      <c r="BR11" s="238"/>
      <c r="BS11" s="237"/>
      <c r="BT11" s="238"/>
      <c r="BU11" s="237"/>
      <c r="BV11" s="238"/>
      <c r="BW11" s="237"/>
      <c r="BX11" s="238"/>
      <c r="BY11" s="237"/>
      <c r="BZ11" s="238"/>
      <c r="CA11" s="249"/>
      <c r="CB11" s="236"/>
      <c r="CC11" s="240"/>
      <c r="CD11" s="789"/>
      <c r="CE11" s="755"/>
      <c r="CF11" s="239"/>
      <c r="CG11" s="243"/>
      <c r="CH11" s="238"/>
      <c r="CI11" s="237"/>
      <c r="CJ11" s="238"/>
      <c r="CK11" s="237"/>
      <c r="CL11" s="238"/>
      <c r="CM11" s="237"/>
      <c r="CN11" s="238"/>
      <c r="CO11" s="237"/>
      <c r="CP11" s="238"/>
      <c r="CQ11" s="237"/>
      <c r="CR11" s="238"/>
      <c r="CS11" s="237"/>
      <c r="CT11" s="238"/>
      <c r="CU11" s="237"/>
      <c r="CV11" s="238"/>
      <c r="CW11" s="237"/>
      <c r="CX11" s="238"/>
      <c r="CY11" s="237"/>
      <c r="CZ11" s="238"/>
      <c r="DA11" s="249"/>
      <c r="DB11" s="236"/>
      <c r="DC11" s="235"/>
      <c r="DD11" s="789"/>
      <c r="DE11" s="811"/>
      <c r="DF11" s="69"/>
      <c r="DG11" s="68"/>
      <c r="DH11" s="305"/>
      <c r="DI11" s="365"/>
      <c r="DJ11" s="365"/>
      <c r="DK11" s="365"/>
      <c r="DL11" s="365"/>
      <c r="DM11" s="365"/>
      <c r="DN11" s="365"/>
      <c r="DO11" s="365"/>
      <c r="DP11" s="365"/>
      <c r="DQ11" s="365"/>
      <c r="DR11" s="365"/>
      <c r="DS11" s="365"/>
    </row>
    <row r="12" spans="1:123" s="248" customFormat="1" ht="30.75" customHeight="1">
      <c r="A12" s="82"/>
      <c r="B12" s="81" t="s">
        <v>142</v>
      </c>
      <c r="C12" s="80">
        <v>6</v>
      </c>
      <c r="D12" s="79">
        <v>43755</v>
      </c>
      <c r="E12" s="86">
        <v>43938</v>
      </c>
      <c r="F12" s="241"/>
      <c r="G12" s="243"/>
      <c r="H12" s="238"/>
      <c r="I12" s="237"/>
      <c r="J12" s="238"/>
      <c r="K12" s="237"/>
      <c r="L12" s="238"/>
      <c r="M12" s="237"/>
      <c r="N12" s="238"/>
      <c r="O12" s="237"/>
      <c r="P12" s="238"/>
      <c r="Q12" s="237"/>
      <c r="R12" s="238"/>
      <c r="S12" s="237"/>
      <c r="T12" s="238"/>
      <c r="U12" s="237"/>
      <c r="V12" s="238"/>
      <c r="W12" s="237"/>
      <c r="X12" s="238"/>
      <c r="Y12" s="237"/>
      <c r="Z12" s="238"/>
      <c r="AA12" s="249"/>
      <c r="AB12" s="236"/>
      <c r="AC12" s="240"/>
      <c r="AD12" s="789"/>
      <c r="AE12" s="755"/>
      <c r="AF12" s="239"/>
      <c r="AG12" s="243"/>
      <c r="AH12" s="238"/>
      <c r="AI12" s="237"/>
      <c r="AJ12" s="238"/>
      <c r="AK12" s="237"/>
      <c r="AL12" s="238"/>
      <c r="AM12" s="237"/>
      <c r="AN12" s="238"/>
      <c r="AO12" s="237"/>
      <c r="AP12" s="238"/>
      <c r="AQ12" s="237"/>
      <c r="AR12" s="238"/>
      <c r="AS12" s="237"/>
      <c r="AT12" s="238"/>
      <c r="AU12" s="237"/>
      <c r="AV12" s="238"/>
      <c r="AW12" s="237"/>
      <c r="AX12" s="238"/>
      <c r="AY12" s="237"/>
      <c r="AZ12" s="238"/>
      <c r="BA12" s="249"/>
      <c r="BB12" s="236"/>
      <c r="BC12" s="242"/>
      <c r="BD12" s="789"/>
      <c r="BE12" s="755"/>
      <c r="BF12" s="239"/>
      <c r="BG12" s="243"/>
      <c r="BH12" s="238"/>
      <c r="BI12" s="237"/>
      <c r="BJ12" s="238"/>
      <c r="BK12" s="237"/>
      <c r="BL12" s="238"/>
      <c r="BM12" s="237"/>
      <c r="BN12" s="238"/>
      <c r="BO12" s="237"/>
      <c r="BP12" s="238"/>
      <c r="BQ12" s="237"/>
      <c r="BR12" s="238"/>
      <c r="BS12" s="237"/>
      <c r="BT12" s="238"/>
      <c r="BU12" s="237"/>
      <c r="BV12" s="238"/>
      <c r="BW12" s="237"/>
      <c r="BX12" s="238"/>
      <c r="BY12" s="237"/>
      <c r="BZ12" s="238"/>
      <c r="CA12" s="249"/>
      <c r="CB12" s="236"/>
      <c r="CC12" s="240"/>
      <c r="CD12" s="789"/>
      <c r="CE12" s="755"/>
      <c r="CF12" s="239"/>
      <c r="CG12" s="243"/>
      <c r="CH12" s="238"/>
      <c r="CI12" s="237"/>
      <c r="CJ12" s="238"/>
      <c r="CK12" s="237"/>
      <c r="CL12" s="238"/>
      <c r="CM12" s="237"/>
      <c r="CN12" s="238"/>
      <c r="CO12" s="237"/>
      <c r="CP12" s="238"/>
      <c r="CQ12" s="237"/>
      <c r="CR12" s="238"/>
      <c r="CS12" s="237"/>
      <c r="CT12" s="238"/>
      <c r="CU12" s="237"/>
      <c r="CV12" s="238"/>
      <c r="CW12" s="237"/>
      <c r="CX12" s="238"/>
      <c r="CY12" s="237"/>
      <c r="CZ12" s="238"/>
      <c r="DA12" s="249"/>
      <c r="DB12" s="236"/>
      <c r="DC12" s="235"/>
      <c r="DD12" s="789"/>
      <c r="DE12" s="811"/>
      <c r="DF12" s="69"/>
      <c r="DG12" s="68"/>
      <c r="DH12" s="305"/>
      <c r="DI12" s="365"/>
      <c r="DJ12" s="365"/>
      <c r="DK12" s="365"/>
      <c r="DL12" s="365"/>
      <c r="DM12" s="365"/>
      <c r="DN12" s="365"/>
      <c r="DO12" s="365"/>
      <c r="DP12" s="365"/>
      <c r="DQ12" s="365"/>
      <c r="DR12" s="365"/>
      <c r="DS12" s="365"/>
    </row>
    <row r="13" spans="1:123" s="248" customFormat="1" ht="29.25" customHeight="1">
      <c r="A13" s="82"/>
      <c r="B13" s="81" t="s">
        <v>143</v>
      </c>
      <c r="C13" s="80">
        <v>6</v>
      </c>
      <c r="D13" s="79">
        <v>43755</v>
      </c>
      <c r="E13" s="86">
        <v>43938</v>
      </c>
      <c r="F13" s="241"/>
      <c r="G13" s="243"/>
      <c r="H13" s="238"/>
      <c r="I13" s="237"/>
      <c r="J13" s="238"/>
      <c r="K13" s="237"/>
      <c r="L13" s="238"/>
      <c r="M13" s="237"/>
      <c r="N13" s="238"/>
      <c r="O13" s="237"/>
      <c r="P13" s="238"/>
      <c r="Q13" s="237"/>
      <c r="R13" s="238"/>
      <c r="S13" s="237"/>
      <c r="T13" s="238"/>
      <c r="U13" s="237"/>
      <c r="V13" s="238"/>
      <c r="W13" s="237"/>
      <c r="X13" s="238"/>
      <c r="Y13" s="237"/>
      <c r="Z13" s="238"/>
      <c r="AA13" s="249"/>
      <c r="AB13" s="236"/>
      <c r="AC13" s="240"/>
      <c r="AD13" s="789"/>
      <c r="AE13" s="755"/>
      <c r="AF13" s="239"/>
      <c r="AG13" s="243"/>
      <c r="AH13" s="238"/>
      <c r="AI13" s="237"/>
      <c r="AJ13" s="238"/>
      <c r="AK13" s="237"/>
      <c r="AL13" s="238"/>
      <c r="AM13" s="237"/>
      <c r="AN13" s="238"/>
      <c r="AO13" s="237"/>
      <c r="AP13" s="238"/>
      <c r="AQ13" s="237"/>
      <c r="AR13" s="238"/>
      <c r="AS13" s="237"/>
      <c r="AT13" s="238"/>
      <c r="AU13" s="237"/>
      <c r="AV13" s="238"/>
      <c r="AW13" s="237"/>
      <c r="AX13" s="238"/>
      <c r="AY13" s="237"/>
      <c r="AZ13" s="238"/>
      <c r="BA13" s="249"/>
      <c r="BB13" s="236"/>
      <c r="BC13" s="242"/>
      <c r="BD13" s="789"/>
      <c r="BE13" s="755"/>
      <c r="BF13" s="239"/>
      <c r="BG13" s="243"/>
      <c r="BH13" s="238"/>
      <c r="BI13" s="237"/>
      <c r="BJ13" s="238"/>
      <c r="BK13" s="237"/>
      <c r="BL13" s="238"/>
      <c r="BM13" s="237"/>
      <c r="BN13" s="238"/>
      <c r="BO13" s="237"/>
      <c r="BP13" s="238"/>
      <c r="BQ13" s="237"/>
      <c r="BR13" s="238"/>
      <c r="BS13" s="237"/>
      <c r="BT13" s="238"/>
      <c r="BU13" s="237"/>
      <c r="BV13" s="238"/>
      <c r="BW13" s="237"/>
      <c r="BX13" s="238"/>
      <c r="BY13" s="237"/>
      <c r="BZ13" s="238"/>
      <c r="CA13" s="249"/>
      <c r="CB13" s="236"/>
      <c r="CC13" s="240"/>
      <c r="CD13" s="789"/>
      <c r="CE13" s="755"/>
      <c r="CF13" s="239"/>
      <c r="CG13" s="243"/>
      <c r="CH13" s="238"/>
      <c r="CI13" s="237"/>
      <c r="CJ13" s="238"/>
      <c r="CK13" s="237"/>
      <c r="CL13" s="238"/>
      <c r="CM13" s="237"/>
      <c r="CN13" s="238"/>
      <c r="CO13" s="237"/>
      <c r="CP13" s="238"/>
      <c r="CQ13" s="237"/>
      <c r="CR13" s="238"/>
      <c r="CS13" s="237"/>
      <c r="CT13" s="238"/>
      <c r="CU13" s="237"/>
      <c r="CV13" s="238"/>
      <c r="CW13" s="237"/>
      <c r="CX13" s="238"/>
      <c r="CY13" s="237"/>
      <c r="CZ13" s="238"/>
      <c r="DA13" s="249"/>
      <c r="DB13" s="236"/>
      <c r="DC13" s="235"/>
      <c r="DD13" s="789"/>
      <c r="DE13" s="811"/>
      <c r="DF13" s="69"/>
      <c r="DG13" s="68"/>
      <c r="DH13" s="305"/>
      <c r="DI13" s="365"/>
      <c r="DJ13" s="365"/>
      <c r="DK13" s="365"/>
      <c r="DL13" s="365"/>
      <c r="DM13" s="365"/>
      <c r="DN13" s="365"/>
      <c r="DO13" s="365"/>
      <c r="DP13" s="365"/>
      <c r="DQ13" s="365"/>
      <c r="DR13" s="365"/>
      <c r="DS13" s="365"/>
    </row>
    <row r="14" spans="1:123" s="248" customFormat="1" ht="73.5" customHeight="1">
      <c r="A14" s="82"/>
      <c r="B14" s="81" t="s">
        <v>144</v>
      </c>
      <c r="C14" s="80">
        <v>6</v>
      </c>
      <c r="D14" s="79">
        <v>43755</v>
      </c>
      <c r="E14" s="86">
        <v>43938</v>
      </c>
      <c r="F14" s="241"/>
      <c r="G14" s="243"/>
      <c r="H14" s="238"/>
      <c r="I14" s="237"/>
      <c r="J14" s="238"/>
      <c r="K14" s="237"/>
      <c r="L14" s="238"/>
      <c r="M14" s="237"/>
      <c r="N14" s="238"/>
      <c r="O14" s="237"/>
      <c r="P14" s="238"/>
      <c r="Q14" s="237"/>
      <c r="R14" s="238"/>
      <c r="S14" s="237"/>
      <c r="T14" s="238"/>
      <c r="U14" s="237"/>
      <c r="V14" s="238"/>
      <c r="W14" s="237"/>
      <c r="X14" s="238"/>
      <c r="Y14" s="237"/>
      <c r="Z14" s="238"/>
      <c r="AA14" s="249"/>
      <c r="AB14" s="236"/>
      <c r="AC14" s="240"/>
      <c r="AD14" s="789"/>
      <c r="AE14" s="755"/>
      <c r="AF14" s="239"/>
      <c r="AG14" s="243"/>
      <c r="AH14" s="238"/>
      <c r="AI14" s="237"/>
      <c r="AJ14" s="238"/>
      <c r="AK14" s="237"/>
      <c r="AL14" s="238"/>
      <c r="AM14" s="237"/>
      <c r="AN14" s="238"/>
      <c r="AO14" s="237"/>
      <c r="AP14" s="238"/>
      <c r="AQ14" s="237"/>
      <c r="AR14" s="238"/>
      <c r="AS14" s="237"/>
      <c r="AT14" s="238"/>
      <c r="AU14" s="237"/>
      <c r="AV14" s="238"/>
      <c r="AW14" s="237"/>
      <c r="AX14" s="238"/>
      <c r="AY14" s="237"/>
      <c r="AZ14" s="238"/>
      <c r="BA14" s="249"/>
      <c r="BB14" s="236"/>
      <c r="BC14" s="242"/>
      <c r="BD14" s="789"/>
      <c r="BE14" s="755"/>
      <c r="BF14" s="239"/>
      <c r="BG14" s="243"/>
      <c r="BH14" s="238"/>
      <c r="BI14" s="237"/>
      <c r="BJ14" s="238"/>
      <c r="BK14" s="237"/>
      <c r="BL14" s="238"/>
      <c r="BM14" s="237"/>
      <c r="BN14" s="238"/>
      <c r="BO14" s="237"/>
      <c r="BP14" s="238"/>
      <c r="BQ14" s="237"/>
      <c r="BR14" s="238"/>
      <c r="BS14" s="237"/>
      <c r="BT14" s="238"/>
      <c r="BU14" s="237"/>
      <c r="BV14" s="238"/>
      <c r="BW14" s="237"/>
      <c r="BX14" s="238"/>
      <c r="BY14" s="237"/>
      <c r="BZ14" s="238"/>
      <c r="CA14" s="249"/>
      <c r="CB14" s="236"/>
      <c r="CC14" s="240"/>
      <c r="CD14" s="789"/>
      <c r="CE14" s="755"/>
      <c r="CF14" s="239"/>
      <c r="CG14" s="243"/>
      <c r="CH14" s="238"/>
      <c r="CI14" s="237"/>
      <c r="CJ14" s="238"/>
      <c r="CK14" s="237"/>
      <c r="CL14" s="238"/>
      <c r="CM14" s="237"/>
      <c r="CN14" s="238"/>
      <c r="CO14" s="237"/>
      <c r="CP14" s="238"/>
      <c r="CQ14" s="237"/>
      <c r="CR14" s="238"/>
      <c r="CS14" s="237"/>
      <c r="CT14" s="238"/>
      <c r="CU14" s="237"/>
      <c r="CV14" s="238"/>
      <c r="CW14" s="237"/>
      <c r="CX14" s="238"/>
      <c r="CY14" s="237"/>
      <c r="CZ14" s="238"/>
      <c r="DA14" s="249"/>
      <c r="DB14" s="236"/>
      <c r="DC14" s="235"/>
      <c r="DD14" s="789"/>
      <c r="DE14" s="811"/>
      <c r="DF14" s="69"/>
      <c r="DG14" s="68"/>
      <c r="DH14" s="305"/>
      <c r="DI14" s="365"/>
      <c r="DJ14" s="365"/>
      <c r="DK14" s="365"/>
      <c r="DL14" s="365"/>
      <c r="DM14" s="365"/>
      <c r="DN14" s="365"/>
      <c r="DO14" s="365"/>
      <c r="DP14" s="365"/>
      <c r="DQ14" s="365"/>
      <c r="DR14" s="365"/>
      <c r="DS14" s="365"/>
    </row>
    <row r="15" spans="1:123" s="248" customFormat="1" ht="100.5" customHeight="1">
      <c r="A15" s="82"/>
      <c r="B15" s="81" t="s">
        <v>145</v>
      </c>
      <c r="C15" s="80">
        <v>6</v>
      </c>
      <c r="D15" s="79">
        <v>43755</v>
      </c>
      <c r="E15" s="86">
        <v>43938</v>
      </c>
      <c r="F15" s="241"/>
      <c r="G15" s="243"/>
      <c r="H15" s="238"/>
      <c r="I15" s="237"/>
      <c r="J15" s="238"/>
      <c r="K15" s="237"/>
      <c r="L15" s="238"/>
      <c r="M15" s="237"/>
      <c r="N15" s="238"/>
      <c r="O15" s="237"/>
      <c r="P15" s="238"/>
      <c r="Q15" s="237"/>
      <c r="R15" s="238"/>
      <c r="S15" s="237"/>
      <c r="T15" s="238"/>
      <c r="U15" s="237"/>
      <c r="V15" s="238"/>
      <c r="W15" s="237"/>
      <c r="X15" s="238"/>
      <c r="Y15" s="237"/>
      <c r="Z15" s="238"/>
      <c r="AA15" s="249"/>
      <c r="AB15" s="236"/>
      <c r="AC15" s="240"/>
      <c r="AD15" s="789"/>
      <c r="AE15" s="755"/>
      <c r="AF15" s="239"/>
      <c r="AG15" s="243"/>
      <c r="AH15" s="238"/>
      <c r="AI15" s="237"/>
      <c r="AJ15" s="238"/>
      <c r="AK15" s="237"/>
      <c r="AL15" s="238"/>
      <c r="AM15" s="237"/>
      <c r="AN15" s="238"/>
      <c r="AO15" s="237"/>
      <c r="AP15" s="238"/>
      <c r="AQ15" s="237"/>
      <c r="AR15" s="238"/>
      <c r="AS15" s="237"/>
      <c r="AT15" s="238"/>
      <c r="AU15" s="237"/>
      <c r="AV15" s="238"/>
      <c r="AW15" s="237"/>
      <c r="AX15" s="238"/>
      <c r="AY15" s="237"/>
      <c r="AZ15" s="238"/>
      <c r="BA15" s="249"/>
      <c r="BB15" s="236"/>
      <c r="BC15" s="242"/>
      <c r="BD15" s="789"/>
      <c r="BE15" s="755"/>
      <c r="BF15" s="239"/>
      <c r="BG15" s="243"/>
      <c r="BH15" s="238"/>
      <c r="BI15" s="237"/>
      <c r="BJ15" s="238"/>
      <c r="BK15" s="237"/>
      <c r="BL15" s="238"/>
      <c r="BM15" s="237"/>
      <c r="BN15" s="238"/>
      <c r="BO15" s="237"/>
      <c r="BP15" s="238"/>
      <c r="BQ15" s="237"/>
      <c r="BR15" s="238"/>
      <c r="BS15" s="237"/>
      <c r="BT15" s="238"/>
      <c r="BU15" s="237"/>
      <c r="BV15" s="238"/>
      <c r="BW15" s="237"/>
      <c r="BX15" s="238"/>
      <c r="BY15" s="237"/>
      <c r="BZ15" s="238"/>
      <c r="CA15" s="249"/>
      <c r="CB15" s="236"/>
      <c r="CC15" s="240"/>
      <c r="CD15" s="789"/>
      <c r="CE15" s="755"/>
      <c r="CF15" s="239"/>
      <c r="CG15" s="243"/>
      <c r="CH15" s="238"/>
      <c r="CI15" s="237"/>
      <c r="CJ15" s="238"/>
      <c r="CK15" s="237"/>
      <c r="CL15" s="238"/>
      <c r="CM15" s="237"/>
      <c r="CN15" s="238"/>
      <c r="CO15" s="237"/>
      <c r="CP15" s="238"/>
      <c r="CQ15" s="237"/>
      <c r="CR15" s="238"/>
      <c r="CS15" s="237"/>
      <c r="CT15" s="238"/>
      <c r="CU15" s="237"/>
      <c r="CV15" s="238"/>
      <c r="CW15" s="237"/>
      <c r="CX15" s="238"/>
      <c r="CY15" s="237"/>
      <c r="CZ15" s="238"/>
      <c r="DA15" s="249"/>
      <c r="DB15" s="236"/>
      <c r="DC15" s="235"/>
      <c r="DD15" s="789"/>
      <c r="DE15" s="811"/>
      <c r="DF15" s="69"/>
      <c r="DG15" s="68"/>
      <c r="DH15" s="305"/>
      <c r="DI15" s="365"/>
      <c r="DJ15" s="365"/>
      <c r="DK15" s="365"/>
      <c r="DL15" s="365"/>
      <c r="DM15" s="365"/>
      <c r="DN15" s="365"/>
      <c r="DO15" s="365"/>
      <c r="DP15" s="365"/>
      <c r="DQ15" s="365"/>
      <c r="DR15" s="365"/>
      <c r="DS15" s="365"/>
    </row>
    <row r="16" spans="1:123" s="248" customFormat="1" ht="64.5" customHeight="1">
      <c r="A16" s="82"/>
      <c r="B16" s="81" t="s">
        <v>146</v>
      </c>
      <c r="C16" s="80">
        <v>6</v>
      </c>
      <c r="D16" s="79">
        <v>43755</v>
      </c>
      <c r="E16" s="86">
        <v>43938</v>
      </c>
      <c r="F16" s="241"/>
      <c r="G16" s="243"/>
      <c r="H16" s="238"/>
      <c r="I16" s="237"/>
      <c r="J16" s="238"/>
      <c r="K16" s="237"/>
      <c r="L16" s="238"/>
      <c r="M16" s="237"/>
      <c r="N16" s="238"/>
      <c r="O16" s="237"/>
      <c r="P16" s="238"/>
      <c r="Q16" s="237"/>
      <c r="R16" s="238"/>
      <c r="S16" s="237"/>
      <c r="T16" s="238"/>
      <c r="U16" s="237"/>
      <c r="V16" s="238"/>
      <c r="W16" s="237"/>
      <c r="X16" s="238"/>
      <c r="Y16" s="237"/>
      <c r="Z16" s="238"/>
      <c r="AA16" s="249"/>
      <c r="AB16" s="236"/>
      <c r="AC16" s="240"/>
      <c r="AD16" s="789"/>
      <c r="AE16" s="755"/>
      <c r="AF16" s="239"/>
      <c r="AG16" s="243"/>
      <c r="AH16" s="238"/>
      <c r="AI16" s="237"/>
      <c r="AJ16" s="238"/>
      <c r="AK16" s="237"/>
      <c r="AL16" s="238"/>
      <c r="AM16" s="237"/>
      <c r="AN16" s="238"/>
      <c r="AO16" s="237"/>
      <c r="AP16" s="238"/>
      <c r="AQ16" s="237"/>
      <c r="AR16" s="238"/>
      <c r="AS16" s="237"/>
      <c r="AT16" s="238"/>
      <c r="AU16" s="237"/>
      <c r="AV16" s="238"/>
      <c r="AW16" s="237"/>
      <c r="AX16" s="238"/>
      <c r="AY16" s="237"/>
      <c r="AZ16" s="238"/>
      <c r="BA16" s="249"/>
      <c r="BB16" s="236"/>
      <c r="BC16" s="242"/>
      <c r="BD16" s="789"/>
      <c r="BE16" s="755"/>
      <c r="BF16" s="239"/>
      <c r="BG16" s="243"/>
      <c r="BH16" s="238"/>
      <c r="BI16" s="237"/>
      <c r="BJ16" s="238"/>
      <c r="BK16" s="237"/>
      <c r="BL16" s="238"/>
      <c r="BM16" s="237"/>
      <c r="BN16" s="238"/>
      <c r="BO16" s="237"/>
      <c r="BP16" s="238"/>
      <c r="BQ16" s="237"/>
      <c r="BR16" s="238"/>
      <c r="BS16" s="237"/>
      <c r="BT16" s="238"/>
      <c r="BU16" s="237"/>
      <c r="BV16" s="238"/>
      <c r="BW16" s="237"/>
      <c r="BX16" s="238"/>
      <c r="BY16" s="237"/>
      <c r="BZ16" s="238"/>
      <c r="CA16" s="249"/>
      <c r="CB16" s="236"/>
      <c r="CC16" s="240"/>
      <c r="CD16" s="789"/>
      <c r="CE16" s="755"/>
      <c r="CF16" s="239"/>
      <c r="CG16" s="243"/>
      <c r="CH16" s="238"/>
      <c r="CI16" s="237"/>
      <c r="CJ16" s="238"/>
      <c r="CK16" s="237"/>
      <c r="CL16" s="238"/>
      <c r="CM16" s="237"/>
      <c r="CN16" s="238"/>
      <c r="CO16" s="237"/>
      <c r="CP16" s="238"/>
      <c r="CQ16" s="237"/>
      <c r="CR16" s="238"/>
      <c r="CS16" s="237"/>
      <c r="CT16" s="238"/>
      <c r="CU16" s="237"/>
      <c r="CV16" s="238"/>
      <c r="CW16" s="237"/>
      <c r="CX16" s="238"/>
      <c r="CY16" s="237"/>
      <c r="CZ16" s="238"/>
      <c r="DA16" s="249"/>
      <c r="DB16" s="236"/>
      <c r="DC16" s="235"/>
      <c r="DD16" s="789"/>
      <c r="DE16" s="811"/>
      <c r="DF16" s="69"/>
      <c r="DG16" s="68"/>
      <c r="DH16" s="305"/>
      <c r="DI16" s="365"/>
      <c r="DJ16" s="365"/>
      <c r="DK16" s="365"/>
      <c r="DL16" s="365"/>
      <c r="DM16" s="365"/>
      <c r="DN16" s="365"/>
      <c r="DO16" s="365"/>
      <c r="DP16" s="365"/>
      <c r="DQ16" s="365"/>
      <c r="DR16" s="365"/>
      <c r="DS16" s="365"/>
    </row>
    <row r="17" spans="1:123" s="248" customFormat="1" ht="53.25" customHeight="1">
      <c r="A17" s="82"/>
      <c r="B17" s="81" t="s">
        <v>147</v>
      </c>
      <c r="C17" s="80">
        <v>6</v>
      </c>
      <c r="D17" s="79">
        <v>43755</v>
      </c>
      <c r="E17" s="86">
        <v>43938</v>
      </c>
      <c r="F17" s="241"/>
      <c r="G17" s="243"/>
      <c r="H17" s="238"/>
      <c r="I17" s="237"/>
      <c r="J17" s="238"/>
      <c r="K17" s="237"/>
      <c r="L17" s="238"/>
      <c r="M17" s="237"/>
      <c r="N17" s="238"/>
      <c r="O17" s="237"/>
      <c r="P17" s="238"/>
      <c r="Q17" s="237"/>
      <c r="R17" s="238"/>
      <c r="S17" s="237"/>
      <c r="T17" s="238"/>
      <c r="U17" s="237"/>
      <c r="V17" s="238"/>
      <c r="W17" s="237"/>
      <c r="X17" s="238"/>
      <c r="Y17" s="237"/>
      <c r="Z17" s="238"/>
      <c r="AA17" s="249"/>
      <c r="AB17" s="236"/>
      <c r="AC17" s="240"/>
      <c r="AD17" s="789"/>
      <c r="AE17" s="755"/>
      <c r="AF17" s="239"/>
      <c r="AG17" s="243"/>
      <c r="AH17" s="238"/>
      <c r="AI17" s="237"/>
      <c r="AJ17" s="238"/>
      <c r="AK17" s="237"/>
      <c r="AL17" s="238"/>
      <c r="AM17" s="237"/>
      <c r="AN17" s="238"/>
      <c r="AO17" s="237"/>
      <c r="AP17" s="238"/>
      <c r="AQ17" s="237"/>
      <c r="AR17" s="238"/>
      <c r="AS17" s="237"/>
      <c r="AT17" s="238"/>
      <c r="AU17" s="237"/>
      <c r="AV17" s="238"/>
      <c r="AW17" s="237"/>
      <c r="AX17" s="238"/>
      <c r="AY17" s="237"/>
      <c r="AZ17" s="238"/>
      <c r="BA17" s="249"/>
      <c r="BB17" s="236"/>
      <c r="BC17" s="242"/>
      <c r="BD17" s="789"/>
      <c r="BE17" s="755"/>
      <c r="BF17" s="239"/>
      <c r="BG17" s="243"/>
      <c r="BH17" s="238"/>
      <c r="BI17" s="237"/>
      <c r="BJ17" s="238"/>
      <c r="BK17" s="237"/>
      <c r="BL17" s="238"/>
      <c r="BM17" s="237"/>
      <c r="BN17" s="238"/>
      <c r="BO17" s="237"/>
      <c r="BP17" s="238"/>
      <c r="BQ17" s="237"/>
      <c r="BR17" s="238"/>
      <c r="BS17" s="237"/>
      <c r="BT17" s="238"/>
      <c r="BU17" s="237"/>
      <c r="BV17" s="238"/>
      <c r="BW17" s="237"/>
      <c r="BX17" s="238"/>
      <c r="BY17" s="237"/>
      <c r="BZ17" s="238"/>
      <c r="CA17" s="249"/>
      <c r="CB17" s="236"/>
      <c r="CC17" s="240"/>
      <c r="CD17" s="789"/>
      <c r="CE17" s="755"/>
      <c r="CF17" s="239"/>
      <c r="CG17" s="243"/>
      <c r="CH17" s="238"/>
      <c r="CI17" s="237"/>
      <c r="CJ17" s="238"/>
      <c r="CK17" s="237"/>
      <c r="CL17" s="238"/>
      <c r="CM17" s="237"/>
      <c r="CN17" s="238"/>
      <c r="CO17" s="237"/>
      <c r="CP17" s="238"/>
      <c r="CQ17" s="237"/>
      <c r="CR17" s="238"/>
      <c r="CS17" s="237"/>
      <c r="CT17" s="238"/>
      <c r="CU17" s="237"/>
      <c r="CV17" s="238"/>
      <c r="CW17" s="237"/>
      <c r="CX17" s="238"/>
      <c r="CY17" s="237"/>
      <c r="CZ17" s="238"/>
      <c r="DA17" s="249"/>
      <c r="DB17" s="236"/>
      <c r="DC17" s="235"/>
      <c r="DD17" s="789"/>
      <c r="DE17" s="811"/>
      <c r="DF17" s="69"/>
      <c r="DG17" s="68"/>
      <c r="DH17" s="305"/>
      <c r="DI17" s="365"/>
      <c r="DJ17" s="365"/>
      <c r="DK17" s="365"/>
      <c r="DL17" s="365"/>
      <c r="DM17" s="365"/>
      <c r="DN17" s="365"/>
      <c r="DO17" s="365"/>
      <c r="DP17" s="365"/>
      <c r="DQ17" s="365"/>
      <c r="DR17" s="365"/>
      <c r="DS17" s="365"/>
    </row>
    <row r="18" spans="1:123" s="248" customFormat="1" ht="42.75" customHeight="1">
      <c r="A18" s="82"/>
      <c r="B18" s="81" t="s">
        <v>148</v>
      </c>
      <c r="C18" s="80">
        <v>6</v>
      </c>
      <c r="D18" s="79">
        <v>43755</v>
      </c>
      <c r="E18" s="86">
        <v>43938</v>
      </c>
      <c r="F18" s="241"/>
      <c r="G18" s="243"/>
      <c r="H18" s="238"/>
      <c r="I18" s="237"/>
      <c r="J18" s="238"/>
      <c r="K18" s="237"/>
      <c r="L18" s="238"/>
      <c r="M18" s="237"/>
      <c r="N18" s="238"/>
      <c r="O18" s="237"/>
      <c r="P18" s="238"/>
      <c r="Q18" s="237"/>
      <c r="R18" s="238"/>
      <c r="S18" s="237"/>
      <c r="T18" s="238"/>
      <c r="U18" s="237"/>
      <c r="V18" s="238"/>
      <c r="W18" s="237"/>
      <c r="X18" s="238"/>
      <c r="Y18" s="237"/>
      <c r="Z18" s="238"/>
      <c r="AA18" s="249"/>
      <c r="AB18" s="236"/>
      <c r="AC18" s="240"/>
      <c r="AD18" s="789"/>
      <c r="AE18" s="755"/>
      <c r="AF18" s="239"/>
      <c r="AG18" s="243"/>
      <c r="AH18" s="238"/>
      <c r="AI18" s="237"/>
      <c r="AJ18" s="238"/>
      <c r="AK18" s="237"/>
      <c r="AL18" s="238"/>
      <c r="AM18" s="237"/>
      <c r="AN18" s="238"/>
      <c r="AO18" s="237"/>
      <c r="AP18" s="238"/>
      <c r="AQ18" s="237"/>
      <c r="AR18" s="238"/>
      <c r="AS18" s="237"/>
      <c r="AT18" s="238"/>
      <c r="AU18" s="237"/>
      <c r="AV18" s="238"/>
      <c r="AW18" s="237"/>
      <c r="AX18" s="238"/>
      <c r="AY18" s="237"/>
      <c r="AZ18" s="238"/>
      <c r="BA18" s="249"/>
      <c r="BB18" s="238"/>
      <c r="BC18" s="242"/>
      <c r="BD18" s="789"/>
      <c r="BE18" s="755"/>
      <c r="BF18" s="239"/>
      <c r="BG18" s="243"/>
      <c r="BH18" s="238"/>
      <c r="BI18" s="237"/>
      <c r="BJ18" s="238"/>
      <c r="BK18" s="237"/>
      <c r="BL18" s="238"/>
      <c r="BM18" s="237"/>
      <c r="BN18" s="238"/>
      <c r="BO18" s="237"/>
      <c r="BP18" s="238"/>
      <c r="BQ18" s="237"/>
      <c r="BR18" s="238"/>
      <c r="BS18" s="237"/>
      <c r="BT18" s="238"/>
      <c r="BU18" s="237"/>
      <c r="BV18" s="238"/>
      <c r="BW18" s="237"/>
      <c r="BX18" s="238"/>
      <c r="BY18" s="237"/>
      <c r="BZ18" s="238"/>
      <c r="CA18" s="249"/>
      <c r="CB18" s="236"/>
      <c r="CC18" s="240"/>
      <c r="CD18" s="789"/>
      <c r="CE18" s="755"/>
      <c r="CF18" s="239"/>
      <c r="CG18" s="243"/>
      <c r="CH18" s="238"/>
      <c r="CI18" s="237"/>
      <c r="CJ18" s="238"/>
      <c r="CK18" s="237"/>
      <c r="CL18" s="238"/>
      <c r="CM18" s="237"/>
      <c r="CN18" s="238"/>
      <c r="CO18" s="237"/>
      <c r="CP18" s="238"/>
      <c r="CQ18" s="237"/>
      <c r="CR18" s="238"/>
      <c r="CS18" s="237"/>
      <c r="CT18" s="238"/>
      <c r="CU18" s="237"/>
      <c r="CV18" s="238"/>
      <c r="CW18" s="237"/>
      <c r="CX18" s="238"/>
      <c r="CY18" s="237"/>
      <c r="CZ18" s="238"/>
      <c r="DA18" s="249"/>
      <c r="DB18" s="236"/>
      <c r="DC18" s="235"/>
      <c r="DD18" s="789"/>
      <c r="DE18" s="811"/>
      <c r="DF18" s="69"/>
      <c r="DG18" s="68"/>
      <c r="DH18" s="305"/>
      <c r="DI18" s="365"/>
      <c r="DJ18" s="365"/>
      <c r="DK18" s="365"/>
      <c r="DL18" s="365"/>
      <c r="DM18" s="365"/>
      <c r="DN18" s="365"/>
      <c r="DO18" s="365"/>
      <c r="DP18" s="365"/>
      <c r="DQ18" s="365"/>
      <c r="DR18" s="365"/>
      <c r="DS18" s="365"/>
    </row>
    <row r="19" spans="1:123" s="113" customFormat="1" ht="16">
      <c r="A19" s="128">
        <v>1</v>
      </c>
      <c r="B19" s="127" t="s">
        <v>149</v>
      </c>
      <c r="C19" s="126"/>
      <c r="D19" s="126"/>
      <c r="E19" s="125"/>
      <c r="F19" s="247">
        <f t="shared" ref="F19:AM19" si="0">+F20+F25+F33+F39+F41+F46+F49+F55+F62+F65+F73+F77+F81</f>
        <v>0</v>
      </c>
      <c r="G19" s="121">
        <f t="shared" si="0"/>
        <v>0</v>
      </c>
      <c r="H19" s="119">
        <f t="shared" si="0"/>
        <v>0</v>
      </c>
      <c r="I19" s="120">
        <f t="shared" si="0"/>
        <v>0</v>
      </c>
      <c r="J19" s="119">
        <f t="shared" si="0"/>
        <v>0</v>
      </c>
      <c r="K19" s="120">
        <f t="shared" si="0"/>
        <v>4704.217391304348</v>
      </c>
      <c r="L19" s="119">
        <f t="shared" si="0"/>
        <v>0</v>
      </c>
      <c r="M19" s="120">
        <f t="shared" si="0"/>
        <v>4704.217391304348</v>
      </c>
      <c r="N19" s="119">
        <f t="shared" si="0"/>
        <v>0</v>
      </c>
      <c r="O19" s="120">
        <f t="shared" si="0"/>
        <v>4704.217391304348</v>
      </c>
      <c r="P19" s="119">
        <f t="shared" si="0"/>
        <v>0</v>
      </c>
      <c r="Q19" s="120">
        <f t="shared" si="0"/>
        <v>4704.217391304348</v>
      </c>
      <c r="R19" s="119">
        <f t="shared" si="0"/>
        <v>0</v>
      </c>
      <c r="S19" s="120">
        <f t="shared" si="0"/>
        <v>4704.217391304348</v>
      </c>
      <c r="T19" s="119">
        <f t="shared" si="0"/>
        <v>0</v>
      </c>
      <c r="U19" s="120">
        <f t="shared" si="0"/>
        <v>4704.217391304348</v>
      </c>
      <c r="V19" s="119">
        <f t="shared" si="0"/>
        <v>0</v>
      </c>
      <c r="W19" s="120">
        <f t="shared" si="0"/>
        <v>4704.217391304348</v>
      </c>
      <c r="X19" s="119">
        <f t="shared" si="0"/>
        <v>0</v>
      </c>
      <c r="Y19" s="120">
        <f t="shared" si="0"/>
        <v>4704.217391304348</v>
      </c>
      <c r="Z19" s="119">
        <f t="shared" si="0"/>
        <v>0</v>
      </c>
      <c r="AA19" s="118">
        <f t="shared" si="0"/>
        <v>31255.967391304348</v>
      </c>
      <c r="AB19" s="117">
        <f t="shared" si="0"/>
        <v>0</v>
      </c>
      <c r="AC19" s="123">
        <f t="shared" si="0"/>
        <v>33704.217391304352</v>
      </c>
      <c r="AD19" s="769">
        <f>+F19+H19+J19+L19+N19+P19+R19+T19+V19+X19+Z19+AB19</f>
        <v>0</v>
      </c>
      <c r="AE19" s="753">
        <f>+G19+I19+K19+M19+O19+Q19+S19+U19+W19+Y19+AA19+AC19</f>
        <v>102593.92391304349</v>
      </c>
      <c r="AF19" s="122">
        <f t="shared" si="0"/>
        <v>0</v>
      </c>
      <c r="AG19" s="121">
        <f t="shared" si="0"/>
        <v>4704.217391304348</v>
      </c>
      <c r="AH19" s="119">
        <f t="shared" si="0"/>
        <v>0</v>
      </c>
      <c r="AI19" s="120">
        <f t="shared" si="0"/>
        <v>4704.217391304348</v>
      </c>
      <c r="AJ19" s="119">
        <f t="shared" si="0"/>
        <v>0</v>
      </c>
      <c r="AK19" s="120">
        <f t="shared" si="0"/>
        <v>4704.217391304348</v>
      </c>
      <c r="AL19" s="119">
        <f t="shared" si="0"/>
        <v>0</v>
      </c>
      <c r="AM19" s="120">
        <f t="shared" si="0"/>
        <v>4704.217391304348</v>
      </c>
      <c r="AN19" s="119">
        <f t="shared" ref="AN19:BU19" si="1">+AN20+AN25+AN33+AN39+AN41+AN46+AN49+AN55+AN62+AN65+AN73+AN77+AN81</f>
        <v>0</v>
      </c>
      <c r="AO19" s="120">
        <f t="shared" si="1"/>
        <v>4704.217391304348</v>
      </c>
      <c r="AP19" s="119">
        <f t="shared" si="1"/>
        <v>0</v>
      </c>
      <c r="AQ19" s="120">
        <f t="shared" si="1"/>
        <v>4704.217391304348</v>
      </c>
      <c r="AR19" s="119">
        <f t="shared" si="1"/>
        <v>0</v>
      </c>
      <c r="AS19" s="120">
        <f t="shared" si="1"/>
        <v>4704.217391304348</v>
      </c>
      <c r="AT19" s="119">
        <f t="shared" si="1"/>
        <v>0</v>
      </c>
      <c r="AU19" s="120">
        <f t="shared" si="1"/>
        <v>4704.217391304348</v>
      </c>
      <c r="AV19" s="119">
        <f t="shared" si="1"/>
        <v>0</v>
      </c>
      <c r="AW19" s="120">
        <f t="shared" si="1"/>
        <v>4704.217391304348</v>
      </c>
      <c r="AX19" s="119">
        <f t="shared" si="1"/>
        <v>0</v>
      </c>
      <c r="AY19" s="120">
        <f t="shared" si="1"/>
        <v>4704.217391304348</v>
      </c>
      <c r="AZ19" s="119">
        <f t="shared" si="1"/>
        <v>41282.5</v>
      </c>
      <c r="BA19" s="118">
        <f t="shared" si="1"/>
        <v>72255.967391304352</v>
      </c>
      <c r="BB19" s="119">
        <f t="shared" si="1"/>
        <v>226222.42</v>
      </c>
      <c r="BC19" s="124">
        <f t="shared" si="1"/>
        <v>144204.21739130435</v>
      </c>
      <c r="BD19" s="769">
        <f>+AF19+AH19+AJ19+AL19+AN19+AP19+AR19+AT19+AV19+AX19+AZ19+BB19</f>
        <v>267504.92000000004</v>
      </c>
      <c r="BE19" s="753">
        <f>+AG19+AI19+AK19+AM19+AO19+AQ19+AS19+AU19+AW19+AY19+BA19+BC19</f>
        <v>263502.35869565222</v>
      </c>
      <c r="BF19" s="122">
        <f t="shared" si="1"/>
        <v>140109.53</v>
      </c>
      <c r="BG19" s="121">
        <f t="shared" si="1"/>
        <v>4704.217391304348</v>
      </c>
      <c r="BH19" s="119">
        <f t="shared" si="1"/>
        <v>74553.430000000008</v>
      </c>
      <c r="BI19" s="120">
        <f t="shared" si="1"/>
        <v>4704.217391304348</v>
      </c>
      <c r="BJ19" s="119">
        <f t="shared" si="1"/>
        <v>73995.92</v>
      </c>
      <c r="BK19" s="120">
        <f t="shared" si="1"/>
        <v>4704.217391304348</v>
      </c>
      <c r="BL19" s="119">
        <f t="shared" si="1"/>
        <v>76111.28</v>
      </c>
      <c r="BM19" s="120">
        <f t="shared" si="1"/>
        <v>4704.217391304348</v>
      </c>
      <c r="BN19" s="119">
        <f t="shared" si="1"/>
        <v>73995.92</v>
      </c>
      <c r="BO19" s="120">
        <f t="shared" si="1"/>
        <v>4704.217391304348</v>
      </c>
      <c r="BP19" s="119">
        <f t="shared" si="1"/>
        <v>73995.92</v>
      </c>
      <c r="BQ19" s="120">
        <f t="shared" si="1"/>
        <v>4704.217391304348</v>
      </c>
      <c r="BR19" s="119">
        <f t="shared" si="1"/>
        <v>76111.28</v>
      </c>
      <c r="BS19" s="120">
        <f t="shared" si="1"/>
        <v>150722.63405797104</v>
      </c>
      <c r="BT19" s="119">
        <f t="shared" si="1"/>
        <v>38315.105000000003</v>
      </c>
      <c r="BU19" s="120">
        <f t="shared" si="1"/>
        <v>124170.88405797102</v>
      </c>
      <c r="BV19" s="119">
        <f t="shared" ref="BV19:DC19" si="2">+BV20+BV25+BV33+BV39+BV41+BV46+BV49+BV55+BV62+BV65+BV73+BV77+BV81</f>
        <v>2634.29</v>
      </c>
      <c r="BW19" s="120">
        <f t="shared" si="2"/>
        <v>124170.88405797102</v>
      </c>
      <c r="BX19" s="119">
        <f t="shared" si="2"/>
        <v>4749.6499999999996</v>
      </c>
      <c r="BY19" s="120">
        <f t="shared" si="2"/>
        <v>124170.88405797102</v>
      </c>
      <c r="BZ19" s="119">
        <f t="shared" si="2"/>
        <v>2634.29</v>
      </c>
      <c r="CA19" s="118">
        <f t="shared" si="2"/>
        <v>185170.88405797104</v>
      </c>
      <c r="CB19" s="117">
        <f t="shared" si="2"/>
        <v>2634.29</v>
      </c>
      <c r="CC19" s="123">
        <f t="shared" si="2"/>
        <v>216670.88405797104</v>
      </c>
      <c r="CD19" s="769">
        <f>+BF19+BH19+BJ19+BL19+BN19+BP19+BR19+BT19+BV19+BX19+BZ19+CB19</f>
        <v>639840.90500000014</v>
      </c>
      <c r="CE19" s="753">
        <f>+BG19+BI19+BK19+BM19+BO19+BQ19+BS19+BU19+BW19+BY19+CA19+CC19</f>
        <v>953302.35869565234</v>
      </c>
      <c r="CF19" s="122">
        <f t="shared" si="2"/>
        <v>172259.9</v>
      </c>
      <c r="CG19" s="121">
        <f t="shared" si="2"/>
        <v>127370.88405797102</v>
      </c>
      <c r="CH19" s="119">
        <f t="shared" si="2"/>
        <v>1194.67</v>
      </c>
      <c r="CI19" s="120">
        <f t="shared" si="2"/>
        <v>127370.88405797102</v>
      </c>
      <c r="CJ19" s="119">
        <f t="shared" si="2"/>
        <v>1194.67</v>
      </c>
      <c r="CK19" s="120">
        <f t="shared" si="2"/>
        <v>127370.88405797102</v>
      </c>
      <c r="CL19" s="119">
        <f t="shared" si="2"/>
        <v>1194.67</v>
      </c>
      <c r="CM19" s="120">
        <f t="shared" si="2"/>
        <v>127370.88405797102</v>
      </c>
      <c r="CN19" s="119">
        <f t="shared" si="2"/>
        <v>1194.67</v>
      </c>
      <c r="CO19" s="120">
        <f t="shared" si="2"/>
        <v>127370.88405797102</v>
      </c>
      <c r="CP19" s="119">
        <f t="shared" si="2"/>
        <v>1194.67</v>
      </c>
      <c r="CQ19" s="120">
        <f t="shared" si="2"/>
        <v>127370.88405797102</v>
      </c>
      <c r="CR19" s="119">
        <f t="shared" si="2"/>
        <v>1194.67</v>
      </c>
      <c r="CS19" s="120">
        <f t="shared" si="2"/>
        <v>153922.63405797104</v>
      </c>
      <c r="CT19" s="119">
        <f t="shared" si="2"/>
        <v>1194.67</v>
      </c>
      <c r="CU19" s="120">
        <f t="shared" si="2"/>
        <v>127370.88405797102</v>
      </c>
      <c r="CV19" s="119">
        <f t="shared" si="2"/>
        <v>1194.67</v>
      </c>
      <c r="CW19" s="120">
        <f t="shared" si="2"/>
        <v>127370.88405797102</v>
      </c>
      <c r="CX19" s="119">
        <f t="shared" si="2"/>
        <v>1194.67</v>
      </c>
      <c r="CY19" s="120">
        <f t="shared" si="2"/>
        <v>127370.88405797102</v>
      </c>
      <c r="CZ19" s="119">
        <f t="shared" si="2"/>
        <v>1194.67</v>
      </c>
      <c r="DA19" s="118">
        <f t="shared" si="2"/>
        <v>156370.88405797104</v>
      </c>
      <c r="DB19" s="117">
        <f t="shared" si="2"/>
        <v>13003.49</v>
      </c>
      <c r="DC19" s="116">
        <f t="shared" si="2"/>
        <v>180370.88405797104</v>
      </c>
      <c r="DD19" s="769">
        <f>+CF19+CH19+CJ19+CL19+CN19+CP19+CR19+CT19+CV19+CX19+CZ19+DB19</f>
        <v>197210.09000000011</v>
      </c>
      <c r="DE19" s="809">
        <f>+CG19+CI19+CK19+CM19+CO19+CQ19+CS19+CU19+CW19+CY19+DA19+DC19</f>
        <v>1637002.3586956521</v>
      </c>
      <c r="DF19" s="115">
        <f>+F19+H19+J19+L19+N19+P19+R19+T19+V19+X19+Z19+AB19+AF19+AH19+AJ19+AL19+AN19+AP19+AR19+AT19+AV19+AX19+AZ19+BB19+BF19+BH19+BJ19+BL19+BN19+BP19+BR19+BT19+BV19+BX19+BZ19+CB19+CF19+CH19+CJ19+CL19+CN19+CP19+CR19+CT19+CV19+CX19+CZ19+DB19</f>
        <v>1104555.9149999996</v>
      </c>
      <c r="DG19" s="114">
        <f>+G19+I19+K19+M19+O19+Q19+S19+U19+W19+Y19+AA19+AC19+AG19+AI19+AK19+AM19+AO19+AQ19+AS19+AU19+AW19+AY19+BA19+BC19+BG19+BI19+BK19+BM19+BO19+BQ19+BS19+BU19+BW19+BY19+CA19+CC19+CG19+CI19+CK19+CM19+CO19+CQ19+CS19+CU19+CW19+CY19+DA19+DC19</f>
        <v>2956401.0000000005</v>
      </c>
      <c r="DH19" s="305"/>
      <c r="DI19" s="588"/>
      <c r="DJ19" s="588"/>
      <c r="DK19" s="589"/>
      <c r="DL19" s="588"/>
      <c r="DM19" s="590"/>
      <c r="DN19" s="590"/>
      <c r="DO19" s="590"/>
      <c r="DP19" s="590"/>
      <c r="DQ19" s="590"/>
      <c r="DR19" s="590"/>
      <c r="DS19" s="590"/>
    </row>
    <row r="20" spans="1:123" s="88" customFormat="1" ht="32">
      <c r="A20" s="226" t="s">
        <v>383</v>
      </c>
      <c r="B20" s="233" t="s">
        <v>272</v>
      </c>
      <c r="C20" s="232"/>
      <c r="D20" s="246"/>
      <c r="E20" s="245"/>
      <c r="F20" s="222">
        <f>+SUM(F21:F24)</f>
        <v>0</v>
      </c>
      <c r="G20" s="219">
        <f t="shared" ref="G20:BV20" si="3">+SUM(G21:G24)</f>
        <v>0</v>
      </c>
      <c r="H20" s="217">
        <f t="shared" si="3"/>
        <v>0</v>
      </c>
      <c r="I20" s="218">
        <f t="shared" si="3"/>
        <v>0</v>
      </c>
      <c r="J20" s="217">
        <f t="shared" si="3"/>
        <v>0</v>
      </c>
      <c r="K20" s="218">
        <f t="shared" si="3"/>
        <v>0</v>
      </c>
      <c r="L20" s="217">
        <f t="shared" si="3"/>
        <v>0</v>
      </c>
      <c r="M20" s="218">
        <f t="shared" si="3"/>
        <v>0</v>
      </c>
      <c r="N20" s="217">
        <f t="shared" si="3"/>
        <v>0</v>
      </c>
      <c r="O20" s="218">
        <f t="shared" si="3"/>
        <v>0</v>
      </c>
      <c r="P20" s="217">
        <f t="shared" si="3"/>
        <v>0</v>
      </c>
      <c r="Q20" s="218">
        <f t="shared" si="3"/>
        <v>0</v>
      </c>
      <c r="R20" s="217">
        <f t="shared" si="3"/>
        <v>0</v>
      </c>
      <c r="S20" s="218">
        <f t="shared" si="3"/>
        <v>0</v>
      </c>
      <c r="T20" s="217">
        <f t="shared" si="3"/>
        <v>0</v>
      </c>
      <c r="U20" s="218">
        <f t="shared" si="3"/>
        <v>0</v>
      </c>
      <c r="V20" s="217">
        <f t="shared" si="3"/>
        <v>0</v>
      </c>
      <c r="W20" s="218">
        <f t="shared" si="3"/>
        <v>0</v>
      </c>
      <c r="X20" s="217">
        <f t="shared" si="3"/>
        <v>0</v>
      </c>
      <c r="Y20" s="218">
        <f t="shared" si="3"/>
        <v>0</v>
      </c>
      <c r="Z20" s="217">
        <f t="shared" si="3"/>
        <v>0</v>
      </c>
      <c r="AA20" s="216">
        <f t="shared" si="3"/>
        <v>0</v>
      </c>
      <c r="AB20" s="215">
        <f t="shared" si="3"/>
        <v>0</v>
      </c>
      <c r="AC20" s="221">
        <f t="shared" si="3"/>
        <v>0</v>
      </c>
      <c r="AD20" s="788">
        <f t="shared" ref="AD20:AD83" si="4">+F20+H20+J20+L20+N20+P20+R20+T20+V20+X20+Z20+AB20</f>
        <v>0</v>
      </c>
      <c r="AE20" s="754">
        <f t="shared" ref="AE20:AE83" si="5">+G20+I20+K20+M20+O20+Q20+S20+U20+W20+Y20+AA20+AC20</f>
        <v>0</v>
      </c>
      <c r="AF20" s="220">
        <f t="shared" si="3"/>
        <v>0</v>
      </c>
      <c r="AG20" s="219">
        <f t="shared" si="3"/>
        <v>0</v>
      </c>
      <c r="AH20" s="217">
        <f t="shared" si="3"/>
        <v>0</v>
      </c>
      <c r="AI20" s="218">
        <f t="shared" si="3"/>
        <v>0</v>
      </c>
      <c r="AJ20" s="217">
        <f t="shared" si="3"/>
        <v>0</v>
      </c>
      <c r="AK20" s="218">
        <f t="shared" si="3"/>
        <v>0</v>
      </c>
      <c r="AL20" s="217">
        <f t="shared" si="3"/>
        <v>0</v>
      </c>
      <c r="AM20" s="218">
        <f t="shared" si="3"/>
        <v>0</v>
      </c>
      <c r="AN20" s="217">
        <f t="shared" si="3"/>
        <v>0</v>
      </c>
      <c r="AO20" s="218">
        <f t="shared" si="3"/>
        <v>0</v>
      </c>
      <c r="AP20" s="217">
        <f t="shared" si="3"/>
        <v>0</v>
      </c>
      <c r="AQ20" s="218">
        <f t="shared" si="3"/>
        <v>0</v>
      </c>
      <c r="AR20" s="217">
        <f t="shared" si="3"/>
        <v>0</v>
      </c>
      <c r="AS20" s="218">
        <f t="shared" si="3"/>
        <v>0</v>
      </c>
      <c r="AT20" s="217">
        <f t="shared" si="3"/>
        <v>0</v>
      </c>
      <c r="AU20" s="218">
        <f t="shared" si="3"/>
        <v>0</v>
      </c>
      <c r="AV20" s="217">
        <f t="shared" si="3"/>
        <v>0</v>
      </c>
      <c r="AW20" s="218">
        <f t="shared" si="3"/>
        <v>0</v>
      </c>
      <c r="AX20" s="217">
        <f t="shared" si="3"/>
        <v>0</v>
      </c>
      <c r="AY20" s="218">
        <f t="shared" si="3"/>
        <v>0</v>
      </c>
      <c r="AZ20" s="217">
        <f t="shared" si="3"/>
        <v>0</v>
      </c>
      <c r="BA20" s="216">
        <f t="shared" si="3"/>
        <v>0</v>
      </c>
      <c r="BB20" s="217">
        <f t="shared" si="3"/>
        <v>0</v>
      </c>
      <c r="BC20" s="223">
        <f t="shared" si="3"/>
        <v>0</v>
      </c>
      <c r="BD20" s="788">
        <f t="shared" ref="BD20:BD83" si="6">+AF20+AH20+AJ20+AL20+AN20+AP20+AR20+AT20+AV20+AX20+AZ20+BB20</f>
        <v>0</v>
      </c>
      <c r="BE20" s="754">
        <f t="shared" ref="BE20:BE83" si="7">+AG20+AI20+AK20+AM20+AO20+AQ20+AS20+AU20+AW20+AY20+BA20+BC20</f>
        <v>0</v>
      </c>
      <c r="BF20" s="220">
        <f t="shared" si="3"/>
        <v>0</v>
      </c>
      <c r="BG20" s="219">
        <f t="shared" si="3"/>
        <v>0</v>
      </c>
      <c r="BH20" s="217">
        <f t="shared" si="3"/>
        <v>0</v>
      </c>
      <c r="BI20" s="218">
        <f t="shared" si="3"/>
        <v>0</v>
      </c>
      <c r="BJ20" s="217">
        <f t="shared" si="3"/>
        <v>0</v>
      </c>
      <c r="BK20" s="218">
        <f t="shared" si="3"/>
        <v>0</v>
      </c>
      <c r="BL20" s="217">
        <f t="shared" si="3"/>
        <v>0</v>
      </c>
      <c r="BM20" s="218">
        <f t="shared" si="3"/>
        <v>0</v>
      </c>
      <c r="BN20" s="217">
        <f t="shared" si="3"/>
        <v>0</v>
      </c>
      <c r="BO20" s="218">
        <f t="shared" si="3"/>
        <v>0</v>
      </c>
      <c r="BP20" s="217">
        <f t="shared" si="3"/>
        <v>0</v>
      </c>
      <c r="BQ20" s="218">
        <f t="shared" si="3"/>
        <v>0</v>
      </c>
      <c r="BR20" s="217">
        <f t="shared" si="3"/>
        <v>0</v>
      </c>
      <c r="BS20" s="218">
        <f t="shared" si="3"/>
        <v>0</v>
      </c>
      <c r="BT20" s="217">
        <f t="shared" si="3"/>
        <v>0</v>
      </c>
      <c r="BU20" s="218">
        <f t="shared" si="3"/>
        <v>0</v>
      </c>
      <c r="BV20" s="217">
        <f t="shared" si="3"/>
        <v>0</v>
      </c>
      <c r="BW20" s="218">
        <f t="shared" ref="BW20:DC20" si="8">+SUM(BW21:BW24)</f>
        <v>0</v>
      </c>
      <c r="BX20" s="217">
        <f t="shared" si="8"/>
        <v>0</v>
      </c>
      <c r="BY20" s="218">
        <f t="shared" si="8"/>
        <v>0</v>
      </c>
      <c r="BZ20" s="217">
        <f t="shared" si="8"/>
        <v>0</v>
      </c>
      <c r="CA20" s="216">
        <f t="shared" si="8"/>
        <v>0</v>
      </c>
      <c r="CB20" s="215">
        <f t="shared" si="8"/>
        <v>0</v>
      </c>
      <c r="CC20" s="221">
        <f t="shared" si="8"/>
        <v>0</v>
      </c>
      <c r="CD20" s="788">
        <f t="shared" ref="CD20:CD83" si="9">+BF20+BH20+BJ20+BL20+BN20+BP20+BR20+BT20+BV20+BX20+BZ20+CB20</f>
        <v>0</v>
      </c>
      <c r="CE20" s="754">
        <f t="shared" ref="CE20:CE83" si="10">+BG20+BI20+BK20+BM20+BO20+BQ20+BS20+BU20+BW20+BY20+CA20+CC20</f>
        <v>0</v>
      </c>
      <c r="CF20" s="220">
        <f t="shared" si="8"/>
        <v>0</v>
      </c>
      <c r="CG20" s="219">
        <f t="shared" si="8"/>
        <v>0</v>
      </c>
      <c r="CH20" s="217">
        <f t="shared" si="8"/>
        <v>0</v>
      </c>
      <c r="CI20" s="218">
        <f t="shared" si="8"/>
        <v>0</v>
      </c>
      <c r="CJ20" s="217">
        <f t="shared" si="8"/>
        <v>0</v>
      </c>
      <c r="CK20" s="218">
        <f t="shared" si="8"/>
        <v>0</v>
      </c>
      <c r="CL20" s="217">
        <f t="shared" si="8"/>
        <v>0</v>
      </c>
      <c r="CM20" s="218">
        <f t="shared" si="8"/>
        <v>0</v>
      </c>
      <c r="CN20" s="217">
        <f t="shared" si="8"/>
        <v>0</v>
      </c>
      <c r="CO20" s="218">
        <f t="shared" si="8"/>
        <v>0</v>
      </c>
      <c r="CP20" s="217">
        <f t="shared" si="8"/>
        <v>0</v>
      </c>
      <c r="CQ20" s="218">
        <f t="shared" si="8"/>
        <v>0</v>
      </c>
      <c r="CR20" s="217">
        <f t="shared" si="8"/>
        <v>0</v>
      </c>
      <c r="CS20" s="218">
        <f t="shared" si="8"/>
        <v>0</v>
      </c>
      <c r="CT20" s="217">
        <f t="shared" si="8"/>
        <v>0</v>
      </c>
      <c r="CU20" s="218">
        <f t="shared" si="8"/>
        <v>0</v>
      </c>
      <c r="CV20" s="217">
        <f t="shared" si="8"/>
        <v>0</v>
      </c>
      <c r="CW20" s="218">
        <f t="shared" si="8"/>
        <v>0</v>
      </c>
      <c r="CX20" s="217">
        <f t="shared" si="8"/>
        <v>0</v>
      </c>
      <c r="CY20" s="218">
        <f t="shared" si="8"/>
        <v>0</v>
      </c>
      <c r="CZ20" s="217">
        <f t="shared" si="8"/>
        <v>0</v>
      </c>
      <c r="DA20" s="216">
        <f t="shared" si="8"/>
        <v>0</v>
      </c>
      <c r="DB20" s="215">
        <f t="shared" si="8"/>
        <v>0</v>
      </c>
      <c r="DC20" s="214">
        <f t="shared" si="8"/>
        <v>0</v>
      </c>
      <c r="DD20" s="788">
        <f t="shared" ref="DD20:DD83" si="11">+CF20+CH20+CJ20+CL20+CN20+CP20+CR20+CT20+CV20+CX20+CZ20+DB20</f>
        <v>0</v>
      </c>
      <c r="DE20" s="810">
        <f t="shared" ref="DE20:DE83" si="12">+CG20+CI20+CK20+CM20+CO20+CQ20+CS20+CU20+CW20+CY20+DA20+DC20</f>
        <v>0</v>
      </c>
      <c r="DF20" s="352">
        <f>+F20+H20+J20+L20+N20+P20+R20+T20+V20+X20+Z20+AB20+AF20+AH20+AJ20+AL20+AN20+AP20+AR20+AT20+AV20+AX20+AZ20+BB20+BF20+BH20+BJ20+BL20+BN20+BP20+BR20+BT20+BV20+BX20+BZ20+CB20+CF20+CH20+CJ20+CL20+CN20+CP20+CR20+CT20+CV20+CX20+CZ20+DB20</f>
        <v>0</v>
      </c>
      <c r="DG20" s="353">
        <f>+G20+I20+K20+M20+O20+Q20+S20+U20+W20+Y20+AA20+AC20+AG20+AI20+AK20+AM20+AO20+AQ20+AS20+AU20+AW20+AY20+BA20+BC20+BG20+BI20+BK20+BM20+BO20+BQ20+BS20+BU20+BW20+BY20+CA20+CC20+CG20+CI20+CK20+CM20+CO20+CQ20+CS20+CU20+CW20+CY20+DA20+DC20</f>
        <v>0</v>
      </c>
      <c r="DH20" s="305"/>
      <c r="DI20" s="587"/>
      <c r="DJ20" s="587"/>
      <c r="DK20" s="587"/>
      <c r="DL20" s="587"/>
      <c r="DM20" s="587"/>
      <c r="DN20" s="587"/>
      <c r="DO20" s="587"/>
      <c r="DP20" s="587"/>
      <c r="DQ20" s="587"/>
      <c r="DR20" s="587"/>
      <c r="DS20" s="587"/>
    </row>
    <row r="21" spans="1:123" s="234" customFormat="1" ht="13" outlineLevel="1">
      <c r="A21" s="192" t="s">
        <v>384</v>
      </c>
      <c r="B21" s="244" t="s">
        <v>276</v>
      </c>
      <c r="C21" s="131">
        <v>2</v>
      </c>
      <c r="D21" s="130">
        <v>43755</v>
      </c>
      <c r="E21" s="86">
        <v>43816</v>
      </c>
      <c r="F21" s="241"/>
      <c r="G21" s="243"/>
      <c r="H21" s="238"/>
      <c r="I21" s="237"/>
      <c r="J21" s="238"/>
      <c r="K21" s="237"/>
      <c r="L21" s="238"/>
      <c r="M21" s="237"/>
      <c r="N21" s="238"/>
      <c r="O21" s="237"/>
      <c r="P21" s="238"/>
      <c r="Q21" s="237"/>
      <c r="R21" s="238"/>
      <c r="S21" s="237"/>
      <c r="T21" s="238"/>
      <c r="U21" s="237"/>
      <c r="V21" s="238"/>
      <c r="W21" s="237"/>
      <c r="X21" s="238"/>
      <c r="Y21" s="237"/>
      <c r="Z21" s="238"/>
      <c r="AA21" s="237"/>
      <c r="AB21" s="236"/>
      <c r="AC21" s="240"/>
      <c r="AD21" s="789">
        <f t="shared" si="4"/>
        <v>0</v>
      </c>
      <c r="AE21" s="755">
        <f t="shared" si="5"/>
        <v>0</v>
      </c>
      <c r="AF21" s="239"/>
      <c r="AG21" s="237"/>
      <c r="AH21" s="238"/>
      <c r="AI21" s="237"/>
      <c r="AJ21" s="238"/>
      <c r="AK21" s="237"/>
      <c r="AL21" s="238"/>
      <c r="AM21" s="237"/>
      <c r="AN21" s="238"/>
      <c r="AO21" s="237"/>
      <c r="AP21" s="238"/>
      <c r="AQ21" s="237"/>
      <c r="AR21" s="238"/>
      <c r="AS21" s="237"/>
      <c r="AT21" s="238"/>
      <c r="AU21" s="237"/>
      <c r="AV21" s="238"/>
      <c r="AW21" s="237"/>
      <c r="AX21" s="238"/>
      <c r="AY21" s="237"/>
      <c r="AZ21" s="238"/>
      <c r="BA21" s="237"/>
      <c r="BB21" s="238"/>
      <c r="BC21" s="242"/>
      <c r="BD21" s="789">
        <f t="shared" si="6"/>
        <v>0</v>
      </c>
      <c r="BE21" s="755">
        <f t="shared" si="7"/>
        <v>0</v>
      </c>
      <c r="BF21" s="239"/>
      <c r="BG21" s="237"/>
      <c r="BH21" s="238"/>
      <c r="BI21" s="237"/>
      <c r="BJ21" s="238"/>
      <c r="BK21" s="237"/>
      <c r="BL21" s="238"/>
      <c r="BM21" s="237"/>
      <c r="BN21" s="238"/>
      <c r="BO21" s="237"/>
      <c r="BP21" s="238"/>
      <c r="BQ21" s="237"/>
      <c r="BR21" s="238"/>
      <c r="BS21" s="237"/>
      <c r="BT21" s="238"/>
      <c r="BU21" s="237"/>
      <c r="BV21" s="238"/>
      <c r="BW21" s="237"/>
      <c r="BX21" s="238"/>
      <c r="BY21" s="237"/>
      <c r="BZ21" s="238"/>
      <c r="CA21" s="237"/>
      <c r="CB21" s="236"/>
      <c r="CC21" s="240"/>
      <c r="CD21" s="789">
        <f t="shared" si="9"/>
        <v>0</v>
      </c>
      <c r="CE21" s="755">
        <f t="shared" si="10"/>
        <v>0</v>
      </c>
      <c r="CF21" s="239"/>
      <c r="CG21" s="237"/>
      <c r="CH21" s="238"/>
      <c r="CI21" s="237"/>
      <c r="CJ21" s="238"/>
      <c r="CK21" s="237"/>
      <c r="CL21" s="238"/>
      <c r="CM21" s="237"/>
      <c r="CN21" s="238"/>
      <c r="CO21" s="237"/>
      <c r="CP21" s="238"/>
      <c r="CQ21" s="237"/>
      <c r="CR21" s="238"/>
      <c r="CS21" s="237"/>
      <c r="CT21" s="238"/>
      <c r="CU21" s="237"/>
      <c r="CV21" s="238"/>
      <c r="CW21" s="237"/>
      <c r="CX21" s="238"/>
      <c r="CY21" s="237"/>
      <c r="CZ21" s="238"/>
      <c r="DA21" s="237"/>
      <c r="DB21" s="236"/>
      <c r="DC21" s="235"/>
      <c r="DD21" s="789">
        <f t="shared" si="11"/>
        <v>0</v>
      </c>
      <c r="DE21" s="811">
        <f t="shared" si="12"/>
        <v>0</v>
      </c>
      <c r="DF21" s="354">
        <f t="shared" ref="DF21:DF24" si="13">+F21+H21+J21+L21+N21+P21+R21+T21+V21+X21+Z21+AB21+AF21+AH21+AJ21+AL21+AN21+AP21+AR21+AT21+AV21+AX21+AZ21+BB21+BF21+BH21+BJ21+BL21+BN21+BP21+BR21+BT21+BV21+BX21+BZ21+CB21+CF21+CH21+CJ21+CL21+CN21+CP21+CR21+CT21+CV21+CX21+CZ21+DB21</f>
        <v>0</v>
      </c>
      <c r="DG21" s="355">
        <f t="shared" ref="DG21:DG24" si="14">+G21+I21+K21+M21+O21+Q21+S21+U21+W21+Y21+AA21+AC21+AG21+AI21+AK21+AM21+AO21+AQ21+AS21+AU21+AW21+AY21+BA21+BC21+BG21+BI21+BK21+BM21+BO21+BQ21+BS21+BU21+BW21+BY21+CA21+CC21+CG21+CI21+CK21+CM21+CO21+CQ21+CS21+CU21+CW21+CY21+DA21+DC21</f>
        <v>0</v>
      </c>
      <c r="DH21" s="305"/>
      <c r="DI21" s="212"/>
      <c r="DJ21" s="212"/>
      <c r="DK21" s="212"/>
      <c r="DL21" s="212"/>
      <c r="DM21" s="212"/>
      <c r="DN21" s="212"/>
      <c r="DO21" s="212"/>
      <c r="DP21" s="212"/>
      <c r="DQ21" s="212"/>
      <c r="DR21" s="212"/>
      <c r="DS21" s="212"/>
    </row>
    <row r="22" spans="1:123" s="234" customFormat="1" ht="13" outlineLevel="1">
      <c r="A22" s="192" t="s">
        <v>385</v>
      </c>
      <c r="B22" s="244" t="s">
        <v>277</v>
      </c>
      <c r="C22" s="131">
        <v>2</v>
      </c>
      <c r="D22" s="130">
        <v>43755</v>
      </c>
      <c r="E22" s="86">
        <v>43816</v>
      </c>
      <c r="F22" s="241"/>
      <c r="G22" s="243"/>
      <c r="H22" s="238"/>
      <c r="I22" s="237"/>
      <c r="J22" s="238"/>
      <c r="K22" s="237"/>
      <c r="L22" s="238"/>
      <c r="M22" s="237"/>
      <c r="N22" s="238"/>
      <c r="O22" s="237"/>
      <c r="P22" s="238"/>
      <c r="Q22" s="237"/>
      <c r="R22" s="238"/>
      <c r="S22" s="237"/>
      <c r="T22" s="238"/>
      <c r="U22" s="237"/>
      <c r="V22" s="238"/>
      <c r="W22" s="237"/>
      <c r="X22" s="238"/>
      <c r="Y22" s="237"/>
      <c r="Z22" s="238"/>
      <c r="AA22" s="249"/>
      <c r="AB22" s="236"/>
      <c r="AC22" s="240"/>
      <c r="AD22" s="789">
        <f t="shared" si="4"/>
        <v>0</v>
      </c>
      <c r="AE22" s="755">
        <f t="shared" si="5"/>
        <v>0</v>
      </c>
      <c r="AF22" s="239"/>
      <c r="AG22" s="243"/>
      <c r="AH22" s="238"/>
      <c r="AI22" s="237"/>
      <c r="AJ22" s="238"/>
      <c r="AK22" s="237"/>
      <c r="AL22" s="238"/>
      <c r="AM22" s="237"/>
      <c r="AN22" s="238"/>
      <c r="AO22" s="237"/>
      <c r="AP22" s="238"/>
      <c r="AQ22" s="237"/>
      <c r="AR22" s="238"/>
      <c r="AS22" s="237"/>
      <c r="AT22" s="238"/>
      <c r="AU22" s="237"/>
      <c r="AV22" s="238"/>
      <c r="AW22" s="237"/>
      <c r="AX22" s="238"/>
      <c r="AY22" s="237"/>
      <c r="AZ22" s="238"/>
      <c r="BA22" s="249"/>
      <c r="BB22" s="238"/>
      <c r="BC22" s="242"/>
      <c r="BD22" s="789">
        <f t="shared" si="6"/>
        <v>0</v>
      </c>
      <c r="BE22" s="755">
        <f t="shared" si="7"/>
        <v>0</v>
      </c>
      <c r="BF22" s="239"/>
      <c r="BG22" s="243"/>
      <c r="BH22" s="238"/>
      <c r="BI22" s="237"/>
      <c r="BJ22" s="238"/>
      <c r="BK22" s="237"/>
      <c r="BL22" s="238"/>
      <c r="BM22" s="237"/>
      <c r="BN22" s="238"/>
      <c r="BO22" s="237"/>
      <c r="BP22" s="238"/>
      <c r="BQ22" s="237"/>
      <c r="BR22" s="238"/>
      <c r="BS22" s="237"/>
      <c r="BT22" s="238"/>
      <c r="BU22" s="237"/>
      <c r="BV22" s="238"/>
      <c r="BW22" s="237"/>
      <c r="BX22" s="238"/>
      <c r="BY22" s="237"/>
      <c r="BZ22" s="238"/>
      <c r="CA22" s="249"/>
      <c r="CB22" s="236"/>
      <c r="CC22" s="240"/>
      <c r="CD22" s="789">
        <f t="shared" si="9"/>
        <v>0</v>
      </c>
      <c r="CE22" s="755">
        <f t="shared" si="10"/>
        <v>0</v>
      </c>
      <c r="CF22" s="239"/>
      <c r="CG22" s="243"/>
      <c r="CH22" s="238"/>
      <c r="CI22" s="237"/>
      <c r="CJ22" s="238"/>
      <c r="CK22" s="237"/>
      <c r="CL22" s="238"/>
      <c r="CM22" s="237"/>
      <c r="CN22" s="238"/>
      <c r="CO22" s="237"/>
      <c r="CP22" s="238"/>
      <c r="CQ22" s="237"/>
      <c r="CR22" s="238"/>
      <c r="CS22" s="237"/>
      <c r="CT22" s="238"/>
      <c r="CU22" s="237"/>
      <c r="CV22" s="238"/>
      <c r="CW22" s="237"/>
      <c r="CX22" s="238"/>
      <c r="CY22" s="237"/>
      <c r="CZ22" s="238"/>
      <c r="DA22" s="249"/>
      <c r="DB22" s="236"/>
      <c r="DC22" s="235"/>
      <c r="DD22" s="789">
        <f t="shared" si="11"/>
        <v>0</v>
      </c>
      <c r="DE22" s="811">
        <f t="shared" si="12"/>
        <v>0</v>
      </c>
      <c r="DF22" s="354">
        <f t="shared" si="13"/>
        <v>0</v>
      </c>
      <c r="DG22" s="355">
        <f t="shared" si="14"/>
        <v>0</v>
      </c>
      <c r="DH22" s="305"/>
      <c r="DI22" s="212"/>
      <c r="DJ22" s="212"/>
      <c r="DK22" s="212"/>
      <c r="DL22" s="212"/>
      <c r="DM22" s="212"/>
      <c r="DN22" s="212"/>
      <c r="DO22" s="212"/>
      <c r="DP22" s="212"/>
      <c r="DQ22" s="212"/>
      <c r="DR22" s="212"/>
      <c r="DS22" s="212"/>
    </row>
    <row r="23" spans="1:123" s="234" customFormat="1" ht="13" outlineLevel="1">
      <c r="A23" s="192" t="s">
        <v>386</v>
      </c>
      <c r="B23" s="244" t="s">
        <v>278</v>
      </c>
      <c r="C23" s="131">
        <v>2</v>
      </c>
      <c r="D23" s="130">
        <v>43755</v>
      </c>
      <c r="E23" s="86">
        <v>43816</v>
      </c>
      <c r="F23" s="241"/>
      <c r="G23" s="243"/>
      <c r="H23" s="238"/>
      <c r="I23" s="237"/>
      <c r="J23" s="238"/>
      <c r="K23" s="237"/>
      <c r="L23" s="238"/>
      <c r="M23" s="237"/>
      <c r="N23" s="238"/>
      <c r="O23" s="237"/>
      <c r="P23" s="238"/>
      <c r="Q23" s="237"/>
      <c r="R23" s="238"/>
      <c r="S23" s="237"/>
      <c r="T23" s="238"/>
      <c r="U23" s="237"/>
      <c r="V23" s="238"/>
      <c r="W23" s="237"/>
      <c r="X23" s="238"/>
      <c r="Y23" s="237"/>
      <c r="Z23" s="238"/>
      <c r="AA23" s="249"/>
      <c r="AB23" s="236"/>
      <c r="AC23" s="240"/>
      <c r="AD23" s="789">
        <f t="shared" si="4"/>
        <v>0</v>
      </c>
      <c r="AE23" s="755">
        <f t="shared" si="5"/>
        <v>0</v>
      </c>
      <c r="AF23" s="239"/>
      <c r="AG23" s="243"/>
      <c r="AH23" s="238"/>
      <c r="AI23" s="237"/>
      <c r="AJ23" s="238"/>
      <c r="AK23" s="237"/>
      <c r="AL23" s="238"/>
      <c r="AM23" s="237"/>
      <c r="AN23" s="238"/>
      <c r="AO23" s="237"/>
      <c r="AP23" s="238"/>
      <c r="AQ23" s="237"/>
      <c r="AR23" s="238"/>
      <c r="AS23" s="237"/>
      <c r="AT23" s="238"/>
      <c r="AU23" s="237"/>
      <c r="AV23" s="238"/>
      <c r="AW23" s="237"/>
      <c r="AX23" s="238"/>
      <c r="AY23" s="237"/>
      <c r="AZ23" s="238"/>
      <c r="BA23" s="249"/>
      <c r="BB23" s="238"/>
      <c r="BC23" s="242"/>
      <c r="BD23" s="789">
        <f t="shared" si="6"/>
        <v>0</v>
      </c>
      <c r="BE23" s="755">
        <f t="shared" si="7"/>
        <v>0</v>
      </c>
      <c r="BF23" s="239"/>
      <c r="BG23" s="243"/>
      <c r="BH23" s="238"/>
      <c r="BI23" s="237"/>
      <c r="BJ23" s="238"/>
      <c r="BK23" s="237"/>
      <c r="BL23" s="238"/>
      <c r="BM23" s="237"/>
      <c r="BN23" s="238"/>
      <c r="BO23" s="237"/>
      <c r="BP23" s="238"/>
      <c r="BQ23" s="237"/>
      <c r="BR23" s="238"/>
      <c r="BS23" s="237"/>
      <c r="BT23" s="238"/>
      <c r="BU23" s="237"/>
      <c r="BV23" s="238"/>
      <c r="BW23" s="237"/>
      <c r="BX23" s="238"/>
      <c r="BY23" s="237"/>
      <c r="BZ23" s="238"/>
      <c r="CA23" s="249"/>
      <c r="CB23" s="236"/>
      <c r="CC23" s="240"/>
      <c r="CD23" s="789">
        <f t="shared" si="9"/>
        <v>0</v>
      </c>
      <c r="CE23" s="755">
        <f t="shared" si="10"/>
        <v>0</v>
      </c>
      <c r="CF23" s="239"/>
      <c r="CG23" s="243"/>
      <c r="CH23" s="238"/>
      <c r="CI23" s="237"/>
      <c r="CJ23" s="238"/>
      <c r="CK23" s="237"/>
      <c r="CL23" s="238"/>
      <c r="CM23" s="237"/>
      <c r="CN23" s="238"/>
      <c r="CO23" s="237"/>
      <c r="CP23" s="238"/>
      <c r="CQ23" s="237"/>
      <c r="CR23" s="238"/>
      <c r="CS23" s="237"/>
      <c r="CT23" s="238"/>
      <c r="CU23" s="237"/>
      <c r="CV23" s="238"/>
      <c r="CW23" s="237"/>
      <c r="CX23" s="238"/>
      <c r="CY23" s="237"/>
      <c r="CZ23" s="238"/>
      <c r="DA23" s="249"/>
      <c r="DB23" s="236"/>
      <c r="DC23" s="235"/>
      <c r="DD23" s="789">
        <f t="shared" si="11"/>
        <v>0</v>
      </c>
      <c r="DE23" s="811">
        <f t="shared" si="12"/>
        <v>0</v>
      </c>
      <c r="DF23" s="354">
        <f t="shared" si="13"/>
        <v>0</v>
      </c>
      <c r="DG23" s="355">
        <f t="shared" si="14"/>
        <v>0</v>
      </c>
      <c r="DH23" s="305"/>
      <c r="DI23" s="212"/>
      <c r="DJ23" s="212"/>
      <c r="DK23" s="212"/>
      <c r="DL23" s="212"/>
      <c r="DM23" s="212"/>
      <c r="DN23" s="212"/>
      <c r="DO23" s="212"/>
      <c r="DP23" s="212"/>
      <c r="DQ23" s="212"/>
      <c r="DR23" s="212"/>
      <c r="DS23" s="212"/>
    </row>
    <row r="24" spans="1:123" s="234" customFormat="1" ht="13" outlineLevel="1">
      <c r="A24" s="192" t="s">
        <v>387</v>
      </c>
      <c r="B24" s="244" t="s">
        <v>279</v>
      </c>
      <c r="C24" s="131">
        <v>3</v>
      </c>
      <c r="D24" s="130">
        <v>43938</v>
      </c>
      <c r="E24" s="86">
        <v>44029</v>
      </c>
      <c r="F24" s="241"/>
      <c r="G24" s="243"/>
      <c r="H24" s="238"/>
      <c r="I24" s="237"/>
      <c r="J24" s="238"/>
      <c r="K24" s="237"/>
      <c r="L24" s="238"/>
      <c r="M24" s="237"/>
      <c r="N24" s="238"/>
      <c r="O24" s="237"/>
      <c r="P24" s="238"/>
      <c r="Q24" s="237"/>
      <c r="R24" s="238"/>
      <c r="S24" s="237"/>
      <c r="T24" s="238"/>
      <c r="U24" s="237"/>
      <c r="V24" s="238"/>
      <c r="W24" s="237"/>
      <c r="X24" s="238"/>
      <c r="Y24" s="237"/>
      <c r="Z24" s="238"/>
      <c r="AA24" s="249"/>
      <c r="AB24" s="236"/>
      <c r="AC24" s="240"/>
      <c r="AD24" s="789">
        <f t="shared" si="4"/>
        <v>0</v>
      </c>
      <c r="AE24" s="755">
        <f t="shared" si="5"/>
        <v>0</v>
      </c>
      <c r="AF24" s="239"/>
      <c r="AG24" s="243"/>
      <c r="AH24" s="238"/>
      <c r="AI24" s="237"/>
      <c r="AJ24" s="238"/>
      <c r="AK24" s="237"/>
      <c r="AL24" s="238"/>
      <c r="AM24" s="237"/>
      <c r="AN24" s="238"/>
      <c r="AO24" s="237"/>
      <c r="AP24" s="238"/>
      <c r="AQ24" s="237"/>
      <c r="AR24" s="238"/>
      <c r="AS24" s="237"/>
      <c r="AT24" s="238"/>
      <c r="AU24" s="237"/>
      <c r="AV24" s="238"/>
      <c r="AW24" s="237"/>
      <c r="AX24" s="238"/>
      <c r="AY24" s="237"/>
      <c r="AZ24" s="238"/>
      <c r="BA24" s="249"/>
      <c r="BB24" s="238"/>
      <c r="BC24" s="242"/>
      <c r="BD24" s="789">
        <f t="shared" si="6"/>
        <v>0</v>
      </c>
      <c r="BE24" s="755">
        <f t="shared" si="7"/>
        <v>0</v>
      </c>
      <c r="BF24" s="239"/>
      <c r="BG24" s="243"/>
      <c r="BH24" s="238"/>
      <c r="BI24" s="237"/>
      <c r="BJ24" s="238"/>
      <c r="BK24" s="237"/>
      <c r="BL24" s="238"/>
      <c r="BM24" s="237"/>
      <c r="BN24" s="238"/>
      <c r="BO24" s="237"/>
      <c r="BP24" s="238"/>
      <c r="BQ24" s="237"/>
      <c r="BR24" s="238"/>
      <c r="BS24" s="237"/>
      <c r="BT24" s="238"/>
      <c r="BU24" s="237"/>
      <c r="BV24" s="238"/>
      <c r="BW24" s="237"/>
      <c r="BX24" s="238"/>
      <c r="BY24" s="237"/>
      <c r="BZ24" s="238"/>
      <c r="CA24" s="249"/>
      <c r="CB24" s="236"/>
      <c r="CC24" s="240"/>
      <c r="CD24" s="789">
        <f t="shared" si="9"/>
        <v>0</v>
      </c>
      <c r="CE24" s="755">
        <f t="shared" si="10"/>
        <v>0</v>
      </c>
      <c r="CF24" s="239"/>
      <c r="CG24" s="243"/>
      <c r="CH24" s="238"/>
      <c r="CI24" s="237"/>
      <c r="CJ24" s="238"/>
      <c r="CK24" s="237"/>
      <c r="CL24" s="238"/>
      <c r="CM24" s="237"/>
      <c r="CN24" s="238"/>
      <c r="CO24" s="237"/>
      <c r="CP24" s="238"/>
      <c r="CQ24" s="237"/>
      <c r="CR24" s="238"/>
      <c r="CS24" s="237"/>
      <c r="CT24" s="238"/>
      <c r="CU24" s="237"/>
      <c r="CV24" s="238"/>
      <c r="CW24" s="237"/>
      <c r="CX24" s="238"/>
      <c r="CY24" s="237"/>
      <c r="CZ24" s="238"/>
      <c r="DA24" s="249"/>
      <c r="DB24" s="236"/>
      <c r="DC24" s="235"/>
      <c r="DD24" s="789">
        <f t="shared" si="11"/>
        <v>0</v>
      </c>
      <c r="DE24" s="811">
        <f t="shared" si="12"/>
        <v>0</v>
      </c>
      <c r="DF24" s="354">
        <f t="shared" si="13"/>
        <v>0</v>
      </c>
      <c r="DG24" s="355">
        <f t="shared" si="14"/>
        <v>0</v>
      </c>
      <c r="DH24" s="305"/>
      <c r="DI24" s="212"/>
      <c r="DJ24" s="212"/>
      <c r="DK24" s="212"/>
      <c r="DL24" s="212"/>
      <c r="DM24" s="212"/>
      <c r="DN24" s="212"/>
      <c r="DO24" s="212"/>
      <c r="DP24" s="212"/>
      <c r="DQ24" s="212"/>
      <c r="DR24" s="212"/>
      <c r="DS24" s="212"/>
    </row>
    <row r="25" spans="1:123" s="88" customFormat="1" ht="16">
      <c r="A25" s="226" t="s">
        <v>388</v>
      </c>
      <c r="B25" s="233" t="s">
        <v>271</v>
      </c>
      <c r="C25" s="232"/>
      <c r="D25" s="231"/>
      <c r="E25" s="230"/>
      <c r="F25" s="222">
        <f>+F26+F32</f>
        <v>0</v>
      </c>
      <c r="G25" s="219">
        <f t="shared" ref="G25:BV25" si="15">+G26+G32</f>
        <v>0</v>
      </c>
      <c r="H25" s="217">
        <f t="shared" si="15"/>
        <v>0</v>
      </c>
      <c r="I25" s="218">
        <f t="shared" si="15"/>
        <v>0</v>
      </c>
      <c r="J25" s="217">
        <f t="shared" si="15"/>
        <v>0</v>
      </c>
      <c r="K25" s="218">
        <f t="shared" si="15"/>
        <v>0</v>
      </c>
      <c r="L25" s="217">
        <f t="shared" si="15"/>
        <v>0</v>
      </c>
      <c r="M25" s="218">
        <f t="shared" si="15"/>
        <v>0</v>
      </c>
      <c r="N25" s="217">
        <f t="shared" si="15"/>
        <v>0</v>
      </c>
      <c r="O25" s="218">
        <f t="shared" si="15"/>
        <v>0</v>
      </c>
      <c r="P25" s="217">
        <f t="shared" si="15"/>
        <v>0</v>
      </c>
      <c r="Q25" s="218">
        <f t="shared" si="15"/>
        <v>0</v>
      </c>
      <c r="R25" s="217">
        <f t="shared" si="15"/>
        <v>0</v>
      </c>
      <c r="S25" s="218">
        <f t="shared" si="15"/>
        <v>0</v>
      </c>
      <c r="T25" s="217">
        <f t="shared" si="15"/>
        <v>0</v>
      </c>
      <c r="U25" s="218">
        <f t="shared" si="15"/>
        <v>0</v>
      </c>
      <c r="V25" s="217">
        <f t="shared" si="15"/>
        <v>0</v>
      </c>
      <c r="W25" s="218">
        <f t="shared" si="15"/>
        <v>0</v>
      </c>
      <c r="X25" s="217">
        <f t="shared" si="15"/>
        <v>0</v>
      </c>
      <c r="Y25" s="218">
        <f t="shared" si="15"/>
        <v>0</v>
      </c>
      <c r="Z25" s="217">
        <f t="shared" si="15"/>
        <v>0</v>
      </c>
      <c r="AA25" s="216">
        <f t="shared" si="15"/>
        <v>0</v>
      </c>
      <c r="AB25" s="215">
        <f t="shared" si="15"/>
        <v>0</v>
      </c>
      <c r="AC25" s="221">
        <f t="shared" si="15"/>
        <v>0</v>
      </c>
      <c r="AD25" s="788">
        <f t="shared" si="4"/>
        <v>0</v>
      </c>
      <c r="AE25" s="754">
        <f t="shared" si="5"/>
        <v>0</v>
      </c>
      <c r="AF25" s="220">
        <f t="shared" si="15"/>
        <v>0</v>
      </c>
      <c r="AG25" s="219">
        <f t="shared" si="15"/>
        <v>0</v>
      </c>
      <c r="AH25" s="217">
        <f t="shared" si="15"/>
        <v>0</v>
      </c>
      <c r="AI25" s="218">
        <f t="shared" si="15"/>
        <v>0</v>
      </c>
      <c r="AJ25" s="217">
        <f t="shared" si="15"/>
        <v>0</v>
      </c>
      <c r="AK25" s="218">
        <f t="shared" si="15"/>
        <v>0</v>
      </c>
      <c r="AL25" s="217">
        <f t="shared" si="15"/>
        <v>0</v>
      </c>
      <c r="AM25" s="218">
        <f t="shared" si="15"/>
        <v>0</v>
      </c>
      <c r="AN25" s="217">
        <f t="shared" si="15"/>
        <v>0</v>
      </c>
      <c r="AO25" s="218">
        <f t="shared" si="15"/>
        <v>0</v>
      </c>
      <c r="AP25" s="217">
        <f t="shared" si="15"/>
        <v>0</v>
      </c>
      <c r="AQ25" s="218">
        <f t="shared" si="15"/>
        <v>0</v>
      </c>
      <c r="AR25" s="217">
        <f t="shared" si="15"/>
        <v>0</v>
      </c>
      <c r="AS25" s="218">
        <f t="shared" si="15"/>
        <v>0</v>
      </c>
      <c r="AT25" s="217">
        <f t="shared" si="15"/>
        <v>0</v>
      </c>
      <c r="AU25" s="218">
        <f t="shared" si="15"/>
        <v>0</v>
      </c>
      <c r="AV25" s="217">
        <f t="shared" si="15"/>
        <v>0</v>
      </c>
      <c r="AW25" s="218">
        <f t="shared" si="15"/>
        <v>0</v>
      </c>
      <c r="AX25" s="217">
        <f t="shared" si="15"/>
        <v>0</v>
      </c>
      <c r="AY25" s="218">
        <f t="shared" si="15"/>
        <v>0</v>
      </c>
      <c r="AZ25" s="217">
        <f t="shared" si="15"/>
        <v>0</v>
      </c>
      <c r="BA25" s="216">
        <f t="shared" si="15"/>
        <v>0</v>
      </c>
      <c r="BB25" s="217">
        <f t="shared" si="15"/>
        <v>81705.88</v>
      </c>
      <c r="BC25" s="223">
        <f t="shared" si="15"/>
        <v>0</v>
      </c>
      <c r="BD25" s="788">
        <f t="shared" si="6"/>
        <v>81705.88</v>
      </c>
      <c r="BE25" s="754">
        <f t="shared" si="7"/>
        <v>0</v>
      </c>
      <c r="BF25" s="220">
        <f t="shared" si="15"/>
        <v>0</v>
      </c>
      <c r="BG25" s="219">
        <f t="shared" si="15"/>
        <v>0</v>
      </c>
      <c r="BH25" s="217">
        <f t="shared" si="15"/>
        <v>0</v>
      </c>
      <c r="BI25" s="218">
        <f t="shared" si="15"/>
        <v>0</v>
      </c>
      <c r="BJ25" s="217">
        <f t="shared" si="15"/>
        <v>0</v>
      </c>
      <c r="BK25" s="218">
        <f t="shared" si="15"/>
        <v>0</v>
      </c>
      <c r="BL25" s="217">
        <f t="shared" si="15"/>
        <v>0</v>
      </c>
      <c r="BM25" s="218">
        <f t="shared" si="15"/>
        <v>0</v>
      </c>
      <c r="BN25" s="217">
        <f t="shared" si="15"/>
        <v>0</v>
      </c>
      <c r="BO25" s="218">
        <f t="shared" si="15"/>
        <v>0</v>
      </c>
      <c r="BP25" s="217">
        <f t="shared" si="15"/>
        <v>0</v>
      </c>
      <c r="BQ25" s="218">
        <f t="shared" si="15"/>
        <v>0</v>
      </c>
      <c r="BR25" s="217">
        <f t="shared" si="15"/>
        <v>0</v>
      </c>
      <c r="BS25" s="218">
        <f t="shared" si="15"/>
        <v>0</v>
      </c>
      <c r="BT25" s="217">
        <f t="shared" si="15"/>
        <v>0</v>
      </c>
      <c r="BU25" s="218">
        <f t="shared" si="15"/>
        <v>0</v>
      </c>
      <c r="BV25" s="217">
        <f t="shared" si="15"/>
        <v>0</v>
      </c>
      <c r="BW25" s="218">
        <f t="shared" ref="BW25:DC25" si="16">+BW26+BW32</f>
        <v>0</v>
      </c>
      <c r="BX25" s="217">
        <f t="shared" si="16"/>
        <v>0</v>
      </c>
      <c r="BY25" s="218">
        <f t="shared" si="16"/>
        <v>0</v>
      </c>
      <c r="BZ25" s="217">
        <f t="shared" si="16"/>
        <v>0</v>
      </c>
      <c r="CA25" s="216">
        <f t="shared" si="16"/>
        <v>0</v>
      </c>
      <c r="CB25" s="215">
        <f t="shared" si="16"/>
        <v>0</v>
      </c>
      <c r="CC25" s="221">
        <f t="shared" si="16"/>
        <v>0</v>
      </c>
      <c r="CD25" s="788">
        <f t="shared" si="9"/>
        <v>0</v>
      </c>
      <c r="CE25" s="754">
        <f t="shared" si="10"/>
        <v>0</v>
      </c>
      <c r="CF25" s="220">
        <f t="shared" si="16"/>
        <v>10994.12</v>
      </c>
      <c r="CG25" s="219">
        <f t="shared" si="16"/>
        <v>0</v>
      </c>
      <c r="CH25" s="217">
        <f t="shared" si="16"/>
        <v>0</v>
      </c>
      <c r="CI25" s="218">
        <f t="shared" si="16"/>
        <v>0</v>
      </c>
      <c r="CJ25" s="217">
        <f t="shared" si="16"/>
        <v>0</v>
      </c>
      <c r="CK25" s="218">
        <f t="shared" si="16"/>
        <v>0</v>
      </c>
      <c r="CL25" s="217">
        <f t="shared" si="16"/>
        <v>0</v>
      </c>
      <c r="CM25" s="218">
        <f t="shared" si="16"/>
        <v>0</v>
      </c>
      <c r="CN25" s="217">
        <f t="shared" si="16"/>
        <v>0</v>
      </c>
      <c r="CO25" s="218">
        <f t="shared" si="16"/>
        <v>0</v>
      </c>
      <c r="CP25" s="217">
        <f t="shared" si="16"/>
        <v>0</v>
      </c>
      <c r="CQ25" s="218">
        <f t="shared" si="16"/>
        <v>0</v>
      </c>
      <c r="CR25" s="217">
        <f t="shared" si="16"/>
        <v>0</v>
      </c>
      <c r="CS25" s="218">
        <f t="shared" si="16"/>
        <v>0</v>
      </c>
      <c r="CT25" s="217">
        <f t="shared" si="16"/>
        <v>0</v>
      </c>
      <c r="CU25" s="218">
        <f t="shared" si="16"/>
        <v>0</v>
      </c>
      <c r="CV25" s="217">
        <f t="shared" si="16"/>
        <v>0</v>
      </c>
      <c r="CW25" s="218">
        <f t="shared" si="16"/>
        <v>0</v>
      </c>
      <c r="CX25" s="217">
        <f t="shared" si="16"/>
        <v>0</v>
      </c>
      <c r="CY25" s="218">
        <f t="shared" si="16"/>
        <v>0</v>
      </c>
      <c r="CZ25" s="217">
        <f t="shared" si="16"/>
        <v>0</v>
      </c>
      <c r="DA25" s="216">
        <f t="shared" si="16"/>
        <v>0</v>
      </c>
      <c r="DB25" s="215">
        <f t="shared" si="16"/>
        <v>0</v>
      </c>
      <c r="DC25" s="214">
        <f t="shared" si="16"/>
        <v>0</v>
      </c>
      <c r="DD25" s="788">
        <f t="shared" si="11"/>
        <v>10994.12</v>
      </c>
      <c r="DE25" s="810">
        <f t="shared" si="12"/>
        <v>0</v>
      </c>
      <c r="DF25" s="352">
        <f t="shared" ref="DF25:DF32" si="17">+F25+H25+J25+L25+N25+P25+R25+T25+V25+X25+Z25+AB25+AF25+AH25+AJ25+AL25+AN25+AP25+AR25+AT25+AV25+AX25+AZ25+BB25+BF25+BH25+BJ25+BL25+BN25+BP25+BR25+BT25+BV25+BX25+BZ25+CB25+CF25+CH25+CJ25+CL25+CN25+CP25+CR25+CT25+CV25+CX25+CZ25+DB25</f>
        <v>92700</v>
      </c>
      <c r="DG25" s="353">
        <f t="shared" ref="DG25:DG32" si="18">+G25+I25+K25+M25+O25+Q25+S25+U25+W25+Y25+AA25+AC25+AG25+AI25+AK25+AM25+AO25+AQ25+AS25+AU25+AW25+AY25+BA25+BC25+BG25+BI25+BK25+BM25+BO25+BQ25+BS25+BU25+BW25+BY25+CA25+CC25+CG25+CI25+CK25+CM25+CO25+CQ25+CS25+CU25+CW25+CY25+DA25+DC25</f>
        <v>0</v>
      </c>
      <c r="DH25" s="305"/>
      <c r="DI25" s="587"/>
      <c r="DJ25" s="587"/>
      <c r="DK25" s="587"/>
      <c r="DL25" s="587"/>
      <c r="DM25" s="587"/>
      <c r="DN25" s="587"/>
      <c r="DO25" s="587"/>
      <c r="DP25" s="587"/>
      <c r="DQ25" s="587"/>
      <c r="DR25" s="587"/>
      <c r="DS25" s="587"/>
    </row>
    <row r="26" spans="1:123" s="110" customFormat="1" ht="13">
      <c r="A26" s="109" t="s">
        <v>389</v>
      </c>
      <c r="B26" s="111" t="s">
        <v>234</v>
      </c>
      <c r="C26" s="80"/>
      <c r="D26" s="79"/>
      <c r="E26" s="86"/>
      <c r="F26" s="542">
        <f>+SUM(F27:F31)</f>
        <v>0</v>
      </c>
      <c r="G26" s="289">
        <f t="shared" ref="G26:BV26" si="19">+SUM(G27:G31)</f>
        <v>0</v>
      </c>
      <c r="H26" s="290">
        <f t="shared" si="19"/>
        <v>0</v>
      </c>
      <c r="I26" s="291">
        <f t="shared" si="19"/>
        <v>0</v>
      </c>
      <c r="J26" s="290">
        <f t="shared" si="19"/>
        <v>0</v>
      </c>
      <c r="K26" s="291">
        <f t="shared" si="19"/>
        <v>0</v>
      </c>
      <c r="L26" s="290">
        <f t="shared" si="19"/>
        <v>0</v>
      </c>
      <c r="M26" s="291">
        <f t="shared" si="19"/>
        <v>0</v>
      </c>
      <c r="N26" s="290">
        <f t="shared" si="19"/>
        <v>0</v>
      </c>
      <c r="O26" s="291">
        <f t="shared" si="19"/>
        <v>0</v>
      </c>
      <c r="P26" s="290">
        <f t="shared" si="19"/>
        <v>0</v>
      </c>
      <c r="Q26" s="291">
        <f t="shared" si="19"/>
        <v>0</v>
      </c>
      <c r="R26" s="290">
        <f t="shared" si="19"/>
        <v>0</v>
      </c>
      <c r="S26" s="291">
        <f t="shared" si="19"/>
        <v>0</v>
      </c>
      <c r="T26" s="290">
        <f t="shared" si="19"/>
        <v>0</v>
      </c>
      <c r="U26" s="291">
        <f t="shared" si="19"/>
        <v>0</v>
      </c>
      <c r="V26" s="290">
        <f t="shared" si="19"/>
        <v>0</v>
      </c>
      <c r="W26" s="291">
        <f t="shared" si="19"/>
        <v>0</v>
      </c>
      <c r="X26" s="290">
        <f t="shared" si="19"/>
        <v>0</v>
      </c>
      <c r="Y26" s="291">
        <f t="shared" si="19"/>
        <v>0</v>
      </c>
      <c r="Z26" s="290">
        <f t="shared" si="19"/>
        <v>0</v>
      </c>
      <c r="AA26" s="292">
        <f t="shared" si="19"/>
        <v>0</v>
      </c>
      <c r="AB26" s="293">
        <f t="shared" si="19"/>
        <v>0</v>
      </c>
      <c r="AC26" s="543">
        <f t="shared" si="19"/>
        <v>0</v>
      </c>
      <c r="AD26" s="790">
        <f t="shared" si="4"/>
        <v>0</v>
      </c>
      <c r="AE26" s="756">
        <f t="shared" si="5"/>
        <v>0</v>
      </c>
      <c r="AF26" s="294">
        <f t="shared" si="19"/>
        <v>0</v>
      </c>
      <c r="AG26" s="289">
        <f t="shared" si="19"/>
        <v>0</v>
      </c>
      <c r="AH26" s="290">
        <f t="shared" si="19"/>
        <v>0</v>
      </c>
      <c r="AI26" s="291">
        <f t="shared" si="19"/>
        <v>0</v>
      </c>
      <c r="AJ26" s="290">
        <f t="shared" si="19"/>
        <v>0</v>
      </c>
      <c r="AK26" s="291">
        <f t="shared" si="19"/>
        <v>0</v>
      </c>
      <c r="AL26" s="290">
        <f t="shared" si="19"/>
        <v>0</v>
      </c>
      <c r="AM26" s="291">
        <f t="shared" si="19"/>
        <v>0</v>
      </c>
      <c r="AN26" s="290">
        <f t="shared" si="19"/>
        <v>0</v>
      </c>
      <c r="AO26" s="291">
        <f t="shared" si="19"/>
        <v>0</v>
      </c>
      <c r="AP26" s="290">
        <f t="shared" si="19"/>
        <v>0</v>
      </c>
      <c r="AQ26" s="291">
        <f t="shared" si="19"/>
        <v>0</v>
      </c>
      <c r="AR26" s="290">
        <f t="shared" si="19"/>
        <v>0</v>
      </c>
      <c r="AS26" s="291">
        <f t="shared" si="19"/>
        <v>0</v>
      </c>
      <c r="AT26" s="290">
        <f t="shared" si="19"/>
        <v>0</v>
      </c>
      <c r="AU26" s="291">
        <f t="shared" si="19"/>
        <v>0</v>
      </c>
      <c r="AV26" s="290">
        <f t="shared" si="19"/>
        <v>0</v>
      </c>
      <c r="AW26" s="291">
        <f t="shared" si="19"/>
        <v>0</v>
      </c>
      <c r="AX26" s="290">
        <f t="shared" si="19"/>
        <v>0</v>
      </c>
      <c r="AY26" s="291">
        <f t="shared" si="19"/>
        <v>0</v>
      </c>
      <c r="AZ26" s="290">
        <f t="shared" si="19"/>
        <v>0</v>
      </c>
      <c r="BA26" s="291">
        <f t="shared" si="19"/>
        <v>0</v>
      </c>
      <c r="BB26" s="290">
        <f t="shared" si="19"/>
        <v>81705.88</v>
      </c>
      <c r="BC26" s="295">
        <f t="shared" si="19"/>
        <v>0</v>
      </c>
      <c r="BD26" s="790">
        <f t="shared" si="6"/>
        <v>81705.88</v>
      </c>
      <c r="BE26" s="756">
        <f t="shared" si="7"/>
        <v>0</v>
      </c>
      <c r="BF26" s="302">
        <f t="shared" si="19"/>
        <v>0</v>
      </c>
      <c r="BG26" s="296">
        <f t="shared" si="19"/>
        <v>0</v>
      </c>
      <c r="BH26" s="297">
        <f t="shared" si="19"/>
        <v>0</v>
      </c>
      <c r="BI26" s="298">
        <f t="shared" si="19"/>
        <v>0</v>
      </c>
      <c r="BJ26" s="297">
        <f t="shared" si="19"/>
        <v>0</v>
      </c>
      <c r="BK26" s="298">
        <f t="shared" si="19"/>
        <v>0</v>
      </c>
      <c r="BL26" s="297">
        <f t="shared" si="19"/>
        <v>0</v>
      </c>
      <c r="BM26" s="298">
        <f t="shared" si="19"/>
        <v>0</v>
      </c>
      <c r="BN26" s="297">
        <f t="shared" si="19"/>
        <v>0</v>
      </c>
      <c r="BO26" s="298">
        <f t="shared" si="19"/>
        <v>0</v>
      </c>
      <c r="BP26" s="297">
        <f t="shared" si="19"/>
        <v>0</v>
      </c>
      <c r="BQ26" s="298">
        <f t="shared" si="19"/>
        <v>0</v>
      </c>
      <c r="BR26" s="297">
        <f t="shared" si="19"/>
        <v>0</v>
      </c>
      <c r="BS26" s="298">
        <f t="shared" si="19"/>
        <v>0</v>
      </c>
      <c r="BT26" s="297">
        <f t="shared" si="19"/>
        <v>0</v>
      </c>
      <c r="BU26" s="298">
        <f t="shared" si="19"/>
        <v>0</v>
      </c>
      <c r="BV26" s="297">
        <f t="shared" si="19"/>
        <v>0</v>
      </c>
      <c r="BW26" s="298">
        <f t="shared" ref="BW26:DC26" si="20">+SUM(BW27:BW31)</f>
        <v>0</v>
      </c>
      <c r="BX26" s="297">
        <f t="shared" si="20"/>
        <v>0</v>
      </c>
      <c r="BY26" s="298">
        <f t="shared" si="20"/>
        <v>0</v>
      </c>
      <c r="BZ26" s="297">
        <f t="shared" si="20"/>
        <v>0</v>
      </c>
      <c r="CA26" s="299">
        <f t="shared" si="20"/>
        <v>0</v>
      </c>
      <c r="CB26" s="300">
        <f t="shared" si="20"/>
        <v>0</v>
      </c>
      <c r="CC26" s="301">
        <f t="shared" si="20"/>
        <v>0</v>
      </c>
      <c r="CD26" s="791">
        <f t="shared" si="9"/>
        <v>0</v>
      </c>
      <c r="CE26" s="784">
        <f t="shared" si="10"/>
        <v>0</v>
      </c>
      <c r="CF26" s="302">
        <f t="shared" si="20"/>
        <v>10994.12</v>
      </c>
      <c r="CG26" s="296">
        <f t="shared" si="20"/>
        <v>0</v>
      </c>
      <c r="CH26" s="297">
        <f t="shared" si="20"/>
        <v>0</v>
      </c>
      <c r="CI26" s="298">
        <f t="shared" si="20"/>
        <v>0</v>
      </c>
      <c r="CJ26" s="297">
        <f t="shared" si="20"/>
        <v>0</v>
      </c>
      <c r="CK26" s="298">
        <f t="shared" si="20"/>
        <v>0</v>
      </c>
      <c r="CL26" s="297">
        <f t="shared" si="20"/>
        <v>0</v>
      </c>
      <c r="CM26" s="298">
        <f t="shared" si="20"/>
        <v>0</v>
      </c>
      <c r="CN26" s="297">
        <f t="shared" si="20"/>
        <v>0</v>
      </c>
      <c r="CO26" s="298">
        <f t="shared" si="20"/>
        <v>0</v>
      </c>
      <c r="CP26" s="297">
        <f t="shared" si="20"/>
        <v>0</v>
      </c>
      <c r="CQ26" s="298">
        <f t="shared" si="20"/>
        <v>0</v>
      </c>
      <c r="CR26" s="297">
        <f t="shared" si="20"/>
        <v>0</v>
      </c>
      <c r="CS26" s="298">
        <f t="shared" si="20"/>
        <v>0</v>
      </c>
      <c r="CT26" s="297">
        <f t="shared" si="20"/>
        <v>0</v>
      </c>
      <c r="CU26" s="298">
        <f t="shared" si="20"/>
        <v>0</v>
      </c>
      <c r="CV26" s="297">
        <f t="shared" si="20"/>
        <v>0</v>
      </c>
      <c r="CW26" s="298">
        <f t="shared" si="20"/>
        <v>0</v>
      </c>
      <c r="CX26" s="297">
        <f t="shared" si="20"/>
        <v>0</v>
      </c>
      <c r="CY26" s="298">
        <f t="shared" si="20"/>
        <v>0</v>
      </c>
      <c r="CZ26" s="297">
        <f t="shared" si="20"/>
        <v>0</v>
      </c>
      <c r="DA26" s="299">
        <f t="shared" si="20"/>
        <v>0</v>
      </c>
      <c r="DB26" s="300">
        <f t="shared" si="20"/>
        <v>0</v>
      </c>
      <c r="DC26" s="303">
        <f t="shared" si="20"/>
        <v>0</v>
      </c>
      <c r="DD26" s="791">
        <f t="shared" si="11"/>
        <v>10994.12</v>
      </c>
      <c r="DE26" s="812">
        <f t="shared" si="12"/>
        <v>0</v>
      </c>
      <c r="DF26" s="356">
        <f t="shared" si="17"/>
        <v>92700</v>
      </c>
      <c r="DG26" s="357">
        <f t="shared" si="18"/>
        <v>0</v>
      </c>
      <c r="DH26" s="305"/>
      <c r="DI26" s="212"/>
      <c r="DJ26" s="212"/>
      <c r="DK26" s="212"/>
      <c r="DL26" s="212"/>
      <c r="DM26" s="212"/>
      <c r="DN26" s="212"/>
      <c r="DO26" s="212"/>
      <c r="DP26" s="212"/>
      <c r="DQ26" s="212"/>
      <c r="DR26" s="212"/>
      <c r="DS26" s="212"/>
    </row>
    <row r="27" spans="1:123" s="108" customFormat="1" ht="12" outlineLevel="1">
      <c r="A27" s="109"/>
      <c r="B27" s="106" t="s">
        <v>150</v>
      </c>
      <c r="C27" s="80">
        <v>0.5</v>
      </c>
      <c r="D27" s="79">
        <v>44089</v>
      </c>
      <c r="E27" s="86">
        <v>44104</v>
      </c>
      <c r="F27" s="542"/>
      <c r="G27" s="289"/>
      <c r="H27" s="290"/>
      <c r="I27" s="291"/>
      <c r="J27" s="290"/>
      <c r="K27" s="291"/>
      <c r="L27" s="290"/>
      <c r="M27" s="291"/>
      <c r="N27" s="290"/>
      <c r="O27" s="291"/>
      <c r="P27" s="290"/>
      <c r="Q27" s="291"/>
      <c r="R27" s="290"/>
      <c r="S27" s="291"/>
      <c r="T27" s="290"/>
      <c r="U27" s="291"/>
      <c r="V27" s="290"/>
      <c r="W27" s="291"/>
      <c r="X27" s="290"/>
      <c r="Y27" s="291"/>
      <c r="Z27" s="290"/>
      <c r="AA27" s="292"/>
      <c r="AB27" s="293"/>
      <c r="AC27" s="543"/>
      <c r="AD27" s="790">
        <f t="shared" si="4"/>
        <v>0</v>
      </c>
      <c r="AE27" s="756">
        <f t="shared" si="5"/>
        <v>0</v>
      </c>
      <c r="AF27" s="302"/>
      <c r="AG27" s="296"/>
      <c r="AH27" s="297"/>
      <c r="AI27" s="298"/>
      <c r="AJ27" s="297"/>
      <c r="AK27" s="298"/>
      <c r="AL27" s="297"/>
      <c r="AM27" s="298"/>
      <c r="AN27" s="297"/>
      <c r="AO27" s="298"/>
      <c r="AP27" s="297"/>
      <c r="AQ27" s="298"/>
      <c r="AR27" s="297"/>
      <c r="AS27" s="298"/>
      <c r="AT27" s="297"/>
      <c r="AU27" s="298"/>
      <c r="AV27" s="297"/>
      <c r="AW27" s="298"/>
      <c r="AX27" s="297"/>
      <c r="AY27" s="298"/>
      <c r="AZ27" s="297"/>
      <c r="BA27" s="299"/>
      <c r="BB27" s="297"/>
      <c r="BC27" s="304"/>
      <c r="BD27" s="791">
        <f t="shared" si="6"/>
        <v>0</v>
      </c>
      <c r="BE27" s="784">
        <f t="shared" si="7"/>
        <v>0</v>
      </c>
      <c r="BF27" s="302"/>
      <c r="BG27" s="296"/>
      <c r="BH27" s="297"/>
      <c r="BI27" s="298"/>
      <c r="BJ27" s="297"/>
      <c r="BK27" s="298"/>
      <c r="BL27" s="297"/>
      <c r="BM27" s="298"/>
      <c r="BN27" s="297"/>
      <c r="BO27" s="298"/>
      <c r="BP27" s="297"/>
      <c r="BQ27" s="298"/>
      <c r="BR27" s="297"/>
      <c r="BS27" s="298"/>
      <c r="BT27" s="297"/>
      <c r="BU27" s="298"/>
      <c r="BV27" s="297"/>
      <c r="BW27" s="298"/>
      <c r="BX27" s="297"/>
      <c r="BY27" s="298"/>
      <c r="BZ27" s="297"/>
      <c r="CA27" s="299"/>
      <c r="CB27" s="300"/>
      <c r="CC27" s="301"/>
      <c r="CD27" s="791">
        <f t="shared" si="9"/>
        <v>0</v>
      </c>
      <c r="CE27" s="784">
        <f t="shared" si="10"/>
        <v>0</v>
      </c>
      <c r="CF27" s="302"/>
      <c r="CG27" s="296"/>
      <c r="CH27" s="297"/>
      <c r="CI27" s="298"/>
      <c r="CJ27" s="297"/>
      <c r="CK27" s="298"/>
      <c r="CL27" s="297"/>
      <c r="CM27" s="298"/>
      <c r="CN27" s="297"/>
      <c r="CO27" s="298"/>
      <c r="CP27" s="297"/>
      <c r="CQ27" s="298"/>
      <c r="CR27" s="297"/>
      <c r="CS27" s="298"/>
      <c r="CT27" s="297"/>
      <c r="CU27" s="298"/>
      <c r="CV27" s="297"/>
      <c r="CW27" s="298"/>
      <c r="CX27" s="297"/>
      <c r="CY27" s="298"/>
      <c r="CZ27" s="297"/>
      <c r="DA27" s="299"/>
      <c r="DB27" s="300"/>
      <c r="DC27" s="303"/>
      <c r="DD27" s="791">
        <f t="shared" si="11"/>
        <v>0</v>
      </c>
      <c r="DE27" s="812">
        <f t="shared" si="12"/>
        <v>0</v>
      </c>
      <c r="DF27" s="356">
        <f t="shared" si="17"/>
        <v>0</v>
      </c>
      <c r="DG27" s="357">
        <f t="shared" si="18"/>
        <v>0</v>
      </c>
      <c r="DH27" s="305"/>
      <c r="DI27" s="365"/>
      <c r="DJ27" s="365"/>
      <c r="DK27" s="365"/>
      <c r="DL27" s="365"/>
      <c r="DM27" s="365"/>
      <c r="DN27" s="365"/>
      <c r="DO27" s="365"/>
      <c r="DP27" s="365"/>
      <c r="DQ27" s="365"/>
      <c r="DR27" s="365"/>
      <c r="DS27" s="365"/>
    </row>
    <row r="28" spans="1:123" s="108" customFormat="1" ht="12" outlineLevel="1">
      <c r="A28" s="109"/>
      <c r="B28" s="106" t="s">
        <v>151</v>
      </c>
      <c r="C28" s="80">
        <v>1</v>
      </c>
      <c r="D28" s="79">
        <v>44105</v>
      </c>
      <c r="E28" s="86">
        <v>44134</v>
      </c>
      <c r="F28" s="542"/>
      <c r="G28" s="289"/>
      <c r="H28" s="290"/>
      <c r="I28" s="291"/>
      <c r="J28" s="290"/>
      <c r="K28" s="291"/>
      <c r="L28" s="290"/>
      <c r="M28" s="291"/>
      <c r="N28" s="290"/>
      <c r="O28" s="291"/>
      <c r="P28" s="290"/>
      <c r="Q28" s="291"/>
      <c r="R28" s="290"/>
      <c r="S28" s="291"/>
      <c r="T28" s="290"/>
      <c r="U28" s="291"/>
      <c r="V28" s="290"/>
      <c r="W28" s="291"/>
      <c r="X28" s="290"/>
      <c r="Y28" s="291"/>
      <c r="Z28" s="290"/>
      <c r="AA28" s="292"/>
      <c r="AB28" s="293"/>
      <c r="AC28" s="543"/>
      <c r="AD28" s="790">
        <f t="shared" si="4"/>
        <v>0</v>
      </c>
      <c r="AE28" s="756">
        <f t="shared" si="5"/>
        <v>0</v>
      </c>
      <c r="AF28" s="302"/>
      <c r="AG28" s="296"/>
      <c r="AH28" s="297"/>
      <c r="AI28" s="298"/>
      <c r="AJ28" s="297"/>
      <c r="AK28" s="298"/>
      <c r="AL28" s="297"/>
      <c r="AM28" s="298"/>
      <c r="AN28" s="297"/>
      <c r="AO28" s="298"/>
      <c r="AP28" s="297"/>
      <c r="AQ28" s="298"/>
      <c r="AR28" s="297"/>
      <c r="AS28" s="298"/>
      <c r="AT28" s="297"/>
      <c r="AU28" s="298"/>
      <c r="AV28" s="297"/>
      <c r="AW28" s="298"/>
      <c r="AX28" s="297"/>
      <c r="AY28" s="298"/>
      <c r="AZ28" s="297"/>
      <c r="BA28" s="299"/>
      <c r="BB28" s="297"/>
      <c r="BC28" s="304"/>
      <c r="BD28" s="791">
        <f t="shared" si="6"/>
        <v>0</v>
      </c>
      <c r="BE28" s="784">
        <f t="shared" si="7"/>
        <v>0</v>
      </c>
      <c r="BF28" s="302"/>
      <c r="BG28" s="296"/>
      <c r="BH28" s="297"/>
      <c r="BI28" s="298"/>
      <c r="BJ28" s="297"/>
      <c r="BK28" s="298"/>
      <c r="BL28" s="297"/>
      <c r="BM28" s="298"/>
      <c r="BN28" s="297"/>
      <c r="BO28" s="298"/>
      <c r="BP28" s="297"/>
      <c r="BQ28" s="298"/>
      <c r="BR28" s="297"/>
      <c r="BS28" s="298"/>
      <c r="BT28" s="297"/>
      <c r="BU28" s="298"/>
      <c r="BV28" s="297"/>
      <c r="BW28" s="298"/>
      <c r="BX28" s="297"/>
      <c r="BY28" s="298"/>
      <c r="BZ28" s="297"/>
      <c r="CA28" s="299"/>
      <c r="CB28" s="300"/>
      <c r="CC28" s="301"/>
      <c r="CD28" s="791">
        <f t="shared" si="9"/>
        <v>0</v>
      </c>
      <c r="CE28" s="784">
        <f t="shared" si="10"/>
        <v>0</v>
      </c>
      <c r="CF28" s="302"/>
      <c r="CG28" s="296"/>
      <c r="CH28" s="297"/>
      <c r="CI28" s="298"/>
      <c r="CJ28" s="297"/>
      <c r="CK28" s="298"/>
      <c r="CL28" s="297"/>
      <c r="CM28" s="298"/>
      <c r="CN28" s="297"/>
      <c r="CO28" s="298"/>
      <c r="CP28" s="297"/>
      <c r="CQ28" s="298"/>
      <c r="CR28" s="297"/>
      <c r="CS28" s="298"/>
      <c r="CT28" s="297"/>
      <c r="CU28" s="298"/>
      <c r="CV28" s="297"/>
      <c r="CW28" s="298"/>
      <c r="CX28" s="297"/>
      <c r="CY28" s="298"/>
      <c r="CZ28" s="297"/>
      <c r="DA28" s="299"/>
      <c r="DB28" s="300"/>
      <c r="DC28" s="303"/>
      <c r="DD28" s="791">
        <f t="shared" si="11"/>
        <v>0</v>
      </c>
      <c r="DE28" s="812">
        <f t="shared" si="12"/>
        <v>0</v>
      </c>
      <c r="DF28" s="356">
        <f t="shared" si="17"/>
        <v>0</v>
      </c>
      <c r="DG28" s="357">
        <f t="shared" si="18"/>
        <v>0</v>
      </c>
      <c r="DH28" s="305"/>
      <c r="DI28" s="365"/>
      <c r="DJ28" s="365"/>
      <c r="DK28" s="365"/>
      <c r="DL28" s="365"/>
      <c r="DM28" s="365"/>
      <c r="DN28" s="365"/>
      <c r="DO28" s="365"/>
      <c r="DP28" s="365"/>
      <c r="DQ28" s="365"/>
      <c r="DR28" s="365"/>
      <c r="DS28" s="365"/>
    </row>
    <row r="29" spans="1:123" s="108" customFormat="1" ht="12" outlineLevel="1">
      <c r="A29" s="109"/>
      <c r="B29" s="106" t="s">
        <v>152</v>
      </c>
      <c r="C29" s="80">
        <v>1</v>
      </c>
      <c r="D29" s="79">
        <v>44136</v>
      </c>
      <c r="E29" s="86">
        <v>44165</v>
      </c>
      <c r="F29" s="542"/>
      <c r="G29" s="289"/>
      <c r="H29" s="290"/>
      <c r="I29" s="291"/>
      <c r="J29" s="290"/>
      <c r="K29" s="291"/>
      <c r="L29" s="290"/>
      <c r="M29" s="291"/>
      <c r="N29" s="290"/>
      <c r="O29" s="291"/>
      <c r="P29" s="290"/>
      <c r="Q29" s="291"/>
      <c r="R29" s="290"/>
      <c r="S29" s="291"/>
      <c r="T29" s="290"/>
      <c r="U29" s="291"/>
      <c r="V29" s="290"/>
      <c r="W29" s="291"/>
      <c r="X29" s="290"/>
      <c r="Y29" s="291"/>
      <c r="Z29" s="290"/>
      <c r="AA29" s="292"/>
      <c r="AB29" s="293"/>
      <c r="AC29" s="543"/>
      <c r="AD29" s="790">
        <f t="shared" si="4"/>
        <v>0</v>
      </c>
      <c r="AE29" s="756">
        <f t="shared" si="5"/>
        <v>0</v>
      </c>
      <c r="AF29" s="302"/>
      <c r="AG29" s="296"/>
      <c r="AH29" s="297"/>
      <c r="AI29" s="298"/>
      <c r="AJ29" s="297"/>
      <c r="AK29" s="298"/>
      <c r="AL29" s="297"/>
      <c r="AM29" s="298"/>
      <c r="AN29" s="297"/>
      <c r="AO29" s="298"/>
      <c r="AP29" s="297"/>
      <c r="AQ29" s="298"/>
      <c r="AR29" s="297"/>
      <c r="AS29" s="298"/>
      <c r="AT29" s="297"/>
      <c r="AU29" s="298"/>
      <c r="AV29" s="297"/>
      <c r="AW29" s="298"/>
      <c r="AX29" s="297"/>
      <c r="AY29" s="298"/>
      <c r="AZ29" s="297"/>
      <c r="BA29" s="299"/>
      <c r="BB29" s="297"/>
      <c r="BC29" s="304"/>
      <c r="BD29" s="791">
        <f t="shared" si="6"/>
        <v>0</v>
      </c>
      <c r="BE29" s="784">
        <f t="shared" si="7"/>
        <v>0</v>
      </c>
      <c r="BF29" s="302"/>
      <c r="BG29" s="296"/>
      <c r="BH29" s="297"/>
      <c r="BI29" s="298"/>
      <c r="BJ29" s="297"/>
      <c r="BK29" s="298"/>
      <c r="BL29" s="297"/>
      <c r="BM29" s="298"/>
      <c r="BN29" s="297"/>
      <c r="BO29" s="298"/>
      <c r="BP29" s="297"/>
      <c r="BQ29" s="298"/>
      <c r="BR29" s="297"/>
      <c r="BS29" s="298"/>
      <c r="BT29" s="297"/>
      <c r="BU29" s="298"/>
      <c r="BV29" s="297"/>
      <c r="BW29" s="298"/>
      <c r="BX29" s="297"/>
      <c r="BY29" s="298"/>
      <c r="BZ29" s="297"/>
      <c r="CA29" s="299"/>
      <c r="CB29" s="300"/>
      <c r="CC29" s="301"/>
      <c r="CD29" s="791">
        <f t="shared" si="9"/>
        <v>0</v>
      </c>
      <c r="CE29" s="784">
        <f t="shared" si="10"/>
        <v>0</v>
      </c>
      <c r="CF29" s="302"/>
      <c r="CG29" s="296"/>
      <c r="CH29" s="297"/>
      <c r="CI29" s="298"/>
      <c r="CJ29" s="297"/>
      <c r="CK29" s="298"/>
      <c r="CL29" s="297"/>
      <c r="CM29" s="298"/>
      <c r="CN29" s="297"/>
      <c r="CO29" s="298"/>
      <c r="CP29" s="297"/>
      <c r="CQ29" s="298"/>
      <c r="CR29" s="297"/>
      <c r="CS29" s="298"/>
      <c r="CT29" s="297"/>
      <c r="CU29" s="298"/>
      <c r="CV29" s="297"/>
      <c r="CW29" s="298"/>
      <c r="CX29" s="297"/>
      <c r="CY29" s="298"/>
      <c r="CZ29" s="297"/>
      <c r="DA29" s="299"/>
      <c r="DB29" s="300"/>
      <c r="DC29" s="303"/>
      <c r="DD29" s="791">
        <f t="shared" si="11"/>
        <v>0</v>
      </c>
      <c r="DE29" s="812">
        <f t="shared" si="12"/>
        <v>0</v>
      </c>
      <c r="DF29" s="356">
        <f t="shared" si="17"/>
        <v>0</v>
      </c>
      <c r="DG29" s="357">
        <f t="shared" si="18"/>
        <v>0</v>
      </c>
      <c r="DH29" s="305"/>
      <c r="DI29" s="365"/>
      <c r="DJ29" s="365"/>
      <c r="DK29" s="365"/>
      <c r="DL29" s="365"/>
      <c r="DM29" s="365"/>
      <c r="DN29" s="365"/>
      <c r="DO29" s="365"/>
      <c r="DP29" s="365"/>
      <c r="DQ29" s="365"/>
      <c r="DR29" s="365"/>
      <c r="DS29" s="365"/>
    </row>
    <row r="30" spans="1:123" s="108" customFormat="1" ht="12" outlineLevel="1">
      <c r="A30" s="109"/>
      <c r="B30" s="106" t="s">
        <v>153</v>
      </c>
      <c r="C30" s="80">
        <v>2</v>
      </c>
      <c r="D30" s="79">
        <v>44166</v>
      </c>
      <c r="E30" s="86" t="s">
        <v>861</v>
      </c>
      <c r="F30" s="542"/>
      <c r="G30" s="289"/>
      <c r="H30" s="290"/>
      <c r="I30" s="291"/>
      <c r="J30" s="290"/>
      <c r="K30" s="291"/>
      <c r="L30" s="290"/>
      <c r="M30" s="291"/>
      <c r="N30" s="290"/>
      <c r="O30" s="291"/>
      <c r="P30" s="290"/>
      <c r="Q30" s="291"/>
      <c r="R30" s="290"/>
      <c r="S30" s="291"/>
      <c r="T30" s="290"/>
      <c r="U30" s="291"/>
      <c r="V30" s="290"/>
      <c r="W30" s="291"/>
      <c r="X30" s="290"/>
      <c r="Y30" s="291"/>
      <c r="Z30" s="290"/>
      <c r="AA30" s="292"/>
      <c r="AB30" s="293"/>
      <c r="AC30" s="543"/>
      <c r="AD30" s="790">
        <f t="shared" si="4"/>
        <v>0</v>
      </c>
      <c r="AE30" s="756">
        <f t="shared" si="5"/>
        <v>0</v>
      </c>
      <c r="AF30" s="302"/>
      <c r="AG30" s="296"/>
      <c r="AH30" s="297"/>
      <c r="AI30" s="298"/>
      <c r="AJ30" s="297"/>
      <c r="AK30" s="298"/>
      <c r="AL30" s="297"/>
      <c r="AM30" s="298"/>
      <c r="AN30" s="297"/>
      <c r="AO30" s="298"/>
      <c r="AP30" s="297"/>
      <c r="AQ30" s="298"/>
      <c r="AR30" s="297"/>
      <c r="AS30" s="298"/>
      <c r="AT30" s="297"/>
      <c r="AU30" s="298"/>
      <c r="AV30" s="297"/>
      <c r="AW30" s="298"/>
      <c r="AX30" s="297"/>
      <c r="AY30" s="298"/>
      <c r="AZ30" s="297"/>
      <c r="BA30" s="299"/>
      <c r="BB30" s="297"/>
      <c r="BC30" s="304"/>
      <c r="BD30" s="791">
        <f t="shared" si="6"/>
        <v>0</v>
      </c>
      <c r="BE30" s="784">
        <f t="shared" si="7"/>
        <v>0</v>
      </c>
      <c r="BF30" s="302"/>
      <c r="BG30" s="296"/>
      <c r="BH30" s="297"/>
      <c r="BI30" s="298"/>
      <c r="BJ30" s="297"/>
      <c r="BK30" s="298"/>
      <c r="BL30" s="297"/>
      <c r="BM30" s="298"/>
      <c r="BN30" s="297"/>
      <c r="BO30" s="298"/>
      <c r="BP30" s="297"/>
      <c r="BQ30" s="298"/>
      <c r="BR30" s="297"/>
      <c r="BS30" s="298"/>
      <c r="BT30" s="297"/>
      <c r="BU30" s="298"/>
      <c r="BV30" s="297"/>
      <c r="BW30" s="298"/>
      <c r="BX30" s="297"/>
      <c r="BY30" s="298"/>
      <c r="BZ30" s="297"/>
      <c r="CA30" s="299"/>
      <c r="CB30" s="300"/>
      <c r="CC30" s="301"/>
      <c r="CD30" s="791">
        <f t="shared" si="9"/>
        <v>0</v>
      </c>
      <c r="CE30" s="784">
        <f t="shared" si="10"/>
        <v>0</v>
      </c>
      <c r="CF30" s="302"/>
      <c r="CG30" s="296"/>
      <c r="CH30" s="297"/>
      <c r="CI30" s="298"/>
      <c r="CJ30" s="297"/>
      <c r="CK30" s="298"/>
      <c r="CL30" s="297"/>
      <c r="CM30" s="298"/>
      <c r="CN30" s="297"/>
      <c r="CO30" s="298"/>
      <c r="CP30" s="297"/>
      <c r="CQ30" s="298"/>
      <c r="CR30" s="297"/>
      <c r="CS30" s="298"/>
      <c r="CT30" s="297"/>
      <c r="CU30" s="298"/>
      <c r="CV30" s="297"/>
      <c r="CW30" s="298"/>
      <c r="CX30" s="297"/>
      <c r="CY30" s="298"/>
      <c r="CZ30" s="297"/>
      <c r="DA30" s="299"/>
      <c r="DB30" s="300"/>
      <c r="DC30" s="303"/>
      <c r="DD30" s="791">
        <f t="shared" si="11"/>
        <v>0</v>
      </c>
      <c r="DE30" s="812">
        <f t="shared" si="12"/>
        <v>0</v>
      </c>
      <c r="DF30" s="356">
        <f t="shared" si="17"/>
        <v>0</v>
      </c>
      <c r="DG30" s="357">
        <f t="shared" si="18"/>
        <v>0</v>
      </c>
      <c r="DH30" s="305"/>
      <c r="DI30" s="365"/>
      <c r="DJ30" s="365"/>
      <c r="DK30" s="365"/>
      <c r="DL30" s="365"/>
      <c r="DM30" s="365"/>
      <c r="DN30" s="365"/>
      <c r="DO30" s="365"/>
      <c r="DP30" s="365"/>
      <c r="DQ30" s="365"/>
      <c r="DR30" s="365"/>
      <c r="DS30" s="365"/>
    </row>
    <row r="31" spans="1:123" s="108" customFormat="1" ht="12" outlineLevel="1">
      <c r="A31" s="109"/>
      <c r="B31" s="106" t="s">
        <v>154</v>
      </c>
      <c r="C31" s="80">
        <v>2</v>
      </c>
      <c r="D31" s="79">
        <v>44166</v>
      </c>
      <c r="E31" s="86">
        <v>44195</v>
      </c>
      <c r="F31" s="542"/>
      <c r="G31" s="289"/>
      <c r="H31" s="290"/>
      <c r="I31" s="291"/>
      <c r="J31" s="290"/>
      <c r="K31" s="291"/>
      <c r="L31" s="290"/>
      <c r="M31" s="291"/>
      <c r="N31" s="290"/>
      <c r="O31" s="291"/>
      <c r="P31" s="290"/>
      <c r="Q31" s="291"/>
      <c r="R31" s="290"/>
      <c r="S31" s="291"/>
      <c r="T31" s="290"/>
      <c r="U31" s="291"/>
      <c r="V31" s="290"/>
      <c r="W31" s="291"/>
      <c r="X31" s="290"/>
      <c r="Y31" s="291"/>
      <c r="Z31" s="290"/>
      <c r="AA31" s="292"/>
      <c r="AB31" s="293"/>
      <c r="AC31" s="543"/>
      <c r="AD31" s="790">
        <f t="shared" si="4"/>
        <v>0</v>
      </c>
      <c r="AE31" s="756">
        <f t="shared" si="5"/>
        <v>0</v>
      </c>
      <c r="AF31" s="302"/>
      <c r="AG31" s="296"/>
      <c r="AH31" s="297"/>
      <c r="AI31" s="298"/>
      <c r="AJ31" s="297"/>
      <c r="AK31" s="298"/>
      <c r="AL31" s="297"/>
      <c r="AM31" s="298"/>
      <c r="AN31" s="297"/>
      <c r="AO31" s="298"/>
      <c r="AP31" s="297"/>
      <c r="AQ31" s="298"/>
      <c r="AR31" s="297"/>
      <c r="AS31" s="298"/>
      <c r="AT31" s="297"/>
      <c r="AU31" s="298"/>
      <c r="AV31" s="297"/>
      <c r="AW31" s="298"/>
      <c r="AX31" s="297"/>
      <c r="AY31" s="298"/>
      <c r="AZ31" s="290"/>
      <c r="BA31" s="292"/>
      <c r="BB31" s="297">
        <v>81705.88</v>
      </c>
      <c r="BC31" s="304"/>
      <c r="BD31" s="791">
        <f t="shared" si="6"/>
        <v>81705.88</v>
      </c>
      <c r="BE31" s="784">
        <f t="shared" si="7"/>
        <v>0</v>
      </c>
      <c r="BF31" s="302"/>
      <c r="BG31" s="296"/>
      <c r="BH31" s="297"/>
      <c r="BI31" s="298"/>
      <c r="BJ31" s="297"/>
      <c r="BK31" s="298"/>
      <c r="BL31" s="297"/>
      <c r="BM31" s="298"/>
      <c r="BN31" s="297"/>
      <c r="BO31" s="298"/>
      <c r="BP31" s="297"/>
      <c r="BQ31" s="298"/>
      <c r="BR31" s="297"/>
      <c r="BS31" s="298"/>
      <c r="BT31" s="297"/>
      <c r="BU31" s="298"/>
      <c r="BV31" s="297"/>
      <c r="BW31" s="298"/>
      <c r="BX31" s="297"/>
      <c r="BY31" s="298"/>
      <c r="BZ31" s="297"/>
      <c r="CA31" s="299"/>
      <c r="CB31" s="300"/>
      <c r="CC31" s="301"/>
      <c r="CD31" s="791">
        <f t="shared" si="9"/>
        <v>0</v>
      </c>
      <c r="CE31" s="784">
        <f t="shared" si="10"/>
        <v>0</v>
      </c>
      <c r="CF31" s="302">
        <v>10994.12</v>
      </c>
      <c r="CG31" s="296"/>
      <c r="CH31" s="297"/>
      <c r="CI31" s="298"/>
      <c r="CJ31" s="297"/>
      <c r="CK31" s="298"/>
      <c r="CL31" s="297"/>
      <c r="CM31" s="298"/>
      <c r="CN31" s="297"/>
      <c r="CO31" s="298"/>
      <c r="CP31" s="297"/>
      <c r="CQ31" s="298"/>
      <c r="CR31" s="297"/>
      <c r="CS31" s="298"/>
      <c r="CT31" s="297"/>
      <c r="CU31" s="298"/>
      <c r="CV31" s="297"/>
      <c r="CW31" s="298"/>
      <c r="CX31" s="297"/>
      <c r="CY31" s="298"/>
      <c r="CZ31" s="297"/>
      <c r="DA31" s="299"/>
      <c r="DB31" s="300"/>
      <c r="DC31" s="303"/>
      <c r="DD31" s="791">
        <f t="shared" si="11"/>
        <v>10994.12</v>
      </c>
      <c r="DE31" s="812">
        <f t="shared" si="12"/>
        <v>0</v>
      </c>
      <c r="DF31" s="356">
        <f t="shared" si="17"/>
        <v>92700</v>
      </c>
      <c r="DG31" s="357">
        <f t="shared" si="18"/>
        <v>0</v>
      </c>
      <c r="DH31" s="305"/>
      <c r="DI31" s="365"/>
      <c r="DJ31" s="365"/>
      <c r="DK31" s="365"/>
      <c r="DL31" s="365"/>
      <c r="DM31" s="365"/>
      <c r="DN31" s="365"/>
      <c r="DO31" s="365"/>
      <c r="DP31" s="365"/>
      <c r="DQ31" s="365"/>
      <c r="DR31" s="365"/>
      <c r="DS31" s="365"/>
    </row>
    <row r="32" spans="1:123" s="108" customFormat="1" ht="13" outlineLevel="1">
      <c r="A32" s="109" t="s">
        <v>390</v>
      </c>
      <c r="B32" s="106" t="s">
        <v>280</v>
      </c>
      <c r="C32" s="131">
        <v>46.5</v>
      </c>
      <c r="D32" s="130">
        <v>43511</v>
      </c>
      <c r="E32" s="86">
        <v>44925</v>
      </c>
      <c r="F32" s="542"/>
      <c r="G32" s="289"/>
      <c r="H32" s="290"/>
      <c r="I32" s="291"/>
      <c r="J32" s="290"/>
      <c r="K32" s="291"/>
      <c r="L32" s="290"/>
      <c r="M32" s="291"/>
      <c r="N32" s="290"/>
      <c r="O32" s="291"/>
      <c r="P32" s="290"/>
      <c r="Q32" s="291"/>
      <c r="R32" s="290"/>
      <c r="S32" s="291"/>
      <c r="T32" s="290"/>
      <c r="U32" s="291"/>
      <c r="V32" s="290"/>
      <c r="W32" s="291"/>
      <c r="X32" s="290"/>
      <c r="Y32" s="291"/>
      <c r="Z32" s="290"/>
      <c r="AA32" s="292"/>
      <c r="AB32" s="293"/>
      <c r="AC32" s="543"/>
      <c r="AD32" s="790">
        <f t="shared" si="4"/>
        <v>0</v>
      </c>
      <c r="AE32" s="756">
        <f t="shared" si="5"/>
        <v>0</v>
      </c>
      <c r="AF32" s="302"/>
      <c r="AG32" s="296"/>
      <c r="AH32" s="297"/>
      <c r="AI32" s="298"/>
      <c r="AJ32" s="297"/>
      <c r="AK32" s="298"/>
      <c r="AL32" s="297"/>
      <c r="AM32" s="298"/>
      <c r="AN32" s="297"/>
      <c r="AO32" s="298"/>
      <c r="AP32" s="297"/>
      <c r="AQ32" s="298"/>
      <c r="AR32" s="297"/>
      <c r="AS32" s="298"/>
      <c r="AT32" s="297"/>
      <c r="AU32" s="298"/>
      <c r="AV32" s="297"/>
      <c r="AW32" s="298"/>
      <c r="AX32" s="297"/>
      <c r="AY32" s="298"/>
      <c r="AZ32" s="290"/>
      <c r="BA32" s="292"/>
      <c r="BB32" s="297"/>
      <c r="BC32" s="304"/>
      <c r="BD32" s="791">
        <f t="shared" si="6"/>
        <v>0</v>
      </c>
      <c r="BE32" s="784">
        <f t="shared" si="7"/>
        <v>0</v>
      </c>
      <c r="BF32" s="302"/>
      <c r="BG32" s="296"/>
      <c r="BH32" s="297"/>
      <c r="BI32" s="298"/>
      <c r="BJ32" s="297"/>
      <c r="BK32" s="298"/>
      <c r="BL32" s="297"/>
      <c r="BM32" s="298"/>
      <c r="BN32" s="297"/>
      <c r="BO32" s="298"/>
      <c r="BP32" s="297"/>
      <c r="BQ32" s="298"/>
      <c r="BR32" s="297"/>
      <c r="BS32" s="298"/>
      <c r="BT32" s="297"/>
      <c r="BU32" s="298"/>
      <c r="BV32" s="297"/>
      <c r="BW32" s="298"/>
      <c r="BX32" s="297"/>
      <c r="BY32" s="298"/>
      <c r="BZ32" s="297"/>
      <c r="CA32" s="299"/>
      <c r="CB32" s="300"/>
      <c r="CC32" s="301"/>
      <c r="CD32" s="791">
        <f t="shared" si="9"/>
        <v>0</v>
      </c>
      <c r="CE32" s="784">
        <f t="shared" si="10"/>
        <v>0</v>
      </c>
      <c r="CF32" s="302"/>
      <c r="CG32" s="296"/>
      <c r="CH32" s="297"/>
      <c r="CI32" s="298"/>
      <c r="CJ32" s="297"/>
      <c r="CK32" s="298"/>
      <c r="CL32" s="297"/>
      <c r="CM32" s="298"/>
      <c r="CN32" s="297"/>
      <c r="CO32" s="298"/>
      <c r="CP32" s="297"/>
      <c r="CQ32" s="298"/>
      <c r="CR32" s="297"/>
      <c r="CS32" s="298"/>
      <c r="CT32" s="297"/>
      <c r="CU32" s="298"/>
      <c r="CV32" s="297"/>
      <c r="CW32" s="298"/>
      <c r="CX32" s="297"/>
      <c r="CY32" s="298"/>
      <c r="CZ32" s="297"/>
      <c r="DA32" s="299"/>
      <c r="DB32" s="300"/>
      <c r="DC32" s="303"/>
      <c r="DD32" s="791">
        <f t="shared" si="11"/>
        <v>0</v>
      </c>
      <c r="DE32" s="812">
        <f t="shared" si="12"/>
        <v>0</v>
      </c>
      <c r="DF32" s="356">
        <f t="shared" si="17"/>
        <v>0</v>
      </c>
      <c r="DG32" s="357">
        <f t="shared" si="18"/>
        <v>0</v>
      </c>
      <c r="DH32" s="305"/>
      <c r="DI32" s="365"/>
      <c r="DJ32" s="365"/>
      <c r="DK32" s="365"/>
      <c r="DL32" s="365"/>
      <c r="DM32" s="365"/>
      <c r="DN32" s="365"/>
      <c r="DO32" s="365"/>
      <c r="DP32" s="365"/>
      <c r="DQ32" s="365"/>
      <c r="DR32" s="365"/>
      <c r="DS32" s="365"/>
    </row>
    <row r="33" spans="1:123" s="213" customFormat="1" ht="17.25" customHeight="1">
      <c r="A33" s="226" t="s">
        <v>391</v>
      </c>
      <c r="B33" s="93" t="s">
        <v>269</v>
      </c>
      <c r="C33" s="225"/>
      <c r="D33" s="225"/>
      <c r="E33" s="224"/>
      <c r="F33" s="222">
        <f>+F34</f>
        <v>0</v>
      </c>
      <c r="G33" s="219">
        <f t="shared" ref="G33:BV33" si="21">+G34</f>
        <v>0</v>
      </c>
      <c r="H33" s="217">
        <f t="shared" si="21"/>
        <v>0</v>
      </c>
      <c r="I33" s="218">
        <f t="shared" si="21"/>
        <v>0</v>
      </c>
      <c r="J33" s="217">
        <f t="shared" si="21"/>
        <v>0</v>
      </c>
      <c r="K33" s="218">
        <f t="shared" si="21"/>
        <v>0</v>
      </c>
      <c r="L33" s="217">
        <f t="shared" si="21"/>
        <v>0</v>
      </c>
      <c r="M33" s="218">
        <f t="shared" si="21"/>
        <v>0</v>
      </c>
      <c r="N33" s="217">
        <f t="shared" si="21"/>
        <v>0</v>
      </c>
      <c r="O33" s="218">
        <f t="shared" si="21"/>
        <v>0</v>
      </c>
      <c r="P33" s="217">
        <f t="shared" si="21"/>
        <v>0</v>
      </c>
      <c r="Q33" s="218">
        <f t="shared" si="21"/>
        <v>0</v>
      </c>
      <c r="R33" s="217">
        <f t="shared" si="21"/>
        <v>0</v>
      </c>
      <c r="S33" s="218">
        <f t="shared" si="21"/>
        <v>0</v>
      </c>
      <c r="T33" s="217">
        <f t="shared" si="21"/>
        <v>0</v>
      </c>
      <c r="U33" s="218">
        <f t="shared" si="21"/>
        <v>0</v>
      </c>
      <c r="V33" s="217">
        <f t="shared" si="21"/>
        <v>0</v>
      </c>
      <c r="W33" s="218">
        <f t="shared" si="21"/>
        <v>0</v>
      </c>
      <c r="X33" s="217">
        <f t="shared" si="21"/>
        <v>0</v>
      </c>
      <c r="Y33" s="218">
        <f t="shared" si="21"/>
        <v>0</v>
      </c>
      <c r="Z33" s="217">
        <f t="shared" si="21"/>
        <v>0</v>
      </c>
      <c r="AA33" s="216">
        <f t="shared" si="21"/>
        <v>0</v>
      </c>
      <c r="AB33" s="215">
        <f t="shared" si="21"/>
        <v>0</v>
      </c>
      <c r="AC33" s="221">
        <f t="shared" si="21"/>
        <v>0</v>
      </c>
      <c r="AD33" s="788">
        <f t="shared" si="4"/>
        <v>0</v>
      </c>
      <c r="AE33" s="754">
        <f t="shared" si="5"/>
        <v>0</v>
      </c>
      <c r="AF33" s="220">
        <f t="shared" si="21"/>
        <v>0</v>
      </c>
      <c r="AG33" s="219">
        <f t="shared" si="21"/>
        <v>0</v>
      </c>
      <c r="AH33" s="217">
        <f t="shared" si="21"/>
        <v>0</v>
      </c>
      <c r="AI33" s="218">
        <f t="shared" si="21"/>
        <v>0</v>
      </c>
      <c r="AJ33" s="217">
        <f t="shared" si="21"/>
        <v>0</v>
      </c>
      <c r="AK33" s="218">
        <f t="shared" si="21"/>
        <v>0</v>
      </c>
      <c r="AL33" s="217">
        <f t="shared" si="21"/>
        <v>0</v>
      </c>
      <c r="AM33" s="218">
        <f t="shared" si="21"/>
        <v>0</v>
      </c>
      <c r="AN33" s="217">
        <f t="shared" si="21"/>
        <v>0</v>
      </c>
      <c r="AO33" s="218">
        <f t="shared" si="21"/>
        <v>0</v>
      </c>
      <c r="AP33" s="217">
        <f t="shared" si="21"/>
        <v>0</v>
      </c>
      <c r="AQ33" s="218">
        <f t="shared" si="21"/>
        <v>0</v>
      </c>
      <c r="AR33" s="217">
        <f t="shared" si="21"/>
        <v>0</v>
      </c>
      <c r="AS33" s="218">
        <f t="shared" si="21"/>
        <v>0</v>
      </c>
      <c r="AT33" s="217">
        <f t="shared" si="21"/>
        <v>0</v>
      </c>
      <c r="AU33" s="218">
        <f t="shared" si="21"/>
        <v>0</v>
      </c>
      <c r="AV33" s="217">
        <f t="shared" si="21"/>
        <v>0</v>
      </c>
      <c r="AW33" s="218">
        <f t="shared" si="21"/>
        <v>0</v>
      </c>
      <c r="AX33" s="217">
        <f t="shared" si="21"/>
        <v>0</v>
      </c>
      <c r="AY33" s="218">
        <f t="shared" si="21"/>
        <v>0</v>
      </c>
      <c r="AZ33" s="217">
        <f t="shared" si="21"/>
        <v>35680.82</v>
      </c>
      <c r="BA33" s="216">
        <f t="shared" si="21"/>
        <v>0</v>
      </c>
      <c r="BB33" s="217">
        <f t="shared" si="21"/>
        <v>71361.63</v>
      </c>
      <c r="BC33" s="223">
        <f t="shared" si="21"/>
        <v>0</v>
      </c>
      <c r="BD33" s="788">
        <f t="shared" si="6"/>
        <v>107042.45000000001</v>
      </c>
      <c r="BE33" s="754">
        <f t="shared" si="7"/>
        <v>0</v>
      </c>
      <c r="BF33" s="220">
        <f t="shared" si="21"/>
        <v>71361.63</v>
      </c>
      <c r="BG33" s="219">
        <f t="shared" si="21"/>
        <v>0</v>
      </c>
      <c r="BH33" s="217">
        <f t="shared" si="21"/>
        <v>71361.63</v>
      </c>
      <c r="BI33" s="218">
        <f t="shared" si="21"/>
        <v>0</v>
      </c>
      <c r="BJ33" s="217">
        <f t="shared" si="21"/>
        <v>71361.63</v>
      </c>
      <c r="BK33" s="218">
        <f t="shared" si="21"/>
        <v>0</v>
      </c>
      <c r="BL33" s="217">
        <f t="shared" si="21"/>
        <v>71361.63</v>
      </c>
      <c r="BM33" s="218">
        <f t="shared" si="21"/>
        <v>0</v>
      </c>
      <c r="BN33" s="217">
        <f t="shared" si="21"/>
        <v>71361.63</v>
      </c>
      <c r="BO33" s="218">
        <f t="shared" si="21"/>
        <v>0</v>
      </c>
      <c r="BP33" s="217">
        <f t="shared" si="21"/>
        <v>71361.63</v>
      </c>
      <c r="BQ33" s="218">
        <f t="shared" si="21"/>
        <v>0</v>
      </c>
      <c r="BR33" s="217">
        <f t="shared" si="21"/>
        <v>71361.63</v>
      </c>
      <c r="BS33" s="218">
        <f t="shared" si="21"/>
        <v>119466.66666666667</v>
      </c>
      <c r="BT33" s="217">
        <f t="shared" si="21"/>
        <v>35680.815000000002</v>
      </c>
      <c r="BU33" s="218">
        <f t="shared" si="21"/>
        <v>119466.66666666667</v>
      </c>
      <c r="BV33" s="217">
        <f t="shared" si="21"/>
        <v>0</v>
      </c>
      <c r="BW33" s="218">
        <f t="shared" ref="BW33:DC33" si="22">+BW34</f>
        <v>119466.66666666667</v>
      </c>
      <c r="BX33" s="217">
        <f t="shared" si="22"/>
        <v>0</v>
      </c>
      <c r="BY33" s="218">
        <f t="shared" si="22"/>
        <v>119466.66666666667</v>
      </c>
      <c r="BZ33" s="217">
        <f t="shared" si="22"/>
        <v>0</v>
      </c>
      <c r="CA33" s="216">
        <f t="shared" si="22"/>
        <v>119466.66666666667</v>
      </c>
      <c r="CB33" s="215">
        <f t="shared" si="22"/>
        <v>0</v>
      </c>
      <c r="CC33" s="221">
        <f t="shared" si="22"/>
        <v>119466.66666666667</v>
      </c>
      <c r="CD33" s="788">
        <f t="shared" si="9"/>
        <v>535212.22500000009</v>
      </c>
      <c r="CE33" s="754">
        <f t="shared" si="10"/>
        <v>716800</v>
      </c>
      <c r="CF33" s="220">
        <f t="shared" si="22"/>
        <v>95745</v>
      </c>
      <c r="CG33" s="219">
        <f t="shared" si="22"/>
        <v>119466.66666666667</v>
      </c>
      <c r="CH33" s="217">
        <f t="shared" si="22"/>
        <v>0</v>
      </c>
      <c r="CI33" s="218">
        <f t="shared" si="22"/>
        <v>119466.66666666667</v>
      </c>
      <c r="CJ33" s="217">
        <f t="shared" si="22"/>
        <v>0</v>
      </c>
      <c r="CK33" s="218">
        <f t="shared" si="22"/>
        <v>119466.66666666667</v>
      </c>
      <c r="CL33" s="217">
        <f t="shared" si="22"/>
        <v>0</v>
      </c>
      <c r="CM33" s="218">
        <f t="shared" si="22"/>
        <v>119466.66666666667</v>
      </c>
      <c r="CN33" s="217">
        <f t="shared" si="22"/>
        <v>0</v>
      </c>
      <c r="CO33" s="218">
        <f t="shared" si="22"/>
        <v>119466.66666666667</v>
      </c>
      <c r="CP33" s="217">
        <f t="shared" si="22"/>
        <v>0</v>
      </c>
      <c r="CQ33" s="218">
        <f t="shared" si="22"/>
        <v>119466.66666666667</v>
      </c>
      <c r="CR33" s="217">
        <f t="shared" si="22"/>
        <v>0</v>
      </c>
      <c r="CS33" s="218">
        <f t="shared" si="22"/>
        <v>119466.66666666667</v>
      </c>
      <c r="CT33" s="217">
        <f t="shared" si="22"/>
        <v>0</v>
      </c>
      <c r="CU33" s="218">
        <f t="shared" si="22"/>
        <v>119466.66666666667</v>
      </c>
      <c r="CV33" s="217">
        <f t="shared" si="22"/>
        <v>0</v>
      </c>
      <c r="CW33" s="218">
        <f t="shared" si="22"/>
        <v>119466.66666666667</v>
      </c>
      <c r="CX33" s="217">
        <f t="shared" si="22"/>
        <v>0</v>
      </c>
      <c r="CY33" s="218">
        <f t="shared" si="22"/>
        <v>119466.66666666667</v>
      </c>
      <c r="CZ33" s="217">
        <f t="shared" si="22"/>
        <v>0</v>
      </c>
      <c r="DA33" s="216">
        <f t="shared" si="22"/>
        <v>119466.66666666667</v>
      </c>
      <c r="DB33" s="215">
        <f t="shared" si="22"/>
        <v>0</v>
      </c>
      <c r="DC33" s="214">
        <f t="shared" si="22"/>
        <v>119466.66666666667</v>
      </c>
      <c r="DD33" s="788">
        <f t="shared" si="11"/>
        <v>95745</v>
      </c>
      <c r="DE33" s="810">
        <f t="shared" si="12"/>
        <v>1433600.0000000002</v>
      </c>
      <c r="DF33" s="352">
        <f t="shared" ref="DF33" si="23">+F33+H33+J33+L33+N33+P33+R33+T33+V33+X33+Z33+AB33+AF33+AH33+AJ33+AL33+AN33+AP33+AR33+AT33+AV33+AX33+AZ33+BB33+BF33+BH33+BJ33+BL33+BN33+BP33+BR33+BT33+BV33+BX33+BZ33+CB33+CF33+CH33+CJ33+CL33+CN33+CP33+CR33+CT33+CV33+CX33+CZ33+DB33</f>
        <v>737999.67500000005</v>
      </c>
      <c r="DG33" s="353">
        <f t="shared" ref="DG33" si="24">+G33+I33+K33+M33+O33+Q33+S33+U33+W33+Y33+AA33+AC33+AG33+AI33+AK33+AM33+AO33+AQ33+AS33+AU33+AW33+AY33+BA33+BC33+BG33+BI33+BK33+BM33+BO33+BQ33+BS33+BU33+BW33+BY33+CA33+CC33+CG33+CI33+CK33+CM33+CO33+CQ33+CS33+CU33+CW33+CY33+DA33+DC33</f>
        <v>2150400.0000000005</v>
      </c>
      <c r="DH33" s="305"/>
      <c r="DI33" s="196"/>
      <c r="DJ33" s="196"/>
      <c r="DK33" s="196"/>
      <c r="DL33" s="196"/>
      <c r="DM33" s="196"/>
      <c r="DN33" s="196"/>
      <c r="DO33" s="196"/>
      <c r="DP33" s="196"/>
      <c r="DQ33" s="196"/>
      <c r="DR33" s="196"/>
      <c r="DS33" s="196"/>
    </row>
    <row r="34" spans="1:123" s="136" customFormat="1" ht="21.75" customHeight="1">
      <c r="A34" s="133" t="s">
        <v>399</v>
      </c>
      <c r="B34" s="132" t="s">
        <v>503</v>
      </c>
      <c r="C34" s="131"/>
      <c r="D34" s="130"/>
      <c r="E34" s="129"/>
      <c r="F34" s="180">
        <f>+F38</f>
        <v>0</v>
      </c>
      <c r="G34" s="144">
        <f t="shared" ref="G34:BV34" si="25">+G38</f>
        <v>0</v>
      </c>
      <c r="H34" s="142">
        <f t="shared" si="25"/>
        <v>0</v>
      </c>
      <c r="I34" s="143">
        <f t="shared" si="25"/>
        <v>0</v>
      </c>
      <c r="J34" s="142">
        <f t="shared" si="25"/>
        <v>0</v>
      </c>
      <c r="K34" s="143">
        <f t="shared" si="25"/>
        <v>0</v>
      </c>
      <c r="L34" s="142">
        <f t="shared" si="25"/>
        <v>0</v>
      </c>
      <c r="M34" s="143">
        <f t="shared" si="25"/>
        <v>0</v>
      </c>
      <c r="N34" s="142">
        <f t="shared" si="25"/>
        <v>0</v>
      </c>
      <c r="O34" s="143">
        <f t="shared" si="25"/>
        <v>0</v>
      </c>
      <c r="P34" s="142">
        <f t="shared" si="25"/>
        <v>0</v>
      </c>
      <c r="Q34" s="143">
        <f t="shared" si="25"/>
        <v>0</v>
      </c>
      <c r="R34" s="142">
        <f t="shared" si="25"/>
        <v>0</v>
      </c>
      <c r="S34" s="143">
        <f t="shared" si="25"/>
        <v>0</v>
      </c>
      <c r="T34" s="142">
        <f t="shared" si="25"/>
        <v>0</v>
      </c>
      <c r="U34" s="143">
        <f t="shared" si="25"/>
        <v>0</v>
      </c>
      <c r="V34" s="142">
        <f t="shared" si="25"/>
        <v>0</v>
      </c>
      <c r="W34" s="143">
        <f t="shared" si="25"/>
        <v>0</v>
      </c>
      <c r="X34" s="142">
        <f t="shared" si="25"/>
        <v>0</v>
      </c>
      <c r="Y34" s="143">
        <f t="shared" si="25"/>
        <v>0</v>
      </c>
      <c r="Z34" s="142">
        <f t="shared" si="25"/>
        <v>0</v>
      </c>
      <c r="AA34" s="141">
        <f t="shared" si="25"/>
        <v>0</v>
      </c>
      <c r="AB34" s="140">
        <f t="shared" si="25"/>
        <v>0</v>
      </c>
      <c r="AC34" s="146">
        <f t="shared" si="25"/>
        <v>0</v>
      </c>
      <c r="AD34" s="792">
        <f t="shared" si="4"/>
        <v>0</v>
      </c>
      <c r="AE34" s="757">
        <f t="shared" si="5"/>
        <v>0</v>
      </c>
      <c r="AF34" s="145">
        <f t="shared" si="25"/>
        <v>0</v>
      </c>
      <c r="AG34" s="144">
        <f t="shared" si="25"/>
        <v>0</v>
      </c>
      <c r="AH34" s="142">
        <f t="shared" si="25"/>
        <v>0</v>
      </c>
      <c r="AI34" s="143">
        <f t="shared" si="25"/>
        <v>0</v>
      </c>
      <c r="AJ34" s="142">
        <f t="shared" si="25"/>
        <v>0</v>
      </c>
      <c r="AK34" s="143">
        <f t="shared" si="25"/>
        <v>0</v>
      </c>
      <c r="AL34" s="142">
        <f t="shared" si="25"/>
        <v>0</v>
      </c>
      <c r="AM34" s="143">
        <f t="shared" si="25"/>
        <v>0</v>
      </c>
      <c r="AN34" s="142">
        <f t="shared" si="25"/>
        <v>0</v>
      </c>
      <c r="AO34" s="143">
        <f t="shared" si="25"/>
        <v>0</v>
      </c>
      <c r="AP34" s="142">
        <f t="shared" si="25"/>
        <v>0</v>
      </c>
      <c r="AQ34" s="143">
        <f t="shared" si="25"/>
        <v>0</v>
      </c>
      <c r="AR34" s="142">
        <f t="shared" si="25"/>
        <v>0</v>
      </c>
      <c r="AS34" s="143">
        <f t="shared" si="25"/>
        <v>0</v>
      </c>
      <c r="AT34" s="142">
        <f t="shared" si="25"/>
        <v>0</v>
      </c>
      <c r="AU34" s="143">
        <f t="shared" si="25"/>
        <v>0</v>
      </c>
      <c r="AV34" s="142">
        <f t="shared" si="25"/>
        <v>0</v>
      </c>
      <c r="AW34" s="143">
        <f t="shared" si="25"/>
        <v>0</v>
      </c>
      <c r="AX34" s="142">
        <f t="shared" si="25"/>
        <v>0</v>
      </c>
      <c r="AY34" s="143">
        <f t="shared" si="25"/>
        <v>0</v>
      </c>
      <c r="AZ34" s="142">
        <f t="shared" si="25"/>
        <v>35680.82</v>
      </c>
      <c r="BA34" s="141">
        <f t="shared" si="25"/>
        <v>0</v>
      </c>
      <c r="BB34" s="142">
        <f t="shared" si="25"/>
        <v>71361.63</v>
      </c>
      <c r="BC34" s="147">
        <f t="shared" si="25"/>
        <v>0</v>
      </c>
      <c r="BD34" s="792">
        <f t="shared" si="6"/>
        <v>107042.45000000001</v>
      </c>
      <c r="BE34" s="757">
        <f t="shared" si="7"/>
        <v>0</v>
      </c>
      <c r="BF34" s="145">
        <f t="shared" si="25"/>
        <v>71361.63</v>
      </c>
      <c r="BG34" s="144">
        <f t="shared" si="25"/>
        <v>0</v>
      </c>
      <c r="BH34" s="142">
        <f t="shared" si="25"/>
        <v>71361.63</v>
      </c>
      <c r="BI34" s="143">
        <f t="shared" si="25"/>
        <v>0</v>
      </c>
      <c r="BJ34" s="142">
        <f t="shared" si="25"/>
        <v>71361.63</v>
      </c>
      <c r="BK34" s="143">
        <f t="shared" si="25"/>
        <v>0</v>
      </c>
      <c r="BL34" s="142">
        <f t="shared" si="25"/>
        <v>71361.63</v>
      </c>
      <c r="BM34" s="143">
        <f t="shared" si="25"/>
        <v>0</v>
      </c>
      <c r="BN34" s="142">
        <f t="shared" si="25"/>
        <v>71361.63</v>
      </c>
      <c r="BO34" s="143">
        <f t="shared" si="25"/>
        <v>0</v>
      </c>
      <c r="BP34" s="142">
        <f t="shared" si="25"/>
        <v>71361.63</v>
      </c>
      <c r="BQ34" s="143">
        <f t="shared" si="25"/>
        <v>0</v>
      </c>
      <c r="BR34" s="142">
        <f t="shared" si="25"/>
        <v>71361.63</v>
      </c>
      <c r="BS34" s="143">
        <f t="shared" si="25"/>
        <v>119466.66666666667</v>
      </c>
      <c r="BT34" s="142">
        <f t="shared" si="25"/>
        <v>35680.815000000002</v>
      </c>
      <c r="BU34" s="143">
        <f t="shared" si="25"/>
        <v>119466.66666666667</v>
      </c>
      <c r="BV34" s="142">
        <f t="shared" si="25"/>
        <v>0</v>
      </c>
      <c r="BW34" s="143">
        <f t="shared" ref="BW34:DC34" si="26">+BW38</f>
        <v>119466.66666666667</v>
      </c>
      <c r="BX34" s="142">
        <f t="shared" si="26"/>
        <v>0</v>
      </c>
      <c r="BY34" s="143">
        <f t="shared" si="26"/>
        <v>119466.66666666667</v>
      </c>
      <c r="BZ34" s="142">
        <f t="shared" si="26"/>
        <v>0</v>
      </c>
      <c r="CA34" s="143">
        <f t="shared" si="26"/>
        <v>119466.66666666667</v>
      </c>
      <c r="CB34" s="140">
        <f t="shared" si="26"/>
        <v>0</v>
      </c>
      <c r="CC34" s="547">
        <f t="shared" si="26"/>
        <v>119466.66666666667</v>
      </c>
      <c r="CD34" s="792">
        <f t="shared" si="9"/>
        <v>535212.22500000009</v>
      </c>
      <c r="CE34" s="757">
        <f t="shared" si="10"/>
        <v>716800</v>
      </c>
      <c r="CF34" s="145">
        <f t="shared" si="26"/>
        <v>95745</v>
      </c>
      <c r="CG34" s="143">
        <f t="shared" si="26"/>
        <v>119466.66666666667</v>
      </c>
      <c r="CH34" s="142">
        <f t="shared" si="26"/>
        <v>0</v>
      </c>
      <c r="CI34" s="143">
        <f t="shared" si="26"/>
        <v>119466.66666666667</v>
      </c>
      <c r="CJ34" s="142">
        <f t="shared" si="26"/>
        <v>0</v>
      </c>
      <c r="CK34" s="143">
        <f t="shared" si="26"/>
        <v>119466.66666666667</v>
      </c>
      <c r="CL34" s="142">
        <f t="shared" si="26"/>
        <v>0</v>
      </c>
      <c r="CM34" s="143">
        <f t="shared" si="26"/>
        <v>119466.66666666667</v>
      </c>
      <c r="CN34" s="142">
        <f t="shared" si="26"/>
        <v>0</v>
      </c>
      <c r="CO34" s="143">
        <f t="shared" si="26"/>
        <v>119466.66666666667</v>
      </c>
      <c r="CP34" s="142">
        <f t="shared" si="26"/>
        <v>0</v>
      </c>
      <c r="CQ34" s="143">
        <f t="shared" si="26"/>
        <v>119466.66666666667</v>
      </c>
      <c r="CR34" s="142">
        <f t="shared" si="26"/>
        <v>0</v>
      </c>
      <c r="CS34" s="143">
        <f t="shared" si="26"/>
        <v>119466.66666666667</v>
      </c>
      <c r="CT34" s="142">
        <f t="shared" si="26"/>
        <v>0</v>
      </c>
      <c r="CU34" s="143">
        <f t="shared" si="26"/>
        <v>119466.66666666667</v>
      </c>
      <c r="CV34" s="142">
        <f t="shared" si="26"/>
        <v>0</v>
      </c>
      <c r="CW34" s="143">
        <f t="shared" si="26"/>
        <v>119466.66666666667</v>
      </c>
      <c r="CX34" s="142">
        <f t="shared" si="26"/>
        <v>0</v>
      </c>
      <c r="CY34" s="143">
        <f t="shared" si="26"/>
        <v>119466.66666666667</v>
      </c>
      <c r="CZ34" s="142">
        <f t="shared" si="26"/>
        <v>0</v>
      </c>
      <c r="DA34" s="143">
        <f t="shared" si="26"/>
        <v>119466.66666666667</v>
      </c>
      <c r="DB34" s="140">
        <f t="shared" si="26"/>
        <v>0</v>
      </c>
      <c r="DC34" s="141">
        <f t="shared" si="26"/>
        <v>119466.66666666667</v>
      </c>
      <c r="DD34" s="792">
        <f t="shared" si="11"/>
        <v>95745</v>
      </c>
      <c r="DE34" s="813">
        <f t="shared" si="12"/>
        <v>1433600.0000000002</v>
      </c>
      <c r="DF34" s="138">
        <f t="shared" ref="DF34:DF38" si="27">+F34+H34+J34+L34+N34+P34+R34+T34+V34+X34+Z34+AB34+AF34+AH34+AJ34+AL34+AN34+AP34+AR34+AT34+AV34+AX34+AZ34+BB34+BF34+BH34+BJ34+BL34+BN34+BP34+BR34+BT34+BV34+BX34+BZ34+CB34+CF34+CH34+CJ34+CL34+CN34+CP34+CR34+CT34+CV34+CX34+CZ34+DB34</f>
        <v>737999.67500000005</v>
      </c>
      <c r="DG34" s="137">
        <f t="shared" ref="DG34:DG38" si="28">+G34+I34+K34+M34+O34+Q34+S34+U34+W34+Y34+AA34+AC34+AG34+AI34+AK34+AM34+AO34+AQ34+AS34+AU34+AW34+AY34+BA34+BC34+BG34+BI34+BK34+BM34+BO34+BQ34+BS34+BU34+BW34+BY34+CA34+CC34+CG34+CI34+CK34+CM34+CO34+CQ34+CS34+CU34+CW34+CY34+DA34+DC34</f>
        <v>2150400.0000000005</v>
      </c>
      <c r="DH34" s="305"/>
      <c r="DI34" s="360"/>
    </row>
    <row r="35" spans="1:123" s="136" customFormat="1" outlineLevel="1">
      <c r="A35" s="133"/>
      <c r="B35" s="190" t="s">
        <v>155</v>
      </c>
      <c r="C35" s="80">
        <v>0.5</v>
      </c>
      <c r="D35" s="79">
        <v>44105</v>
      </c>
      <c r="E35" s="86">
        <v>44119</v>
      </c>
      <c r="F35" s="180"/>
      <c r="G35" s="144"/>
      <c r="H35" s="142"/>
      <c r="I35" s="143"/>
      <c r="J35" s="142"/>
      <c r="K35" s="143"/>
      <c r="L35" s="142"/>
      <c r="M35" s="143"/>
      <c r="N35" s="142"/>
      <c r="O35" s="143"/>
      <c r="P35" s="142"/>
      <c r="Q35" s="143"/>
      <c r="R35" s="142"/>
      <c r="S35" s="143"/>
      <c r="T35" s="142"/>
      <c r="U35" s="143"/>
      <c r="V35" s="142"/>
      <c r="W35" s="143"/>
      <c r="X35" s="142"/>
      <c r="Y35" s="143"/>
      <c r="Z35" s="142"/>
      <c r="AA35" s="141"/>
      <c r="AB35" s="140"/>
      <c r="AC35" s="146"/>
      <c r="AD35" s="792">
        <f t="shared" si="4"/>
        <v>0</v>
      </c>
      <c r="AE35" s="757">
        <f t="shared" si="5"/>
        <v>0</v>
      </c>
      <c r="AF35" s="145"/>
      <c r="AG35" s="144"/>
      <c r="AH35" s="142"/>
      <c r="AI35" s="143"/>
      <c r="AJ35" s="142"/>
      <c r="AK35" s="143"/>
      <c r="AL35" s="142"/>
      <c r="AM35" s="143"/>
      <c r="AN35" s="142"/>
      <c r="AO35" s="143"/>
      <c r="AP35" s="142"/>
      <c r="AQ35" s="143"/>
      <c r="AR35" s="142"/>
      <c r="AS35" s="143"/>
      <c r="AT35" s="142"/>
      <c r="AU35" s="143"/>
      <c r="AV35" s="142"/>
      <c r="AW35" s="143"/>
      <c r="AX35" s="142"/>
      <c r="AY35" s="143"/>
      <c r="AZ35" s="142"/>
      <c r="BA35" s="141"/>
      <c r="BB35" s="142"/>
      <c r="BC35" s="147"/>
      <c r="BD35" s="792">
        <f t="shared" si="6"/>
        <v>0</v>
      </c>
      <c r="BE35" s="757">
        <f t="shared" si="7"/>
        <v>0</v>
      </c>
      <c r="BF35" s="145"/>
      <c r="BG35" s="144"/>
      <c r="BH35" s="142"/>
      <c r="BI35" s="143"/>
      <c r="BJ35" s="142"/>
      <c r="BK35" s="143"/>
      <c r="BL35" s="142"/>
      <c r="BM35" s="143"/>
      <c r="BN35" s="142"/>
      <c r="BO35" s="143"/>
      <c r="BP35" s="142"/>
      <c r="BQ35" s="143"/>
      <c r="BR35" s="142"/>
      <c r="BS35" s="143"/>
      <c r="BT35" s="142"/>
      <c r="BU35" s="143"/>
      <c r="BV35" s="142"/>
      <c r="BW35" s="143"/>
      <c r="BX35" s="142"/>
      <c r="BY35" s="143"/>
      <c r="BZ35" s="142"/>
      <c r="CA35" s="141"/>
      <c r="CB35" s="140"/>
      <c r="CC35" s="146"/>
      <c r="CD35" s="792">
        <f t="shared" si="9"/>
        <v>0</v>
      </c>
      <c r="CE35" s="757">
        <f t="shared" si="10"/>
        <v>0</v>
      </c>
      <c r="CF35" s="145"/>
      <c r="CG35" s="144"/>
      <c r="CH35" s="142"/>
      <c r="CI35" s="143"/>
      <c r="CJ35" s="142"/>
      <c r="CK35" s="143"/>
      <c r="CL35" s="142"/>
      <c r="CM35" s="143"/>
      <c r="CN35" s="142"/>
      <c r="CO35" s="143"/>
      <c r="CP35" s="142"/>
      <c r="CQ35" s="143"/>
      <c r="CR35" s="142"/>
      <c r="CS35" s="143"/>
      <c r="CT35" s="142"/>
      <c r="CU35" s="143"/>
      <c r="CV35" s="142"/>
      <c r="CW35" s="143"/>
      <c r="CX35" s="142"/>
      <c r="CY35" s="143"/>
      <c r="CZ35" s="142"/>
      <c r="DA35" s="141"/>
      <c r="DB35" s="140"/>
      <c r="DC35" s="139"/>
      <c r="DD35" s="792">
        <f t="shared" si="11"/>
        <v>0</v>
      </c>
      <c r="DE35" s="813">
        <f t="shared" si="12"/>
        <v>0</v>
      </c>
      <c r="DF35" s="138">
        <f t="shared" si="27"/>
        <v>0</v>
      </c>
      <c r="DG35" s="137">
        <f t="shared" si="28"/>
        <v>0</v>
      </c>
      <c r="DH35" s="305"/>
    </row>
    <row r="36" spans="1:123" s="136" customFormat="1" outlineLevel="1">
      <c r="A36" s="193"/>
      <c r="B36" s="190" t="s">
        <v>156</v>
      </c>
      <c r="C36" s="80">
        <v>1</v>
      </c>
      <c r="D36" s="79">
        <v>44120</v>
      </c>
      <c r="E36" s="86">
        <v>44150</v>
      </c>
      <c r="F36" s="180"/>
      <c r="G36" s="144"/>
      <c r="H36" s="142"/>
      <c r="I36" s="143"/>
      <c r="J36" s="142"/>
      <c r="K36" s="143"/>
      <c r="L36" s="142"/>
      <c r="M36" s="143"/>
      <c r="N36" s="142"/>
      <c r="O36" s="143"/>
      <c r="P36" s="142"/>
      <c r="Q36" s="143"/>
      <c r="R36" s="142"/>
      <c r="S36" s="143"/>
      <c r="T36" s="142"/>
      <c r="U36" s="143"/>
      <c r="V36" s="142"/>
      <c r="W36" s="143"/>
      <c r="X36" s="142"/>
      <c r="Y36" s="143"/>
      <c r="Z36" s="142"/>
      <c r="AA36" s="141"/>
      <c r="AB36" s="140"/>
      <c r="AC36" s="146"/>
      <c r="AD36" s="792">
        <f t="shared" si="4"/>
        <v>0</v>
      </c>
      <c r="AE36" s="757">
        <f t="shared" si="5"/>
        <v>0</v>
      </c>
      <c r="AF36" s="145"/>
      <c r="AG36" s="144"/>
      <c r="AH36" s="142"/>
      <c r="AI36" s="143"/>
      <c r="AJ36" s="142"/>
      <c r="AK36" s="143"/>
      <c r="AL36" s="142"/>
      <c r="AM36" s="143"/>
      <c r="AN36" s="142"/>
      <c r="AO36" s="143"/>
      <c r="AP36" s="142"/>
      <c r="AQ36" s="143"/>
      <c r="AR36" s="142"/>
      <c r="AS36" s="143"/>
      <c r="AT36" s="142"/>
      <c r="AU36" s="143"/>
      <c r="AV36" s="142"/>
      <c r="AW36" s="143"/>
      <c r="AX36" s="142"/>
      <c r="AY36" s="143"/>
      <c r="AZ36" s="142"/>
      <c r="BA36" s="141"/>
      <c r="BB36" s="142"/>
      <c r="BC36" s="147"/>
      <c r="BD36" s="792">
        <f t="shared" si="6"/>
        <v>0</v>
      </c>
      <c r="BE36" s="757">
        <f t="shared" si="7"/>
        <v>0</v>
      </c>
      <c r="BF36" s="145"/>
      <c r="BG36" s="144"/>
      <c r="BH36" s="142"/>
      <c r="BI36" s="143"/>
      <c r="BJ36" s="142"/>
      <c r="BK36" s="143"/>
      <c r="BL36" s="142"/>
      <c r="BM36" s="143"/>
      <c r="BN36" s="142"/>
      <c r="BO36" s="143"/>
      <c r="BP36" s="142"/>
      <c r="BQ36" s="143"/>
      <c r="BR36" s="142"/>
      <c r="BS36" s="143"/>
      <c r="BT36" s="142"/>
      <c r="BU36" s="143"/>
      <c r="BV36" s="142"/>
      <c r="BW36" s="143"/>
      <c r="BX36" s="142"/>
      <c r="BY36" s="143"/>
      <c r="BZ36" s="142"/>
      <c r="CA36" s="141"/>
      <c r="CB36" s="140"/>
      <c r="CC36" s="146"/>
      <c r="CD36" s="792">
        <f t="shared" si="9"/>
        <v>0</v>
      </c>
      <c r="CE36" s="757">
        <f t="shared" si="10"/>
        <v>0</v>
      </c>
      <c r="CF36" s="145"/>
      <c r="CG36" s="144"/>
      <c r="CH36" s="142"/>
      <c r="CI36" s="143"/>
      <c r="CJ36" s="142"/>
      <c r="CK36" s="143"/>
      <c r="CL36" s="142"/>
      <c r="CM36" s="143"/>
      <c r="CN36" s="142"/>
      <c r="CO36" s="143"/>
      <c r="CP36" s="142"/>
      <c r="CQ36" s="143"/>
      <c r="CR36" s="142"/>
      <c r="CS36" s="143"/>
      <c r="CT36" s="142"/>
      <c r="CU36" s="143"/>
      <c r="CV36" s="142"/>
      <c r="CW36" s="143"/>
      <c r="CX36" s="142"/>
      <c r="CY36" s="143"/>
      <c r="CZ36" s="142"/>
      <c r="DA36" s="141"/>
      <c r="DB36" s="140"/>
      <c r="DC36" s="139"/>
      <c r="DD36" s="792">
        <f t="shared" si="11"/>
        <v>0</v>
      </c>
      <c r="DE36" s="813">
        <f t="shared" si="12"/>
        <v>0</v>
      </c>
      <c r="DF36" s="138">
        <f t="shared" si="27"/>
        <v>0</v>
      </c>
      <c r="DG36" s="137">
        <f t="shared" si="28"/>
        <v>0</v>
      </c>
      <c r="DH36" s="305"/>
    </row>
    <row r="37" spans="1:123" outlineLevel="1">
      <c r="A37" s="135"/>
      <c r="B37" s="194" t="s">
        <v>157</v>
      </c>
      <c r="C37" s="80">
        <v>0.5</v>
      </c>
      <c r="D37" s="79">
        <v>44151</v>
      </c>
      <c r="E37" s="86">
        <v>44165</v>
      </c>
      <c r="F37" s="105"/>
      <c r="G37" s="74"/>
      <c r="H37" s="83"/>
      <c r="I37" s="73"/>
      <c r="J37" s="83"/>
      <c r="K37" s="73"/>
      <c r="L37" s="83"/>
      <c r="M37" s="73"/>
      <c r="N37" s="83"/>
      <c r="O37" s="73"/>
      <c r="P37" s="83"/>
      <c r="Q37" s="73"/>
      <c r="R37" s="83"/>
      <c r="S37" s="73"/>
      <c r="T37" s="83"/>
      <c r="U37" s="73"/>
      <c r="V37" s="83"/>
      <c r="W37" s="73"/>
      <c r="X37" s="83"/>
      <c r="Y37" s="73"/>
      <c r="Z37" s="83"/>
      <c r="AA37" s="72"/>
      <c r="AB37" s="85"/>
      <c r="AC37" s="75"/>
      <c r="AD37" s="793">
        <f t="shared" si="4"/>
        <v>0</v>
      </c>
      <c r="AE37" s="758">
        <f t="shared" si="5"/>
        <v>0</v>
      </c>
      <c r="AF37" s="84"/>
      <c r="AG37" s="74"/>
      <c r="AH37" s="83"/>
      <c r="AI37" s="73"/>
      <c r="AJ37" s="83"/>
      <c r="AK37" s="73"/>
      <c r="AL37" s="83"/>
      <c r="AM37" s="73"/>
      <c r="AN37" s="83"/>
      <c r="AO37" s="73"/>
      <c r="AP37" s="83"/>
      <c r="AQ37" s="73"/>
      <c r="AR37" s="83"/>
      <c r="AS37" s="73"/>
      <c r="AT37" s="83"/>
      <c r="AU37" s="73"/>
      <c r="AV37" s="83"/>
      <c r="AW37" s="73"/>
      <c r="AX37" s="83"/>
      <c r="AY37" s="73"/>
      <c r="AZ37" s="83"/>
      <c r="BA37" s="72"/>
      <c r="BB37" s="83"/>
      <c r="BC37" s="77"/>
      <c r="BD37" s="793">
        <f t="shared" si="6"/>
        <v>0</v>
      </c>
      <c r="BE37" s="758">
        <f t="shared" si="7"/>
        <v>0</v>
      </c>
      <c r="BF37" s="84"/>
      <c r="BG37" s="74"/>
      <c r="BH37" s="83"/>
      <c r="BI37" s="73"/>
      <c r="BJ37" s="83"/>
      <c r="BK37" s="73"/>
      <c r="BL37" s="83"/>
      <c r="BM37" s="73"/>
      <c r="BN37" s="83"/>
      <c r="BO37" s="73"/>
      <c r="BP37" s="83"/>
      <c r="BQ37" s="73"/>
      <c r="BR37" s="83"/>
      <c r="BS37" s="73"/>
      <c r="BT37" s="83"/>
      <c r="BU37" s="73"/>
      <c r="BV37" s="83"/>
      <c r="BW37" s="73"/>
      <c r="BX37" s="83"/>
      <c r="BY37" s="73"/>
      <c r="BZ37" s="83"/>
      <c r="CA37" s="72"/>
      <c r="CB37" s="85"/>
      <c r="CC37" s="75"/>
      <c r="CD37" s="793">
        <f t="shared" si="9"/>
        <v>0</v>
      </c>
      <c r="CE37" s="758">
        <f t="shared" si="10"/>
        <v>0</v>
      </c>
      <c r="CF37" s="84"/>
      <c r="CG37" s="74"/>
      <c r="CH37" s="83"/>
      <c r="CI37" s="73"/>
      <c r="CJ37" s="83"/>
      <c r="CK37" s="73"/>
      <c r="CL37" s="83"/>
      <c r="CM37" s="73"/>
      <c r="CN37" s="83"/>
      <c r="CO37" s="73"/>
      <c r="CP37" s="83"/>
      <c r="CQ37" s="73"/>
      <c r="CR37" s="83"/>
      <c r="CS37" s="73"/>
      <c r="CT37" s="83"/>
      <c r="CU37" s="73"/>
      <c r="CV37" s="83"/>
      <c r="CW37" s="73"/>
      <c r="CX37" s="83"/>
      <c r="CY37" s="73"/>
      <c r="CZ37" s="83"/>
      <c r="DA37" s="72"/>
      <c r="DB37" s="85"/>
      <c r="DC37" s="70"/>
      <c r="DD37" s="793">
        <f t="shared" si="11"/>
        <v>0</v>
      </c>
      <c r="DE37" s="814">
        <f t="shared" si="12"/>
        <v>0</v>
      </c>
      <c r="DF37" s="69">
        <f t="shared" si="27"/>
        <v>0</v>
      </c>
      <c r="DG37" s="68">
        <f t="shared" si="28"/>
        <v>0</v>
      </c>
    </row>
    <row r="38" spans="1:123" outlineLevel="1">
      <c r="A38" s="107"/>
      <c r="B38" s="106" t="s">
        <v>158</v>
      </c>
      <c r="C38" s="229">
        <v>9</v>
      </c>
      <c r="D38" s="79">
        <v>44151</v>
      </c>
      <c r="E38" s="86">
        <v>44438</v>
      </c>
      <c r="F38" s="105"/>
      <c r="G38" s="74"/>
      <c r="H38" s="83"/>
      <c r="I38" s="73"/>
      <c r="J38" s="83"/>
      <c r="K38" s="73"/>
      <c r="L38" s="83"/>
      <c r="M38" s="73"/>
      <c r="N38" s="83"/>
      <c r="O38" s="73"/>
      <c r="P38" s="83"/>
      <c r="Q38" s="73"/>
      <c r="R38" s="83"/>
      <c r="S38" s="73"/>
      <c r="T38" s="83"/>
      <c r="U38" s="191"/>
      <c r="V38" s="228"/>
      <c r="W38" s="227"/>
      <c r="X38" s="228"/>
      <c r="Y38" s="227"/>
      <c r="Z38" s="228"/>
      <c r="AA38" s="227"/>
      <c r="AB38" s="85"/>
      <c r="AC38" s="544"/>
      <c r="AD38" s="793">
        <f t="shared" si="4"/>
        <v>0</v>
      </c>
      <c r="AE38" s="758">
        <f t="shared" si="5"/>
        <v>0</v>
      </c>
      <c r="AF38" s="752"/>
      <c r="AH38" s="85"/>
      <c r="AJ38" s="85"/>
      <c r="AL38" s="85"/>
      <c r="AN38" s="85"/>
      <c r="AP38" s="85"/>
      <c r="AQ38" s="73"/>
      <c r="AR38" s="85"/>
      <c r="AS38" s="73"/>
      <c r="AT38" s="83"/>
      <c r="AU38" s="73"/>
      <c r="AV38" s="83"/>
      <c r="AW38" s="73"/>
      <c r="AX38" s="83"/>
      <c r="AY38" s="73"/>
      <c r="AZ38" s="770">
        <v>35680.82</v>
      </c>
      <c r="BA38" s="227"/>
      <c r="BB38" s="85">
        <v>71361.63</v>
      </c>
      <c r="BC38" s="77"/>
      <c r="BD38" s="793">
        <f t="shared" si="6"/>
        <v>107042.45000000001</v>
      </c>
      <c r="BE38" s="758">
        <f t="shared" si="7"/>
        <v>0</v>
      </c>
      <c r="BF38" s="752">
        <v>71361.63</v>
      </c>
      <c r="BH38" s="85">
        <v>71361.63</v>
      </c>
      <c r="BJ38" s="85">
        <v>71361.63</v>
      </c>
      <c r="BL38" s="85">
        <v>71361.63</v>
      </c>
      <c r="BN38" s="85">
        <v>71361.63</v>
      </c>
      <c r="BP38" s="85">
        <v>71361.63</v>
      </c>
      <c r="BQ38" s="73"/>
      <c r="BR38" s="85">
        <v>71361.63</v>
      </c>
      <c r="BS38" s="143">
        <f>2150400/18</f>
        <v>119466.66666666667</v>
      </c>
      <c r="BT38" s="83">
        <f>+BR38/2</f>
        <v>35680.815000000002</v>
      </c>
      <c r="BU38" s="143">
        <f>2150400/18</f>
        <v>119466.66666666667</v>
      </c>
      <c r="BV38" s="83"/>
      <c r="BW38" s="143">
        <f>2150400/18</f>
        <v>119466.66666666667</v>
      </c>
      <c r="BX38" s="83"/>
      <c r="BY38" s="143">
        <f>2150400/18</f>
        <v>119466.66666666667</v>
      </c>
      <c r="BZ38" s="83"/>
      <c r="CA38" s="143">
        <f>2150400/18</f>
        <v>119466.66666666667</v>
      </c>
      <c r="CB38" s="85"/>
      <c r="CC38" s="547">
        <f>2150400/18</f>
        <v>119466.66666666667</v>
      </c>
      <c r="CD38" s="792">
        <f t="shared" si="9"/>
        <v>535212.22500000009</v>
      </c>
      <c r="CE38" s="757">
        <f t="shared" si="10"/>
        <v>716800</v>
      </c>
      <c r="CF38" s="84">
        <v>95745</v>
      </c>
      <c r="CG38" s="143">
        <f>2150400/18</f>
        <v>119466.66666666667</v>
      </c>
      <c r="CH38" s="83"/>
      <c r="CI38" s="143">
        <f>2150400/18</f>
        <v>119466.66666666667</v>
      </c>
      <c r="CJ38" s="83"/>
      <c r="CK38" s="143">
        <f>2150400/18</f>
        <v>119466.66666666667</v>
      </c>
      <c r="CL38" s="83"/>
      <c r="CM38" s="143">
        <f>2150400/18</f>
        <v>119466.66666666667</v>
      </c>
      <c r="CN38" s="83"/>
      <c r="CO38" s="143">
        <f>2150400/18</f>
        <v>119466.66666666667</v>
      </c>
      <c r="CP38" s="83"/>
      <c r="CQ38" s="143">
        <f>2150400/18</f>
        <v>119466.66666666667</v>
      </c>
      <c r="CR38" s="83"/>
      <c r="CS38" s="143">
        <f>2150400/18</f>
        <v>119466.66666666667</v>
      </c>
      <c r="CT38" s="83"/>
      <c r="CU38" s="143">
        <f>2150400/18</f>
        <v>119466.66666666667</v>
      </c>
      <c r="CV38" s="83"/>
      <c r="CW38" s="143">
        <f>2150400/18</f>
        <v>119466.66666666667</v>
      </c>
      <c r="CX38" s="83"/>
      <c r="CY38" s="143">
        <f>2150400/18</f>
        <v>119466.66666666667</v>
      </c>
      <c r="CZ38" s="83"/>
      <c r="DA38" s="143">
        <f>2150400/18</f>
        <v>119466.66666666667</v>
      </c>
      <c r="DB38" s="85"/>
      <c r="DC38" s="141">
        <f>2150400/18</f>
        <v>119466.66666666667</v>
      </c>
      <c r="DD38" s="792">
        <f t="shared" si="11"/>
        <v>95745</v>
      </c>
      <c r="DE38" s="813">
        <f t="shared" si="12"/>
        <v>1433600.0000000002</v>
      </c>
      <c r="DF38" s="69">
        <f t="shared" si="27"/>
        <v>737999.67500000005</v>
      </c>
      <c r="DG38" s="68">
        <f t="shared" si="28"/>
        <v>2150400.0000000005</v>
      </c>
    </row>
    <row r="39" spans="1:123" s="213" customFormat="1" ht="17.25" customHeight="1">
      <c r="A39" s="226" t="s">
        <v>393</v>
      </c>
      <c r="B39" s="93" t="s">
        <v>268</v>
      </c>
      <c r="C39" s="225"/>
      <c r="D39" s="225"/>
      <c r="E39" s="224"/>
      <c r="F39" s="222">
        <f>+F40</f>
        <v>0</v>
      </c>
      <c r="G39" s="219">
        <f t="shared" ref="G39:BV39" si="29">+G40</f>
        <v>0</v>
      </c>
      <c r="H39" s="217">
        <f t="shared" si="29"/>
        <v>0</v>
      </c>
      <c r="I39" s="218">
        <f t="shared" si="29"/>
        <v>0</v>
      </c>
      <c r="J39" s="217">
        <f t="shared" si="29"/>
        <v>0</v>
      </c>
      <c r="K39" s="218">
        <f t="shared" si="29"/>
        <v>0</v>
      </c>
      <c r="L39" s="217">
        <f t="shared" si="29"/>
        <v>0</v>
      </c>
      <c r="M39" s="218">
        <f t="shared" si="29"/>
        <v>0</v>
      </c>
      <c r="N39" s="217">
        <f t="shared" si="29"/>
        <v>0</v>
      </c>
      <c r="O39" s="218">
        <f t="shared" si="29"/>
        <v>0</v>
      </c>
      <c r="P39" s="217">
        <f t="shared" si="29"/>
        <v>0</v>
      </c>
      <c r="Q39" s="218">
        <f t="shared" si="29"/>
        <v>0</v>
      </c>
      <c r="R39" s="217">
        <f t="shared" si="29"/>
        <v>0</v>
      </c>
      <c r="S39" s="218">
        <f t="shared" si="29"/>
        <v>0</v>
      </c>
      <c r="T39" s="217">
        <f t="shared" si="29"/>
        <v>0</v>
      </c>
      <c r="U39" s="218">
        <f t="shared" si="29"/>
        <v>0</v>
      </c>
      <c r="V39" s="217">
        <f t="shared" si="29"/>
        <v>0</v>
      </c>
      <c r="W39" s="218">
        <f t="shared" si="29"/>
        <v>0</v>
      </c>
      <c r="X39" s="217">
        <f t="shared" si="29"/>
        <v>0</v>
      </c>
      <c r="Y39" s="218">
        <f t="shared" si="29"/>
        <v>0</v>
      </c>
      <c r="Z39" s="217">
        <f t="shared" si="29"/>
        <v>0</v>
      </c>
      <c r="AA39" s="216">
        <f t="shared" si="29"/>
        <v>0</v>
      </c>
      <c r="AB39" s="215">
        <f t="shared" si="29"/>
        <v>0</v>
      </c>
      <c r="AC39" s="221">
        <f t="shared" si="29"/>
        <v>0</v>
      </c>
      <c r="AD39" s="788">
        <f t="shared" si="4"/>
        <v>0</v>
      </c>
      <c r="AE39" s="754">
        <f t="shared" si="5"/>
        <v>0</v>
      </c>
      <c r="AF39" s="220">
        <f t="shared" si="29"/>
        <v>0</v>
      </c>
      <c r="AG39" s="219">
        <f t="shared" si="29"/>
        <v>0</v>
      </c>
      <c r="AH39" s="217">
        <f t="shared" si="29"/>
        <v>0</v>
      </c>
      <c r="AI39" s="218">
        <f t="shared" si="29"/>
        <v>0</v>
      </c>
      <c r="AJ39" s="217">
        <f t="shared" si="29"/>
        <v>0</v>
      </c>
      <c r="AK39" s="218">
        <f t="shared" si="29"/>
        <v>0</v>
      </c>
      <c r="AL39" s="217">
        <f t="shared" si="29"/>
        <v>0</v>
      </c>
      <c r="AM39" s="218">
        <f t="shared" si="29"/>
        <v>0</v>
      </c>
      <c r="AN39" s="217">
        <f t="shared" si="29"/>
        <v>0</v>
      </c>
      <c r="AO39" s="218">
        <f t="shared" si="29"/>
        <v>0</v>
      </c>
      <c r="AP39" s="217">
        <f t="shared" si="29"/>
        <v>0</v>
      </c>
      <c r="AQ39" s="218">
        <f t="shared" si="29"/>
        <v>0</v>
      </c>
      <c r="AR39" s="217">
        <f t="shared" si="29"/>
        <v>0</v>
      </c>
      <c r="AS39" s="218">
        <f t="shared" si="29"/>
        <v>0</v>
      </c>
      <c r="AT39" s="217">
        <f t="shared" si="29"/>
        <v>0</v>
      </c>
      <c r="AU39" s="218">
        <f t="shared" si="29"/>
        <v>0</v>
      </c>
      <c r="AV39" s="217">
        <f t="shared" si="29"/>
        <v>0</v>
      </c>
      <c r="AW39" s="218">
        <f t="shared" si="29"/>
        <v>0</v>
      </c>
      <c r="AX39" s="217">
        <f t="shared" si="29"/>
        <v>0</v>
      </c>
      <c r="AY39" s="218">
        <f t="shared" si="29"/>
        <v>0</v>
      </c>
      <c r="AZ39" s="217">
        <f t="shared" si="29"/>
        <v>0</v>
      </c>
      <c r="BA39" s="216">
        <f t="shared" si="29"/>
        <v>0</v>
      </c>
      <c r="BB39" s="217">
        <f t="shared" si="29"/>
        <v>39600.04</v>
      </c>
      <c r="BC39" s="223">
        <f t="shared" si="29"/>
        <v>0</v>
      </c>
      <c r="BD39" s="788">
        <f t="shared" si="6"/>
        <v>39600.04</v>
      </c>
      <c r="BE39" s="754">
        <f t="shared" si="7"/>
        <v>0</v>
      </c>
      <c r="BF39" s="220">
        <f t="shared" si="29"/>
        <v>39600.04</v>
      </c>
      <c r="BG39" s="219">
        <f t="shared" si="29"/>
        <v>0</v>
      </c>
      <c r="BH39" s="217">
        <f t="shared" si="29"/>
        <v>0</v>
      </c>
      <c r="BI39" s="218">
        <f t="shared" si="29"/>
        <v>0</v>
      </c>
      <c r="BJ39" s="217">
        <f t="shared" si="29"/>
        <v>0</v>
      </c>
      <c r="BK39" s="218">
        <f t="shared" si="29"/>
        <v>0</v>
      </c>
      <c r="BL39" s="217">
        <f t="shared" si="29"/>
        <v>0</v>
      </c>
      <c r="BM39" s="218">
        <f t="shared" si="29"/>
        <v>0</v>
      </c>
      <c r="BN39" s="217">
        <f t="shared" si="29"/>
        <v>0</v>
      </c>
      <c r="BO39" s="218">
        <f t="shared" si="29"/>
        <v>0</v>
      </c>
      <c r="BP39" s="217">
        <f t="shared" si="29"/>
        <v>0</v>
      </c>
      <c r="BQ39" s="218">
        <f t="shared" si="29"/>
        <v>0</v>
      </c>
      <c r="BR39" s="217">
        <f t="shared" si="29"/>
        <v>0</v>
      </c>
      <c r="BS39" s="218">
        <f t="shared" si="29"/>
        <v>0</v>
      </c>
      <c r="BT39" s="217">
        <f t="shared" si="29"/>
        <v>0</v>
      </c>
      <c r="BU39" s="218">
        <f t="shared" si="29"/>
        <v>0</v>
      </c>
      <c r="BV39" s="217">
        <f t="shared" si="29"/>
        <v>0</v>
      </c>
      <c r="BW39" s="218">
        <f t="shared" ref="BW39:DC39" si="30">+BW40</f>
        <v>0</v>
      </c>
      <c r="BX39" s="217">
        <f t="shared" si="30"/>
        <v>0</v>
      </c>
      <c r="BY39" s="218">
        <f t="shared" si="30"/>
        <v>0</v>
      </c>
      <c r="BZ39" s="217">
        <f t="shared" si="30"/>
        <v>0</v>
      </c>
      <c r="CA39" s="216">
        <f t="shared" si="30"/>
        <v>0</v>
      </c>
      <c r="CB39" s="215">
        <f t="shared" si="30"/>
        <v>0</v>
      </c>
      <c r="CC39" s="221">
        <f t="shared" si="30"/>
        <v>0</v>
      </c>
      <c r="CD39" s="788">
        <f t="shared" si="9"/>
        <v>39600.04</v>
      </c>
      <c r="CE39" s="754">
        <f t="shared" si="10"/>
        <v>0</v>
      </c>
      <c r="CF39" s="220">
        <f t="shared" si="30"/>
        <v>10656.93</v>
      </c>
      <c r="CG39" s="219">
        <f t="shared" si="30"/>
        <v>0</v>
      </c>
      <c r="CH39" s="217">
        <f t="shared" si="30"/>
        <v>0</v>
      </c>
      <c r="CI39" s="218">
        <f t="shared" si="30"/>
        <v>0</v>
      </c>
      <c r="CJ39" s="217">
        <f t="shared" si="30"/>
        <v>0</v>
      </c>
      <c r="CK39" s="218">
        <f t="shared" si="30"/>
        <v>0</v>
      </c>
      <c r="CL39" s="217">
        <f t="shared" si="30"/>
        <v>0</v>
      </c>
      <c r="CM39" s="218">
        <f t="shared" si="30"/>
        <v>0</v>
      </c>
      <c r="CN39" s="217">
        <f t="shared" si="30"/>
        <v>0</v>
      </c>
      <c r="CO39" s="218">
        <f t="shared" si="30"/>
        <v>0</v>
      </c>
      <c r="CP39" s="217">
        <f t="shared" si="30"/>
        <v>0</v>
      </c>
      <c r="CQ39" s="218">
        <f t="shared" si="30"/>
        <v>0</v>
      </c>
      <c r="CR39" s="217">
        <f t="shared" si="30"/>
        <v>0</v>
      </c>
      <c r="CS39" s="218">
        <f t="shared" si="30"/>
        <v>0</v>
      </c>
      <c r="CT39" s="217">
        <f t="shared" si="30"/>
        <v>0</v>
      </c>
      <c r="CU39" s="218">
        <f t="shared" si="30"/>
        <v>0</v>
      </c>
      <c r="CV39" s="217">
        <f t="shared" si="30"/>
        <v>0</v>
      </c>
      <c r="CW39" s="218">
        <f t="shared" si="30"/>
        <v>0</v>
      </c>
      <c r="CX39" s="217">
        <f t="shared" si="30"/>
        <v>0</v>
      </c>
      <c r="CY39" s="218">
        <f t="shared" si="30"/>
        <v>0</v>
      </c>
      <c r="CZ39" s="217">
        <f t="shared" si="30"/>
        <v>0</v>
      </c>
      <c r="DA39" s="216">
        <f t="shared" si="30"/>
        <v>0</v>
      </c>
      <c r="DB39" s="215">
        <f t="shared" si="30"/>
        <v>0</v>
      </c>
      <c r="DC39" s="214">
        <f t="shared" si="30"/>
        <v>0</v>
      </c>
      <c r="DD39" s="788">
        <f t="shared" si="11"/>
        <v>10656.93</v>
      </c>
      <c r="DE39" s="810">
        <f t="shared" si="12"/>
        <v>0</v>
      </c>
      <c r="DF39" s="352">
        <f t="shared" ref="DF39:DF40" si="31">+F39+H39+J39+L39+N39+P39+R39+T39+V39+X39+Z39+AB39+AF39+AH39+AJ39+AL39+AN39+AP39+AR39+AT39+AV39+AX39+AZ39+BB39+BF39+BH39+BJ39+BL39+BN39+BP39+BR39+BT39+BV39+BX39+BZ39+CB39+CF39+CH39+CJ39+CL39+CN39+CP39+CR39+CT39+CV39+CX39+CZ39+DB39</f>
        <v>89857.010000000009</v>
      </c>
      <c r="DG39" s="353">
        <f t="shared" ref="DG39:DG40" si="32">+G39+I39+K39+M39+O39+Q39+S39+U39+W39+Y39+AA39+AC39+AG39+AI39+AK39+AM39+AO39+AQ39+AS39+AU39+AW39+AY39+BA39+BC39+BG39+BI39+BK39+BM39+BO39+BQ39+BS39+BU39+BW39+BY39+CA39+CC39+CG39+CI39+CK39+CM39+CO39+CQ39+CS39+CU39+CW39+CY39+DA39+DC39</f>
        <v>0</v>
      </c>
      <c r="DH39" s="591"/>
      <c r="DI39" s="196"/>
      <c r="DJ39" s="196"/>
      <c r="DK39" s="196"/>
      <c r="DL39" s="196"/>
      <c r="DM39" s="196"/>
      <c r="DN39" s="196"/>
      <c r="DO39" s="196"/>
      <c r="DP39" s="196"/>
      <c r="DQ39" s="196"/>
      <c r="DR39" s="196"/>
      <c r="DS39" s="196"/>
    </row>
    <row r="40" spans="1:123" s="248" customFormat="1" ht="13">
      <c r="A40" s="133" t="s">
        <v>392</v>
      </c>
      <c r="B40" s="132" t="s">
        <v>270</v>
      </c>
      <c r="C40" s="131">
        <v>2</v>
      </c>
      <c r="D40" s="130">
        <v>44166</v>
      </c>
      <c r="E40" s="86">
        <v>44226</v>
      </c>
      <c r="F40" s="241"/>
      <c r="G40" s="243"/>
      <c r="H40" s="238"/>
      <c r="I40" s="237"/>
      <c r="J40" s="238"/>
      <c r="K40" s="237"/>
      <c r="L40" s="238"/>
      <c r="M40" s="237"/>
      <c r="N40" s="238"/>
      <c r="O40" s="237"/>
      <c r="P40" s="238"/>
      <c r="Q40" s="237"/>
      <c r="R40" s="238"/>
      <c r="S40" s="237"/>
      <c r="T40" s="238"/>
      <c r="U40" s="237"/>
      <c r="V40" s="238"/>
      <c r="W40" s="310"/>
      <c r="X40" s="311"/>
      <c r="Y40" s="312"/>
      <c r="Z40" s="238"/>
      <c r="AA40" s="249"/>
      <c r="AB40" s="236"/>
      <c r="AC40" s="240"/>
      <c r="AD40" s="789">
        <f t="shared" si="4"/>
        <v>0</v>
      </c>
      <c r="AE40" s="755">
        <f t="shared" si="5"/>
        <v>0</v>
      </c>
      <c r="AF40" s="239"/>
      <c r="AG40" s="243"/>
      <c r="AH40" s="238"/>
      <c r="AI40" s="237"/>
      <c r="AJ40" s="238"/>
      <c r="AK40" s="237"/>
      <c r="AL40" s="238"/>
      <c r="AM40" s="237"/>
      <c r="AN40" s="238"/>
      <c r="AO40" s="237"/>
      <c r="AP40" s="238"/>
      <c r="AQ40" s="237"/>
      <c r="AR40" s="238"/>
      <c r="AS40" s="237"/>
      <c r="AT40" s="238"/>
      <c r="AU40" s="237"/>
      <c r="AV40" s="238"/>
      <c r="AW40" s="237"/>
      <c r="AX40" s="238"/>
      <c r="AY40" s="237"/>
      <c r="AZ40" s="238"/>
      <c r="BA40" s="249"/>
      <c r="BB40" s="238">
        <v>39600.04</v>
      </c>
      <c r="BC40" s="242"/>
      <c r="BD40" s="789">
        <f t="shared" si="6"/>
        <v>39600.04</v>
      </c>
      <c r="BE40" s="755">
        <f t="shared" si="7"/>
        <v>0</v>
      </c>
      <c r="BF40" s="239">
        <v>39600.04</v>
      </c>
      <c r="BG40" s="243"/>
      <c r="BH40" s="238"/>
      <c r="BI40" s="237"/>
      <c r="BJ40" s="238"/>
      <c r="BK40" s="237"/>
      <c r="BL40" s="238"/>
      <c r="BM40" s="237"/>
      <c r="BN40" s="238"/>
      <c r="BO40" s="237"/>
      <c r="BP40" s="238"/>
      <c r="BQ40" s="237"/>
      <c r="BR40" s="238"/>
      <c r="BS40" s="237"/>
      <c r="BT40" s="238"/>
      <c r="BU40" s="237"/>
      <c r="BV40" s="238"/>
      <c r="BW40" s="237"/>
      <c r="BX40" s="238"/>
      <c r="BY40" s="237"/>
      <c r="BZ40" s="238"/>
      <c r="CA40" s="249"/>
      <c r="CB40" s="236"/>
      <c r="CC40" s="240"/>
      <c r="CD40" s="789">
        <f t="shared" si="9"/>
        <v>39600.04</v>
      </c>
      <c r="CE40" s="755">
        <f t="shared" si="10"/>
        <v>0</v>
      </c>
      <c r="CF40" s="239">
        <v>10656.93</v>
      </c>
      <c r="CG40" s="243"/>
      <c r="CH40" s="238"/>
      <c r="CI40" s="237"/>
      <c r="CJ40" s="238"/>
      <c r="CK40" s="237"/>
      <c r="CL40" s="238"/>
      <c r="CM40" s="237"/>
      <c r="CN40" s="238"/>
      <c r="CO40" s="237"/>
      <c r="CP40" s="238"/>
      <c r="CQ40" s="237"/>
      <c r="CR40" s="238"/>
      <c r="CS40" s="237"/>
      <c r="CT40" s="238"/>
      <c r="CU40" s="237"/>
      <c r="CV40" s="238"/>
      <c r="CW40" s="237"/>
      <c r="CX40" s="238"/>
      <c r="CY40" s="237"/>
      <c r="CZ40" s="238"/>
      <c r="DA40" s="249"/>
      <c r="DB40" s="236"/>
      <c r="DC40" s="235"/>
      <c r="DD40" s="789">
        <f t="shared" si="11"/>
        <v>10656.93</v>
      </c>
      <c r="DE40" s="811">
        <f t="shared" si="12"/>
        <v>0</v>
      </c>
      <c r="DF40" s="354">
        <f t="shared" si="31"/>
        <v>89857.010000000009</v>
      </c>
      <c r="DG40" s="355">
        <f t="shared" si="32"/>
        <v>0</v>
      </c>
      <c r="DH40" s="308"/>
      <c r="DI40" s="365"/>
      <c r="DJ40" s="365"/>
      <c r="DK40" s="365"/>
      <c r="DL40" s="365"/>
      <c r="DM40" s="365"/>
      <c r="DN40" s="365"/>
      <c r="DO40" s="365"/>
      <c r="DP40" s="365"/>
      <c r="DQ40" s="365"/>
      <c r="DR40" s="365"/>
      <c r="DS40" s="365"/>
    </row>
    <row r="41" spans="1:123" s="213" customFormat="1" ht="17.25" customHeight="1">
      <c r="A41" s="226" t="s">
        <v>394</v>
      </c>
      <c r="B41" s="93" t="s">
        <v>267</v>
      </c>
      <c r="C41" s="225"/>
      <c r="D41" s="225"/>
      <c r="E41" s="224"/>
      <c r="F41" s="222">
        <f t="shared" ref="F41:AM41" si="33">+SUM(F42:F45)</f>
        <v>0</v>
      </c>
      <c r="G41" s="219">
        <f t="shared" si="33"/>
        <v>0</v>
      </c>
      <c r="H41" s="217">
        <f t="shared" si="33"/>
        <v>0</v>
      </c>
      <c r="I41" s="218">
        <f t="shared" si="33"/>
        <v>0</v>
      </c>
      <c r="J41" s="217">
        <f t="shared" si="33"/>
        <v>0</v>
      </c>
      <c r="K41" s="218">
        <f t="shared" si="33"/>
        <v>0</v>
      </c>
      <c r="L41" s="217">
        <f t="shared" si="33"/>
        <v>0</v>
      </c>
      <c r="M41" s="218">
        <f t="shared" si="33"/>
        <v>0</v>
      </c>
      <c r="N41" s="217">
        <f t="shared" si="33"/>
        <v>0</v>
      </c>
      <c r="O41" s="218">
        <f t="shared" si="33"/>
        <v>0</v>
      </c>
      <c r="P41" s="217">
        <f t="shared" si="33"/>
        <v>0</v>
      </c>
      <c r="Q41" s="218">
        <f t="shared" si="33"/>
        <v>0</v>
      </c>
      <c r="R41" s="217">
        <f t="shared" si="33"/>
        <v>0</v>
      </c>
      <c r="S41" s="218">
        <f t="shared" si="33"/>
        <v>0</v>
      </c>
      <c r="T41" s="217">
        <f t="shared" si="33"/>
        <v>0</v>
      </c>
      <c r="U41" s="218">
        <f t="shared" si="33"/>
        <v>0</v>
      </c>
      <c r="V41" s="217">
        <f t="shared" si="33"/>
        <v>0</v>
      </c>
      <c r="W41" s="218">
        <f t="shared" si="33"/>
        <v>0</v>
      </c>
      <c r="X41" s="217">
        <f t="shared" si="33"/>
        <v>0</v>
      </c>
      <c r="Y41" s="218">
        <f t="shared" si="33"/>
        <v>0</v>
      </c>
      <c r="Z41" s="217">
        <f t="shared" si="33"/>
        <v>0</v>
      </c>
      <c r="AA41" s="216">
        <f t="shared" si="33"/>
        <v>0</v>
      </c>
      <c r="AB41" s="215">
        <f t="shared" si="33"/>
        <v>0</v>
      </c>
      <c r="AC41" s="221">
        <f t="shared" si="33"/>
        <v>0</v>
      </c>
      <c r="AD41" s="788">
        <f t="shared" si="4"/>
        <v>0</v>
      </c>
      <c r="AE41" s="754">
        <f t="shared" si="5"/>
        <v>0</v>
      </c>
      <c r="AF41" s="220">
        <f t="shared" si="33"/>
        <v>0</v>
      </c>
      <c r="AG41" s="219">
        <f t="shared" si="33"/>
        <v>0</v>
      </c>
      <c r="AH41" s="217">
        <f t="shared" si="33"/>
        <v>0</v>
      </c>
      <c r="AI41" s="218">
        <f t="shared" si="33"/>
        <v>0</v>
      </c>
      <c r="AJ41" s="217">
        <f t="shared" si="33"/>
        <v>0</v>
      </c>
      <c r="AK41" s="218">
        <f t="shared" si="33"/>
        <v>0</v>
      </c>
      <c r="AL41" s="217">
        <f t="shared" si="33"/>
        <v>0</v>
      </c>
      <c r="AM41" s="218">
        <f t="shared" si="33"/>
        <v>0</v>
      </c>
      <c r="AN41" s="217">
        <f t="shared" ref="AN41:BU41" si="34">+SUM(AN42:AN45)</f>
        <v>0</v>
      </c>
      <c r="AO41" s="218">
        <f t="shared" si="34"/>
        <v>0</v>
      </c>
      <c r="AP41" s="217">
        <f t="shared" si="34"/>
        <v>0</v>
      </c>
      <c r="AQ41" s="218">
        <f t="shared" si="34"/>
        <v>0</v>
      </c>
      <c r="AR41" s="217">
        <f t="shared" si="34"/>
        <v>0</v>
      </c>
      <c r="AS41" s="218">
        <f t="shared" si="34"/>
        <v>0</v>
      </c>
      <c r="AT41" s="217">
        <f t="shared" si="34"/>
        <v>0</v>
      </c>
      <c r="AU41" s="218">
        <f t="shared" si="34"/>
        <v>0</v>
      </c>
      <c r="AV41" s="217">
        <f t="shared" si="34"/>
        <v>0</v>
      </c>
      <c r="AW41" s="218">
        <f t="shared" si="34"/>
        <v>0</v>
      </c>
      <c r="AX41" s="217">
        <f t="shared" si="34"/>
        <v>0</v>
      </c>
      <c r="AY41" s="218">
        <f t="shared" si="34"/>
        <v>0</v>
      </c>
      <c r="AZ41" s="217">
        <f t="shared" si="34"/>
        <v>0</v>
      </c>
      <c r="BA41" s="216">
        <f t="shared" si="34"/>
        <v>36000</v>
      </c>
      <c r="BB41" s="217">
        <f t="shared" si="34"/>
        <v>25837.83</v>
      </c>
      <c r="BC41" s="223">
        <f t="shared" si="34"/>
        <v>94500</v>
      </c>
      <c r="BD41" s="788">
        <f t="shared" si="6"/>
        <v>25837.83</v>
      </c>
      <c r="BE41" s="754">
        <f t="shared" si="7"/>
        <v>130500</v>
      </c>
      <c r="BF41" s="220">
        <f t="shared" si="34"/>
        <v>25837.83</v>
      </c>
      <c r="BG41" s="219">
        <f t="shared" si="34"/>
        <v>0</v>
      </c>
      <c r="BH41" s="217">
        <f t="shared" si="34"/>
        <v>0</v>
      </c>
      <c r="BI41" s="218">
        <f t="shared" si="34"/>
        <v>0</v>
      </c>
      <c r="BJ41" s="217">
        <f t="shared" si="34"/>
        <v>0</v>
      </c>
      <c r="BK41" s="218">
        <f t="shared" si="34"/>
        <v>0</v>
      </c>
      <c r="BL41" s="217">
        <f t="shared" si="34"/>
        <v>0</v>
      </c>
      <c r="BM41" s="218">
        <f t="shared" si="34"/>
        <v>0</v>
      </c>
      <c r="BN41" s="217">
        <f t="shared" si="34"/>
        <v>0</v>
      </c>
      <c r="BO41" s="218">
        <f t="shared" si="34"/>
        <v>0</v>
      </c>
      <c r="BP41" s="217">
        <f t="shared" si="34"/>
        <v>0</v>
      </c>
      <c r="BQ41" s="218">
        <f t="shared" si="34"/>
        <v>0</v>
      </c>
      <c r="BR41" s="217">
        <f t="shared" si="34"/>
        <v>0</v>
      </c>
      <c r="BS41" s="218">
        <f t="shared" si="34"/>
        <v>0</v>
      </c>
      <c r="BT41" s="217">
        <f t="shared" si="34"/>
        <v>0</v>
      </c>
      <c r="BU41" s="218">
        <f t="shared" si="34"/>
        <v>0</v>
      </c>
      <c r="BV41" s="217">
        <f t="shared" ref="BV41:DC41" si="35">+SUM(BV42:BV45)</f>
        <v>0</v>
      </c>
      <c r="BW41" s="218">
        <f t="shared" si="35"/>
        <v>0</v>
      </c>
      <c r="BX41" s="217">
        <f t="shared" si="35"/>
        <v>0</v>
      </c>
      <c r="BY41" s="218">
        <f t="shared" si="35"/>
        <v>0</v>
      </c>
      <c r="BZ41" s="217">
        <f t="shared" si="35"/>
        <v>0</v>
      </c>
      <c r="CA41" s="216">
        <f t="shared" si="35"/>
        <v>32000</v>
      </c>
      <c r="CB41" s="215">
        <f t="shared" si="35"/>
        <v>0</v>
      </c>
      <c r="CC41" s="221">
        <f t="shared" si="35"/>
        <v>76500</v>
      </c>
      <c r="CD41" s="788">
        <f t="shared" si="9"/>
        <v>25837.83</v>
      </c>
      <c r="CE41" s="754">
        <f t="shared" si="10"/>
        <v>108500</v>
      </c>
      <c r="CF41" s="220">
        <f t="shared" si="35"/>
        <v>6953.35</v>
      </c>
      <c r="CG41" s="219">
        <f t="shared" si="35"/>
        <v>0</v>
      </c>
      <c r="CH41" s="217">
        <f t="shared" si="35"/>
        <v>0</v>
      </c>
      <c r="CI41" s="218">
        <f t="shared" si="35"/>
        <v>0</v>
      </c>
      <c r="CJ41" s="217">
        <f t="shared" si="35"/>
        <v>0</v>
      </c>
      <c r="CK41" s="218">
        <f t="shared" si="35"/>
        <v>0</v>
      </c>
      <c r="CL41" s="217">
        <f t="shared" si="35"/>
        <v>0</v>
      </c>
      <c r="CM41" s="218">
        <f t="shared" si="35"/>
        <v>0</v>
      </c>
      <c r="CN41" s="217">
        <f t="shared" si="35"/>
        <v>0</v>
      </c>
      <c r="CO41" s="218">
        <f t="shared" si="35"/>
        <v>0</v>
      </c>
      <c r="CP41" s="217">
        <f t="shared" si="35"/>
        <v>0</v>
      </c>
      <c r="CQ41" s="218">
        <f t="shared" si="35"/>
        <v>0</v>
      </c>
      <c r="CR41" s="217">
        <f t="shared" si="35"/>
        <v>0</v>
      </c>
      <c r="CS41" s="218">
        <f t="shared" si="35"/>
        <v>0</v>
      </c>
      <c r="CT41" s="217">
        <f t="shared" si="35"/>
        <v>0</v>
      </c>
      <c r="CU41" s="218">
        <f t="shared" si="35"/>
        <v>0</v>
      </c>
      <c r="CV41" s="217">
        <f t="shared" si="35"/>
        <v>0</v>
      </c>
      <c r="CW41" s="218">
        <f t="shared" si="35"/>
        <v>0</v>
      </c>
      <c r="CX41" s="217">
        <f t="shared" si="35"/>
        <v>0</v>
      </c>
      <c r="CY41" s="218">
        <f t="shared" si="35"/>
        <v>0</v>
      </c>
      <c r="CZ41" s="217">
        <f t="shared" si="35"/>
        <v>0</v>
      </c>
      <c r="DA41" s="216">
        <f t="shared" si="35"/>
        <v>0</v>
      </c>
      <c r="DB41" s="215">
        <f t="shared" si="35"/>
        <v>0</v>
      </c>
      <c r="DC41" s="214">
        <f t="shared" si="35"/>
        <v>36000</v>
      </c>
      <c r="DD41" s="788">
        <f t="shared" si="11"/>
        <v>6953.35</v>
      </c>
      <c r="DE41" s="810">
        <f t="shared" si="12"/>
        <v>36000</v>
      </c>
      <c r="DF41" s="352">
        <f t="shared" ref="DF41:DF61" si="36">+F41+H41+J41+L41+N41+P41+R41+T41+V41+X41+Z41+AB41+AF41+AH41+AJ41+AL41+AN41+AP41+AR41+AT41+AV41+AX41+AZ41+BB41+BF41+BH41+BJ41+BL41+BN41+BP41+BR41+BT41+BV41+BX41+BZ41+CB41+CF41+CH41+CJ41+CL41+CN41+CP41+CR41+CT41+CV41+CX41+CZ41+DB41</f>
        <v>58629.01</v>
      </c>
      <c r="DG41" s="353">
        <f t="shared" ref="DG41:DG61" si="37">+G41+I41+K41+M41+O41+Q41+S41+U41+W41+Y41+AA41+AC41+AG41+AI41+AK41+AM41+AO41+AQ41+AS41+AU41+AW41+AY41+BA41+BC41+BG41+BI41+BK41+BM41+BO41+BQ41+BS41+BU41+BW41+BY41+CA41+CC41+CG41+CI41+CK41+CM41+CO41+CQ41+CS41+CU41+CW41+CY41+DA41+DC41</f>
        <v>275000</v>
      </c>
      <c r="DH41" s="305"/>
      <c r="DI41" s="196"/>
      <c r="DJ41" s="196"/>
      <c r="DK41" s="196"/>
      <c r="DL41" s="196"/>
      <c r="DM41" s="196"/>
      <c r="DN41" s="196"/>
      <c r="DO41" s="196"/>
      <c r="DP41" s="196"/>
      <c r="DQ41" s="196"/>
      <c r="DR41" s="196"/>
      <c r="DS41" s="196"/>
    </row>
    <row r="42" spans="1:123" s="196" customFormat="1">
      <c r="A42" s="133" t="s">
        <v>396</v>
      </c>
      <c r="B42" s="212" t="s">
        <v>159</v>
      </c>
      <c r="C42" s="131">
        <v>2</v>
      </c>
      <c r="D42" s="130">
        <v>44166</v>
      </c>
      <c r="E42" s="86">
        <v>44226</v>
      </c>
      <c r="F42" s="205"/>
      <c r="G42" s="202"/>
      <c r="H42" s="200"/>
      <c r="I42" s="201"/>
      <c r="J42" s="200"/>
      <c r="K42" s="201"/>
      <c r="L42" s="200"/>
      <c r="M42" s="201"/>
      <c r="N42" s="200"/>
      <c r="O42" s="201"/>
      <c r="P42" s="200"/>
      <c r="Q42" s="201"/>
      <c r="R42" s="200"/>
      <c r="S42" s="201"/>
      <c r="T42" s="200"/>
      <c r="U42" s="201"/>
      <c r="V42" s="200"/>
      <c r="W42" s="201"/>
      <c r="X42" s="200"/>
      <c r="Y42" s="201"/>
      <c r="Z42" s="200"/>
      <c r="AA42" s="199"/>
      <c r="AB42" s="198"/>
      <c r="AC42" s="204"/>
      <c r="AD42" s="795">
        <f t="shared" si="4"/>
        <v>0</v>
      </c>
      <c r="AE42" s="759">
        <f t="shared" si="5"/>
        <v>0</v>
      </c>
      <c r="AF42" s="203"/>
      <c r="AG42" s="202"/>
      <c r="AH42" s="200"/>
      <c r="AI42" s="201"/>
      <c r="AJ42" s="200"/>
      <c r="AK42" s="201"/>
      <c r="AL42" s="200"/>
      <c r="AM42" s="201"/>
      <c r="AN42" s="200"/>
      <c r="AO42" s="201"/>
      <c r="AP42" s="200"/>
      <c r="AQ42" s="201"/>
      <c r="AR42" s="200"/>
      <c r="AS42" s="201"/>
      <c r="AT42" s="200"/>
      <c r="AU42" s="201"/>
      <c r="AV42" s="200"/>
      <c r="AW42" s="201"/>
      <c r="AX42" s="207"/>
      <c r="AY42" s="143"/>
      <c r="AZ42" s="200"/>
      <c r="BA42" s="141"/>
      <c r="BB42" s="746">
        <v>25837.83</v>
      </c>
      <c r="BC42" s="147"/>
      <c r="BD42" s="792">
        <f t="shared" si="6"/>
        <v>25837.83</v>
      </c>
      <c r="BE42" s="757">
        <f t="shared" si="7"/>
        <v>0</v>
      </c>
      <c r="BF42" s="748">
        <v>25837.83</v>
      </c>
      <c r="BG42" s="144"/>
      <c r="BH42" s="746"/>
      <c r="BI42" s="143"/>
      <c r="BJ42" s="746"/>
      <c r="BK42" s="143"/>
      <c r="BL42" s="746"/>
      <c r="BM42" s="143"/>
      <c r="BN42" s="746"/>
      <c r="BO42" s="143"/>
      <c r="BP42" s="746"/>
      <c r="BQ42" s="143"/>
      <c r="BR42" s="746"/>
      <c r="BS42" s="143"/>
      <c r="BT42" s="746"/>
      <c r="BU42" s="143"/>
      <c r="BV42" s="746"/>
      <c r="BW42" s="143"/>
      <c r="BX42" s="746"/>
      <c r="BY42" s="143"/>
      <c r="BZ42" s="746"/>
      <c r="CA42" s="141"/>
      <c r="CB42" s="749"/>
      <c r="CC42" s="146"/>
      <c r="CD42" s="792">
        <f t="shared" si="9"/>
        <v>25837.83</v>
      </c>
      <c r="CE42" s="757">
        <f t="shared" si="10"/>
        <v>0</v>
      </c>
      <c r="CF42" s="748">
        <v>6953.35</v>
      </c>
      <c r="CG42" s="144"/>
      <c r="CH42" s="746"/>
      <c r="CI42" s="143"/>
      <c r="CJ42" s="746"/>
      <c r="CK42" s="143"/>
      <c r="CL42" s="746"/>
      <c r="CM42" s="143"/>
      <c r="CN42" s="746"/>
      <c r="CO42" s="143"/>
      <c r="CP42" s="746"/>
      <c r="CQ42" s="143"/>
      <c r="CR42" s="746"/>
      <c r="CS42" s="143"/>
      <c r="CT42" s="746"/>
      <c r="CU42" s="143"/>
      <c r="CV42" s="746"/>
      <c r="CW42" s="143"/>
      <c r="CX42" s="746"/>
      <c r="CY42" s="143"/>
      <c r="CZ42" s="746"/>
      <c r="DA42" s="141"/>
      <c r="DB42" s="749"/>
      <c r="DC42" s="139"/>
      <c r="DD42" s="792">
        <f t="shared" si="11"/>
        <v>6953.35</v>
      </c>
      <c r="DE42" s="813">
        <f t="shared" si="12"/>
        <v>0</v>
      </c>
      <c r="DF42" s="138">
        <f t="shared" si="36"/>
        <v>58629.01</v>
      </c>
      <c r="DG42" s="137">
        <f t="shared" si="37"/>
        <v>0</v>
      </c>
      <c r="DH42" s="305"/>
    </row>
    <row r="43" spans="1:123" s="196" customFormat="1" ht="17.25" customHeight="1">
      <c r="A43" s="133" t="s">
        <v>395</v>
      </c>
      <c r="B43" s="212" t="s">
        <v>160</v>
      </c>
      <c r="C43" s="80">
        <v>31</v>
      </c>
      <c r="D43" s="79">
        <v>44075</v>
      </c>
      <c r="E43" s="86">
        <v>44925</v>
      </c>
      <c r="F43" s="205"/>
      <c r="G43" s="202"/>
      <c r="H43" s="200"/>
      <c r="I43" s="201"/>
      <c r="J43" s="200"/>
      <c r="K43" s="201"/>
      <c r="L43" s="200"/>
      <c r="M43" s="201"/>
      <c r="N43" s="200"/>
      <c r="O43" s="201"/>
      <c r="P43" s="200"/>
      <c r="Q43" s="201"/>
      <c r="R43" s="200"/>
      <c r="S43" s="201"/>
      <c r="T43" s="200"/>
      <c r="U43" s="201"/>
      <c r="V43" s="200"/>
      <c r="W43" s="201"/>
      <c r="X43" s="200"/>
      <c r="Y43" s="201"/>
      <c r="Z43" s="200"/>
      <c r="AA43" s="199"/>
      <c r="AB43" s="198"/>
      <c r="AC43" s="204"/>
      <c r="AD43" s="795">
        <f t="shared" si="4"/>
        <v>0</v>
      </c>
      <c r="AE43" s="759">
        <f t="shared" si="5"/>
        <v>0</v>
      </c>
      <c r="AF43" s="203"/>
      <c r="AG43" s="202"/>
      <c r="AH43" s="200"/>
      <c r="AI43" s="201"/>
      <c r="AJ43" s="200"/>
      <c r="AK43" s="201"/>
      <c r="AL43" s="200"/>
      <c r="AM43" s="201"/>
      <c r="AN43" s="200"/>
      <c r="AO43" s="201"/>
      <c r="AP43" s="200"/>
      <c r="AQ43" s="201"/>
      <c r="AR43" s="200"/>
      <c r="AS43" s="201"/>
      <c r="AT43" s="200"/>
      <c r="AU43" s="201"/>
      <c r="AV43" s="200"/>
      <c r="AW43" s="201"/>
      <c r="AX43" s="207"/>
      <c r="AY43" s="143"/>
      <c r="AZ43" s="200"/>
      <c r="BA43" s="141"/>
      <c r="BB43" s="746"/>
      <c r="BC43" s="147">
        <f>36000*2</f>
        <v>72000</v>
      </c>
      <c r="BD43" s="792">
        <f t="shared" si="6"/>
        <v>0</v>
      </c>
      <c r="BE43" s="757">
        <f t="shared" si="7"/>
        <v>72000</v>
      </c>
      <c r="BF43" s="748"/>
      <c r="BG43" s="144"/>
      <c r="BH43" s="746"/>
      <c r="BI43" s="143"/>
      <c r="BJ43" s="746"/>
      <c r="BK43" s="143"/>
      <c r="BL43" s="746"/>
      <c r="BM43" s="143"/>
      <c r="BN43" s="746"/>
      <c r="BO43" s="143"/>
      <c r="BP43" s="746"/>
      <c r="BQ43" s="143"/>
      <c r="BR43" s="746"/>
      <c r="BS43" s="143"/>
      <c r="BT43" s="746"/>
      <c r="BU43" s="143"/>
      <c r="BV43" s="746"/>
      <c r="BW43" s="143"/>
      <c r="BX43" s="746"/>
      <c r="BY43" s="143"/>
      <c r="BZ43" s="746"/>
      <c r="CA43" s="141"/>
      <c r="CB43" s="749"/>
      <c r="CC43" s="146">
        <f>27000*2</f>
        <v>54000</v>
      </c>
      <c r="CD43" s="792">
        <f t="shared" si="9"/>
        <v>0</v>
      </c>
      <c r="CE43" s="757">
        <f t="shared" si="10"/>
        <v>54000</v>
      </c>
      <c r="CF43" s="748"/>
      <c r="CG43" s="144"/>
      <c r="CH43" s="746"/>
      <c r="CI43" s="143"/>
      <c r="CJ43" s="746"/>
      <c r="CK43" s="143"/>
      <c r="CL43" s="746"/>
      <c r="CM43" s="143"/>
      <c r="CN43" s="746"/>
      <c r="CO43" s="143"/>
      <c r="CP43" s="746"/>
      <c r="CQ43" s="143"/>
      <c r="CR43" s="746"/>
      <c r="CS43" s="143"/>
      <c r="CT43" s="746"/>
      <c r="CU43" s="143"/>
      <c r="CV43" s="746"/>
      <c r="CW43" s="143"/>
      <c r="CX43" s="746"/>
      <c r="CY43" s="143"/>
      <c r="CZ43" s="746"/>
      <c r="DA43" s="141"/>
      <c r="DB43" s="749"/>
      <c r="DC43" s="139">
        <f>18000*2</f>
        <v>36000</v>
      </c>
      <c r="DD43" s="792">
        <f t="shared" si="11"/>
        <v>0</v>
      </c>
      <c r="DE43" s="813">
        <f t="shared" si="12"/>
        <v>36000</v>
      </c>
      <c r="DF43" s="138">
        <f t="shared" si="36"/>
        <v>0</v>
      </c>
      <c r="DG43" s="137">
        <f t="shared" si="37"/>
        <v>162000</v>
      </c>
      <c r="DH43" s="305"/>
    </row>
    <row r="44" spans="1:123" s="196" customFormat="1" ht="17.25" customHeight="1">
      <c r="A44" s="133" t="s">
        <v>397</v>
      </c>
      <c r="B44" s="87" t="s">
        <v>161</v>
      </c>
      <c r="C44" s="80">
        <v>19</v>
      </c>
      <c r="D44" s="79">
        <v>43983</v>
      </c>
      <c r="E44" s="86">
        <v>44560</v>
      </c>
      <c r="F44" s="205"/>
      <c r="G44" s="202"/>
      <c r="H44" s="200"/>
      <c r="I44" s="201"/>
      <c r="J44" s="200"/>
      <c r="K44" s="201"/>
      <c r="L44" s="200"/>
      <c r="M44" s="201"/>
      <c r="N44" s="200"/>
      <c r="O44" s="201"/>
      <c r="P44" s="200"/>
      <c r="Q44" s="201"/>
      <c r="R44" s="200"/>
      <c r="S44" s="201"/>
      <c r="T44" s="200"/>
      <c r="U44" s="201"/>
      <c r="V44" s="200"/>
      <c r="W44" s="201"/>
      <c r="X44" s="200"/>
      <c r="Y44" s="201"/>
      <c r="Z44" s="200"/>
      <c r="AA44" s="199"/>
      <c r="AB44" s="198"/>
      <c r="AC44" s="204"/>
      <c r="AD44" s="795">
        <f t="shared" si="4"/>
        <v>0</v>
      </c>
      <c r="AE44" s="759">
        <f t="shared" si="5"/>
        <v>0</v>
      </c>
      <c r="AF44" s="203"/>
      <c r="AG44" s="202"/>
      <c r="AH44" s="200"/>
      <c r="AI44" s="201"/>
      <c r="AJ44" s="200"/>
      <c r="AK44" s="201"/>
      <c r="AL44" s="200"/>
      <c r="AM44" s="201"/>
      <c r="AN44" s="200"/>
      <c r="AO44" s="201"/>
      <c r="AP44" s="200"/>
      <c r="AQ44" s="201"/>
      <c r="AR44" s="200"/>
      <c r="AS44" s="201"/>
      <c r="AT44" s="200"/>
      <c r="AU44" s="201"/>
      <c r="AV44" s="200"/>
      <c r="AW44" s="201"/>
      <c r="AX44" s="207"/>
      <c r="AY44" s="143"/>
      <c r="AZ44" s="200"/>
      <c r="BA44" s="141"/>
      <c r="BB44" s="746"/>
      <c r="BC44" s="147">
        <f>300*75</f>
        <v>22500</v>
      </c>
      <c r="BD44" s="792">
        <f t="shared" si="6"/>
        <v>0</v>
      </c>
      <c r="BE44" s="757">
        <f t="shared" si="7"/>
        <v>22500</v>
      </c>
      <c r="BF44" s="748"/>
      <c r="BG44" s="144"/>
      <c r="BH44" s="746"/>
      <c r="BI44" s="143"/>
      <c r="BJ44" s="746"/>
      <c r="BK44" s="143"/>
      <c r="BL44" s="746"/>
      <c r="BM44" s="143"/>
      <c r="BN44" s="746"/>
      <c r="BO44" s="143"/>
      <c r="BP44" s="746"/>
      <c r="BQ44" s="143"/>
      <c r="BR44" s="746"/>
      <c r="BS44" s="143"/>
      <c r="BT44" s="746"/>
      <c r="BU44" s="143"/>
      <c r="BV44" s="746"/>
      <c r="BW44" s="143"/>
      <c r="BX44" s="746"/>
      <c r="BY44" s="143"/>
      <c r="BZ44" s="746"/>
      <c r="CA44" s="141"/>
      <c r="CB44" s="749"/>
      <c r="CC44" s="146">
        <f>300*75</f>
        <v>22500</v>
      </c>
      <c r="CD44" s="792">
        <f t="shared" si="9"/>
        <v>0</v>
      </c>
      <c r="CE44" s="757">
        <f t="shared" si="10"/>
        <v>22500</v>
      </c>
      <c r="CF44" s="748"/>
      <c r="CG44" s="144"/>
      <c r="CH44" s="746"/>
      <c r="CI44" s="143"/>
      <c r="CJ44" s="746"/>
      <c r="CK44" s="143"/>
      <c r="CL44" s="746"/>
      <c r="CM44" s="143"/>
      <c r="CN44" s="746"/>
      <c r="CO44" s="143"/>
      <c r="CP44" s="746"/>
      <c r="CQ44" s="143"/>
      <c r="CR44" s="746"/>
      <c r="CS44" s="143"/>
      <c r="CT44" s="746"/>
      <c r="CU44" s="143"/>
      <c r="CV44" s="746"/>
      <c r="CW44" s="143"/>
      <c r="CX44" s="746"/>
      <c r="CY44" s="143"/>
      <c r="CZ44" s="746"/>
      <c r="DA44" s="141"/>
      <c r="DB44" s="749"/>
      <c r="DC44" s="139"/>
      <c r="DD44" s="792">
        <f t="shared" si="11"/>
        <v>0</v>
      </c>
      <c r="DE44" s="813">
        <f t="shared" si="12"/>
        <v>0</v>
      </c>
      <c r="DF44" s="138">
        <f t="shared" si="36"/>
        <v>0</v>
      </c>
      <c r="DG44" s="137">
        <f t="shared" si="37"/>
        <v>45000</v>
      </c>
      <c r="DH44" s="305"/>
    </row>
    <row r="45" spans="1:123" s="196" customFormat="1" ht="17.25" customHeight="1">
      <c r="A45" s="133" t="s">
        <v>398</v>
      </c>
      <c r="B45" s="87" t="s">
        <v>162</v>
      </c>
      <c r="C45" s="80">
        <v>19</v>
      </c>
      <c r="D45" s="79">
        <v>43983</v>
      </c>
      <c r="E45" s="86">
        <v>44560</v>
      </c>
      <c r="F45" s="205"/>
      <c r="G45" s="202"/>
      <c r="H45" s="200"/>
      <c r="I45" s="201"/>
      <c r="J45" s="200"/>
      <c r="K45" s="201"/>
      <c r="L45" s="200"/>
      <c r="M45" s="201"/>
      <c r="N45" s="200"/>
      <c r="O45" s="201"/>
      <c r="P45" s="200"/>
      <c r="Q45" s="201"/>
      <c r="R45" s="200"/>
      <c r="S45" s="201"/>
      <c r="T45" s="200"/>
      <c r="U45" s="201"/>
      <c r="V45" s="200"/>
      <c r="W45" s="201"/>
      <c r="X45" s="200"/>
      <c r="Y45" s="201"/>
      <c r="Z45" s="200"/>
      <c r="AA45" s="199"/>
      <c r="AB45" s="198"/>
      <c r="AC45" s="204"/>
      <c r="AD45" s="795">
        <f t="shared" si="4"/>
        <v>0</v>
      </c>
      <c r="AE45" s="759">
        <f t="shared" si="5"/>
        <v>0</v>
      </c>
      <c r="AF45" s="203"/>
      <c r="AG45" s="202"/>
      <c r="AH45" s="200"/>
      <c r="AI45" s="201"/>
      <c r="AJ45" s="200"/>
      <c r="AK45" s="201"/>
      <c r="AL45" s="200"/>
      <c r="AM45" s="201"/>
      <c r="AN45" s="200"/>
      <c r="AO45" s="201"/>
      <c r="AP45" s="200"/>
      <c r="AQ45" s="201"/>
      <c r="AR45" s="200"/>
      <c r="AS45" s="201"/>
      <c r="AT45" s="200"/>
      <c r="AU45" s="201"/>
      <c r="AV45" s="200"/>
      <c r="AW45" s="201"/>
      <c r="AX45" s="200"/>
      <c r="AY45" s="201"/>
      <c r="AZ45" s="200"/>
      <c r="BA45" s="141">
        <v>36000</v>
      </c>
      <c r="BB45" s="746"/>
      <c r="BC45" s="147"/>
      <c r="BD45" s="792">
        <f t="shared" si="6"/>
        <v>0</v>
      </c>
      <c r="BE45" s="757">
        <f t="shared" si="7"/>
        <v>36000</v>
      </c>
      <c r="BF45" s="748"/>
      <c r="BG45" s="144"/>
      <c r="BH45" s="746"/>
      <c r="BI45" s="143"/>
      <c r="BJ45" s="746"/>
      <c r="BK45" s="143"/>
      <c r="BL45" s="746"/>
      <c r="BM45" s="143"/>
      <c r="BN45" s="746"/>
      <c r="BO45" s="143"/>
      <c r="BP45" s="746"/>
      <c r="BQ45" s="143"/>
      <c r="BR45" s="746"/>
      <c r="BS45" s="143"/>
      <c r="BT45" s="746"/>
      <c r="BU45" s="143"/>
      <c r="BV45" s="746"/>
      <c r="BW45" s="143"/>
      <c r="BX45" s="746"/>
      <c r="BY45" s="143"/>
      <c r="BZ45" s="746"/>
      <c r="CA45" s="141">
        <v>32000</v>
      </c>
      <c r="CB45" s="749"/>
      <c r="CC45" s="146"/>
      <c r="CD45" s="792">
        <f t="shared" si="9"/>
        <v>0</v>
      </c>
      <c r="CE45" s="757">
        <f t="shared" si="10"/>
        <v>32000</v>
      </c>
      <c r="CF45" s="748"/>
      <c r="CG45" s="144"/>
      <c r="CH45" s="746"/>
      <c r="CI45" s="143"/>
      <c r="CJ45" s="746"/>
      <c r="CK45" s="143"/>
      <c r="CL45" s="746"/>
      <c r="CM45" s="143"/>
      <c r="CN45" s="746"/>
      <c r="CO45" s="143"/>
      <c r="CP45" s="746"/>
      <c r="CQ45" s="143"/>
      <c r="CR45" s="746"/>
      <c r="CS45" s="143"/>
      <c r="CT45" s="746"/>
      <c r="CU45" s="143"/>
      <c r="CV45" s="746"/>
      <c r="CW45" s="143"/>
      <c r="CX45" s="746"/>
      <c r="CY45" s="143"/>
      <c r="CZ45" s="746"/>
      <c r="DA45" s="141"/>
      <c r="DB45" s="749"/>
      <c r="DC45" s="139"/>
      <c r="DD45" s="792">
        <f t="shared" si="11"/>
        <v>0</v>
      </c>
      <c r="DE45" s="813">
        <f t="shared" si="12"/>
        <v>0</v>
      </c>
      <c r="DF45" s="138">
        <f t="shared" si="36"/>
        <v>0</v>
      </c>
      <c r="DG45" s="137">
        <f t="shared" si="37"/>
        <v>68000</v>
      </c>
      <c r="DH45" s="305"/>
    </row>
    <row r="46" spans="1:123" s="93" customFormat="1" ht="17.25" customHeight="1">
      <c r="A46" s="97" t="s">
        <v>501</v>
      </c>
      <c r="B46" s="93" t="s">
        <v>266</v>
      </c>
      <c r="E46" s="104"/>
      <c r="F46" s="102">
        <f>+SUM(F47:F48)</f>
        <v>0</v>
      </c>
      <c r="G46" s="99">
        <f t="shared" ref="G46:BV46" si="38">+SUM(G47:G48)</f>
        <v>0</v>
      </c>
      <c r="H46" s="97">
        <f t="shared" si="38"/>
        <v>0</v>
      </c>
      <c r="I46" s="98">
        <f t="shared" si="38"/>
        <v>0</v>
      </c>
      <c r="J46" s="97">
        <f t="shared" si="38"/>
        <v>0</v>
      </c>
      <c r="K46" s="98">
        <f t="shared" si="38"/>
        <v>0</v>
      </c>
      <c r="L46" s="97">
        <f t="shared" si="38"/>
        <v>0</v>
      </c>
      <c r="M46" s="98">
        <f t="shared" si="38"/>
        <v>0</v>
      </c>
      <c r="N46" s="97">
        <f t="shared" si="38"/>
        <v>0</v>
      </c>
      <c r="O46" s="98">
        <f t="shared" si="38"/>
        <v>0</v>
      </c>
      <c r="P46" s="97">
        <f t="shared" si="38"/>
        <v>0</v>
      </c>
      <c r="Q46" s="98">
        <f t="shared" si="38"/>
        <v>0</v>
      </c>
      <c r="R46" s="97">
        <f t="shared" si="38"/>
        <v>0</v>
      </c>
      <c r="S46" s="98">
        <f t="shared" si="38"/>
        <v>0</v>
      </c>
      <c r="T46" s="97">
        <f t="shared" si="38"/>
        <v>0</v>
      </c>
      <c r="U46" s="98">
        <f t="shared" si="38"/>
        <v>0</v>
      </c>
      <c r="V46" s="97">
        <f t="shared" si="38"/>
        <v>0</v>
      </c>
      <c r="W46" s="98">
        <f t="shared" si="38"/>
        <v>0</v>
      </c>
      <c r="X46" s="97">
        <f t="shared" si="38"/>
        <v>0</v>
      </c>
      <c r="Y46" s="98">
        <f t="shared" si="38"/>
        <v>0</v>
      </c>
      <c r="Z46" s="97">
        <f t="shared" si="38"/>
        <v>0</v>
      </c>
      <c r="AA46" s="96">
        <f t="shared" si="38"/>
        <v>0</v>
      </c>
      <c r="AB46" s="95">
        <f t="shared" si="38"/>
        <v>0</v>
      </c>
      <c r="AC46" s="101">
        <f t="shared" si="38"/>
        <v>29000</v>
      </c>
      <c r="AD46" s="794">
        <f t="shared" si="4"/>
        <v>0</v>
      </c>
      <c r="AE46" s="760">
        <f t="shared" si="5"/>
        <v>29000</v>
      </c>
      <c r="AF46" s="100">
        <f t="shared" si="38"/>
        <v>0</v>
      </c>
      <c r="AG46" s="99">
        <f t="shared" si="38"/>
        <v>0</v>
      </c>
      <c r="AH46" s="97">
        <f t="shared" si="38"/>
        <v>0</v>
      </c>
      <c r="AI46" s="98">
        <f t="shared" si="38"/>
        <v>0</v>
      </c>
      <c r="AJ46" s="97">
        <f t="shared" si="38"/>
        <v>0</v>
      </c>
      <c r="AK46" s="98">
        <f t="shared" si="38"/>
        <v>0</v>
      </c>
      <c r="AL46" s="97">
        <f t="shared" si="38"/>
        <v>0</v>
      </c>
      <c r="AM46" s="98">
        <f t="shared" si="38"/>
        <v>0</v>
      </c>
      <c r="AN46" s="97">
        <f t="shared" si="38"/>
        <v>0</v>
      </c>
      <c r="AO46" s="98">
        <f t="shared" si="38"/>
        <v>0</v>
      </c>
      <c r="AP46" s="97">
        <f t="shared" si="38"/>
        <v>0</v>
      </c>
      <c r="AQ46" s="98">
        <f t="shared" si="38"/>
        <v>0</v>
      </c>
      <c r="AR46" s="97">
        <f t="shared" si="38"/>
        <v>0</v>
      </c>
      <c r="AS46" s="98">
        <f t="shared" si="38"/>
        <v>0</v>
      </c>
      <c r="AT46" s="97">
        <f t="shared" si="38"/>
        <v>0</v>
      </c>
      <c r="AU46" s="98">
        <f t="shared" si="38"/>
        <v>0</v>
      </c>
      <c r="AV46" s="97">
        <f t="shared" si="38"/>
        <v>0</v>
      </c>
      <c r="AW46" s="98">
        <f t="shared" si="38"/>
        <v>0</v>
      </c>
      <c r="AX46" s="97">
        <f t="shared" si="38"/>
        <v>0</v>
      </c>
      <c r="AY46" s="98">
        <f t="shared" si="38"/>
        <v>0</v>
      </c>
      <c r="AZ46" s="97">
        <f t="shared" si="38"/>
        <v>0</v>
      </c>
      <c r="BA46" s="96">
        <f t="shared" si="38"/>
        <v>0</v>
      </c>
      <c r="BB46" s="97">
        <f t="shared" si="38"/>
        <v>2115.36</v>
      </c>
      <c r="BC46" s="103">
        <f t="shared" si="38"/>
        <v>29000</v>
      </c>
      <c r="BD46" s="794">
        <f t="shared" si="6"/>
        <v>2115.36</v>
      </c>
      <c r="BE46" s="760">
        <f t="shared" si="7"/>
        <v>29000</v>
      </c>
      <c r="BF46" s="100">
        <f t="shared" si="38"/>
        <v>2115.36</v>
      </c>
      <c r="BG46" s="99">
        <f t="shared" si="38"/>
        <v>0</v>
      </c>
      <c r="BH46" s="97">
        <f t="shared" si="38"/>
        <v>0</v>
      </c>
      <c r="BI46" s="98">
        <f t="shared" si="38"/>
        <v>0</v>
      </c>
      <c r="BJ46" s="97">
        <f t="shared" si="38"/>
        <v>0</v>
      </c>
      <c r="BK46" s="98">
        <f t="shared" si="38"/>
        <v>0</v>
      </c>
      <c r="BL46" s="97">
        <f t="shared" si="38"/>
        <v>2115.36</v>
      </c>
      <c r="BM46" s="98">
        <f t="shared" si="38"/>
        <v>0</v>
      </c>
      <c r="BN46" s="97">
        <f t="shared" si="38"/>
        <v>0</v>
      </c>
      <c r="BO46" s="98">
        <f t="shared" si="38"/>
        <v>0</v>
      </c>
      <c r="BP46" s="97">
        <f t="shared" si="38"/>
        <v>0</v>
      </c>
      <c r="BQ46" s="98">
        <f t="shared" si="38"/>
        <v>0</v>
      </c>
      <c r="BR46" s="97">
        <f t="shared" si="38"/>
        <v>2115.36</v>
      </c>
      <c r="BS46" s="98">
        <f t="shared" si="38"/>
        <v>0</v>
      </c>
      <c r="BT46" s="97">
        <f t="shared" si="38"/>
        <v>0</v>
      </c>
      <c r="BU46" s="98">
        <f t="shared" si="38"/>
        <v>0</v>
      </c>
      <c r="BV46" s="97">
        <f t="shared" si="38"/>
        <v>0</v>
      </c>
      <c r="BW46" s="98">
        <f t="shared" ref="BW46:DC46" si="39">+SUM(BW47:BW48)</f>
        <v>0</v>
      </c>
      <c r="BX46" s="97">
        <f t="shared" si="39"/>
        <v>2115.36</v>
      </c>
      <c r="BY46" s="98">
        <f t="shared" si="39"/>
        <v>0</v>
      </c>
      <c r="BZ46" s="97">
        <f t="shared" si="39"/>
        <v>0</v>
      </c>
      <c r="CA46" s="96">
        <f t="shared" si="39"/>
        <v>29000</v>
      </c>
      <c r="CB46" s="95">
        <f t="shared" si="39"/>
        <v>0</v>
      </c>
      <c r="CC46" s="101">
        <f t="shared" si="39"/>
        <v>0</v>
      </c>
      <c r="CD46" s="794">
        <f t="shared" si="9"/>
        <v>8461.44</v>
      </c>
      <c r="CE46" s="760">
        <f t="shared" si="10"/>
        <v>29000</v>
      </c>
      <c r="CF46" s="100">
        <f t="shared" si="39"/>
        <v>37423.19</v>
      </c>
      <c r="CG46" s="99">
        <f t="shared" si="39"/>
        <v>3200</v>
      </c>
      <c r="CH46" s="97">
        <f t="shared" si="39"/>
        <v>0</v>
      </c>
      <c r="CI46" s="98">
        <f t="shared" si="39"/>
        <v>3200</v>
      </c>
      <c r="CJ46" s="97">
        <f t="shared" si="39"/>
        <v>0</v>
      </c>
      <c r="CK46" s="98">
        <f t="shared" si="39"/>
        <v>3200</v>
      </c>
      <c r="CL46" s="97">
        <f t="shared" si="39"/>
        <v>0</v>
      </c>
      <c r="CM46" s="98">
        <f t="shared" si="39"/>
        <v>3200</v>
      </c>
      <c r="CN46" s="97">
        <f t="shared" si="39"/>
        <v>0</v>
      </c>
      <c r="CO46" s="98">
        <f t="shared" si="39"/>
        <v>3200</v>
      </c>
      <c r="CP46" s="97">
        <f t="shared" si="39"/>
        <v>0</v>
      </c>
      <c r="CQ46" s="98">
        <f t="shared" si="39"/>
        <v>3200</v>
      </c>
      <c r="CR46" s="97">
        <f t="shared" si="39"/>
        <v>0</v>
      </c>
      <c r="CS46" s="98">
        <f t="shared" si="39"/>
        <v>3200</v>
      </c>
      <c r="CT46" s="97">
        <f t="shared" si="39"/>
        <v>0</v>
      </c>
      <c r="CU46" s="98">
        <f t="shared" si="39"/>
        <v>3200</v>
      </c>
      <c r="CV46" s="97">
        <f t="shared" si="39"/>
        <v>0</v>
      </c>
      <c r="CW46" s="98">
        <f t="shared" si="39"/>
        <v>3200</v>
      </c>
      <c r="CX46" s="97">
        <f t="shared" si="39"/>
        <v>0</v>
      </c>
      <c r="CY46" s="98">
        <f t="shared" si="39"/>
        <v>3200</v>
      </c>
      <c r="CZ46" s="97">
        <f t="shared" si="39"/>
        <v>0</v>
      </c>
      <c r="DA46" s="96">
        <f t="shared" si="39"/>
        <v>32200</v>
      </c>
      <c r="DB46" s="95">
        <f t="shared" si="39"/>
        <v>0</v>
      </c>
      <c r="DC46" s="94">
        <f t="shared" si="39"/>
        <v>3200</v>
      </c>
      <c r="DD46" s="794">
        <f t="shared" si="11"/>
        <v>37423.19</v>
      </c>
      <c r="DE46" s="815">
        <f t="shared" si="12"/>
        <v>67400</v>
      </c>
      <c r="DF46" s="562">
        <f t="shared" si="36"/>
        <v>47999.990000000005</v>
      </c>
      <c r="DG46" s="563">
        <f t="shared" si="37"/>
        <v>154400</v>
      </c>
      <c r="DH46" s="306"/>
      <c r="DI46" s="195"/>
      <c r="DJ46" s="195"/>
      <c r="DK46" s="195"/>
      <c r="DL46" s="195"/>
      <c r="DM46" s="195"/>
      <c r="DN46" s="195"/>
      <c r="DO46" s="195"/>
      <c r="DP46" s="195"/>
      <c r="DQ46" s="195"/>
      <c r="DR46" s="195"/>
      <c r="DS46" s="195"/>
    </row>
    <row r="47" spans="1:123" s="209" customFormat="1" ht="17.25" customHeight="1">
      <c r="A47" s="133" t="s">
        <v>400</v>
      </c>
      <c r="B47" s="87" t="s">
        <v>164</v>
      </c>
      <c r="C47" s="131">
        <v>13</v>
      </c>
      <c r="D47" s="130">
        <v>44166</v>
      </c>
      <c r="E47" s="86">
        <v>44560</v>
      </c>
      <c r="F47" s="208"/>
      <c r="G47" s="144"/>
      <c r="H47" s="207"/>
      <c r="I47" s="143"/>
      <c r="J47" s="207"/>
      <c r="K47" s="143"/>
      <c r="L47" s="207"/>
      <c r="M47" s="143"/>
      <c r="N47" s="207"/>
      <c r="O47" s="143"/>
      <c r="P47" s="207"/>
      <c r="Q47" s="143"/>
      <c r="R47" s="207"/>
      <c r="S47" s="143"/>
      <c r="T47" s="207"/>
      <c r="U47" s="143"/>
      <c r="V47" s="207"/>
      <c r="W47" s="143"/>
      <c r="X47" s="207"/>
      <c r="Y47" s="143"/>
      <c r="Z47" s="207"/>
      <c r="AA47" s="141"/>
      <c r="AB47" s="211"/>
      <c r="AC47" s="146"/>
      <c r="AD47" s="792">
        <f t="shared" si="4"/>
        <v>0</v>
      </c>
      <c r="AE47" s="757">
        <f t="shared" si="5"/>
        <v>0</v>
      </c>
      <c r="AF47" s="210"/>
      <c r="AG47" s="144"/>
      <c r="AH47" s="207"/>
      <c r="AI47" s="143"/>
      <c r="AJ47" s="207"/>
      <c r="AK47" s="143"/>
      <c r="AL47" s="207"/>
      <c r="AM47" s="143"/>
      <c r="AN47" s="207"/>
      <c r="AO47" s="143"/>
      <c r="AP47" s="207"/>
      <c r="AQ47" s="143"/>
      <c r="AR47" s="207"/>
      <c r="AS47" s="143"/>
      <c r="AT47" s="207"/>
      <c r="AU47" s="143"/>
      <c r="AV47" s="207"/>
      <c r="AW47" s="143"/>
      <c r="AX47" s="207"/>
      <c r="AY47" s="143"/>
      <c r="AZ47" s="207"/>
      <c r="BA47" s="141"/>
      <c r="BB47" s="207">
        <v>2115.36</v>
      </c>
      <c r="BC47" s="147"/>
      <c r="BD47" s="792">
        <f t="shared" si="6"/>
        <v>2115.36</v>
      </c>
      <c r="BE47" s="757">
        <f t="shared" si="7"/>
        <v>0</v>
      </c>
      <c r="BF47" s="210">
        <v>2115.36</v>
      </c>
      <c r="BG47" s="144"/>
      <c r="BH47" s="207"/>
      <c r="BI47" s="143"/>
      <c r="BJ47" s="207"/>
      <c r="BK47" s="143"/>
      <c r="BL47" s="207">
        <v>2115.36</v>
      </c>
      <c r="BM47" s="143"/>
      <c r="BN47" s="207"/>
      <c r="BO47" s="143"/>
      <c r="BP47" s="207"/>
      <c r="BQ47" s="143"/>
      <c r="BR47" s="207">
        <v>2115.36</v>
      </c>
      <c r="BS47" s="143"/>
      <c r="BT47" s="207"/>
      <c r="BU47" s="143"/>
      <c r="BV47" s="207"/>
      <c r="BW47" s="143"/>
      <c r="BX47" s="207">
        <v>2115.36</v>
      </c>
      <c r="BY47" s="143"/>
      <c r="BZ47" s="207"/>
      <c r="CA47" s="141"/>
      <c r="CB47" s="207"/>
      <c r="CC47" s="146"/>
      <c r="CD47" s="792">
        <f t="shared" si="9"/>
        <v>8461.44</v>
      </c>
      <c r="CE47" s="757">
        <f t="shared" si="10"/>
        <v>0</v>
      </c>
      <c r="CF47" s="210">
        <v>37423.19</v>
      </c>
      <c r="CG47" s="144">
        <f>38400/12</f>
        <v>3200</v>
      </c>
      <c r="CH47" s="207"/>
      <c r="CI47" s="144">
        <f>38400/12</f>
        <v>3200</v>
      </c>
      <c r="CJ47" s="207"/>
      <c r="CK47" s="144">
        <f>38400/12</f>
        <v>3200</v>
      </c>
      <c r="CL47" s="207"/>
      <c r="CM47" s="144">
        <f>38400/12</f>
        <v>3200</v>
      </c>
      <c r="CN47" s="207"/>
      <c r="CO47" s="144">
        <f>38400/12</f>
        <v>3200</v>
      </c>
      <c r="CP47" s="207"/>
      <c r="CQ47" s="144">
        <f>38400/12</f>
        <v>3200</v>
      </c>
      <c r="CR47" s="207"/>
      <c r="CS47" s="144">
        <f>38400/12</f>
        <v>3200</v>
      </c>
      <c r="CT47" s="207"/>
      <c r="CU47" s="144">
        <f>38400/12</f>
        <v>3200</v>
      </c>
      <c r="CV47" s="207"/>
      <c r="CW47" s="144">
        <f>38400/12</f>
        <v>3200</v>
      </c>
      <c r="CX47" s="207"/>
      <c r="CY47" s="144">
        <f>38400/12</f>
        <v>3200</v>
      </c>
      <c r="CZ47" s="207"/>
      <c r="DA47" s="144">
        <f>38400/12</f>
        <v>3200</v>
      </c>
      <c r="DB47" s="211"/>
      <c r="DC47" s="147">
        <f>38400/12</f>
        <v>3200</v>
      </c>
      <c r="DD47" s="792">
        <f t="shared" si="11"/>
        <v>37423.19</v>
      </c>
      <c r="DE47" s="813">
        <f t="shared" si="12"/>
        <v>38400</v>
      </c>
      <c r="DF47" s="138">
        <f t="shared" si="36"/>
        <v>47999.990000000005</v>
      </c>
      <c r="DG47" s="137">
        <f t="shared" si="37"/>
        <v>38400</v>
      </c>
      <c r="DH47" s="305"/>
    </row>
    <row r="48" spans="1:123" s="209" customFormat="1" ht="17.25" customHeight="1">
      <c r="A48" s="133" t="s">
        <v>401</v>
      </c>
      <c r="B48" s="87" t="s">
        <v>281</v>
      </c>
      <c r="C48" s="131">
        <v>46.5</v>
      </c>
      <c r="D48" s="130">
        <v>43511</v>
      </c>
      <c r="E48" s="86">
        <v>44925</v>
      </c>
      <c r="F48" s="208"/>
      <c r="G48" s="144"/>
      <c r="H48" s="207"/>
      <c r="I48" s="143"/>
      <c r="J48" s="207"/>
      <c r="K48" s="143"/>
      <c r="L48" s="207"/>
      <c r="M48" s="143"/>
      <c r="N48" s="207"/>
      <c r="O48" s="143"/>
      <c r="P48" s="207"/>
      <c r="Q48" s="143"/>
      <c r="R48" s="207"/>
      <c r="S48" s="143"/>
      <c r="T48" s="207"/>
      <c r="U48" s="143"/>
      <c r="V48" s="207"/>
      <c r="W48" s="143"/>
      <c r="X48" s="207"/>
      <c r="Y48" s="143"/>
      <c r="Z48" s="207"/>
      <c r="AA48" s="141"/>
      <c r="AB48" s="211"/>
      <c r="AC48" s="146">
        <v>29000</v>
      </c>
      <c r="AD48" s="792">
        <f t="shared" si="4"/>
        <v>0</v>
      </c>
      <c r="AE48" s="757">
        <f t="shared" si="5"/>
        <v>29000</v>
      </c>
      <c r="AF48" s="210"/>
      <c r="AG48" s="144"/>
      <c r="AH48" s="207"/>
      <c r="AI48" s="143"/>
      <c r="AJ48" s="207"/>
      <c r="AK48" s="143"/>
      <c r="AL48" s="207"/>
      <c r="AM48" s="143"/>
      <c r="AN48" s="207"/>
      <c r="AO48" s="143"/>
      <c r="AP48" s="207"/>
      <c r="AQ48" s="143"/>
      <c r="AR48" s="207"/>
      <c r="AS48" s="143"/>
      <c r="AT48" s="207"/>
      <c r="AU48" s="143"/>
      <c r="AV48" s="207"/>
      <c r="AW48" s="143"/>
      <c r="AX48" s="207"/>
      <c r="AY48" s="143"/>
      <c r="AZ48" s="207"/>
      <c r="BA48" s="141"/>
      <c r="BB48" s="207"/>
      <c r="BC48" s="139">
        <v>29000</v>
      </c>
      <c r="BD48" s="792">
        <f t="shared" si="6"/>
        <v>0</v>
      </c>
      <c r="BE48" s="757">
        <f t="shared" si="7"/>
        <v>29000</v>
      </c>
      <c r="BF48" s="210"/>
      <c r="BG48" s="144"/>
      <c r="BH48" s="207"/>
      <c r="BI48" s="143"/>
      <c r="BJ48" s="207"/>
      <c r="BK48" s="143"/>
      <c r="BL48" s="207"/>
      <c r="BM48" s="143"/>
      <c r="BN48" s="207"/>
      <c r="BO48" s="143"/>
      <c r="BP48" s="207"/>
      <c r="BQ48" s="143"/>
      <c r="BR48" s="207"/>
      <c r="BS48" s="143"/>
      <c r="BT48" s="207"/>
      <c r="BU48" s="143"/>
      <c r="BV48" s="207"/>
      <c r="BW48" s="143"/>
      <c r="BX48" s="207"/>
      <c r="BY48" s="143"/>
      <c r="BZ48" s="207"/>
      <c r="CA48" s="141">
        <v>29000</v>
      </c>
      <c r="CB48" s="211"/>
      <c r="CC48" s="146"/>
      <c r="CD48" s="792">
        <f t="shared" si="9"/>
        <v>0</v>
      </c>
      <c r="CE48" s="757">
        <f t="shared" si="10"/>
        <v>29000</v>
      </c>
      <c r="CF48" s="210"/>
      <c r="CG48" s="144"/>
      <c r="CH48" s="207"/>
      <c r="CI48" s="143"/>
      <c r="CJ48" s="207"/>
      <c r="CK48" s="143"/>
      <c r="CL48" s="207"/>
      <c r="CM48" s="143"/>
      <c r="CN48" s="207"/>
      <c r="CO48" s="143"/>
      <c r="CP48" s="207"/>
      <c r="CQ48" s="143"/>
      <c r="CR48" s="207"/>
      <c r="CS48" s="143"/>
      <c r="CT48" s="207"/>
      <c r="CU48" s="143"/>
      <c r="CV48" s="207"/>
      <c r="CW48" s="143"/>
      <c r="CX48" s="207"/>
      <c r="CY48" s="143"/>
      <c r="CZ48" s="207"/>
      <c r="DA48" s="141">
        <v>29000</v>
      </c>
      <c r="DB48" s="211"/>
      <c r="DC48" s="139"/>
      <c r="DD48" s="792">
        <f t="shared" si="11"/>
        <v>0</v>
      </c>
      <c r="DE48" s="813">
        <f t="shared" si="12"/>
        <v>29000</v>
      </c>
      <c r="DF48" s="138">
        <f t="shared" si="36"/>
        <v>0</v>
      </c>
      <c r="DG48" s="137">
        <f t="shared" si="37"/>
        <v>116000</v>
      </c>
      <c r="DH48" s="305"/>
    </row>
    <row r="49" spans="1:123" s="93" customFormat="1" ht="48">
      <c r="A49" s="97" t="s">
        <v>402</v>
      </c>
      <c r="B49" s="93" t="s">
        <v>265</v>
      </c>
      <c r="E49" s="104"/>
      <c r="F49" s="102">
        <f>+SUM(F50:F54)</f>
        <v>0</v>
      </c>
      <c r="G49" s="99">
        <f t="shared" ref="G49:BV49" si="40">+SUM(G50:G54)</f>
        <v>0</v>
      </c>
      <c r="H49" s="97">
        <f t="shared" si="40"/>
        <v>0</v>
      </c>
      <c r="I49" s="98">
        <f t="shared" si="40"/>
        <v>0</v>
      </c>
      <c r="J49" s="97">
        <f t="shared" si="40"/>
        <v>0</v>
      </c>
      <c r="K49" s="98">
        <f t="shared" si="40"/>
        <v>0</v>
      </c>
      <c r="L49" s="97">
        <f t="shared" si="40"/>
        <v>0</v>
      </c>
      <c r="M49" s="98">
        <f t="shared" si="40"/>
        <v>0</v>
      </c>
      <c r="N49" s="97">
        <f t="shared" si="40"/>
        <v>0</v>
      </c>
      <c r="O49" s="98">
        <f t="shared" si="40"/>
        <v>0</v>
      </c>
      <c r="P49" s="97">
        <f t="shared" si="40"/>
        <v>0</v>
      </c>
      <c r="Q49" s="98">
        <f t="shared" si="40"/>
        <v>0</v>
      </c>
      <c r="R49" s="97">
        <f t="shared" si="40"/>
        <v>0</v>
      </c>
      <c r="S49" s="98">
        <f t="shared" si="40"/>
        <v>0</v>
      </c>
      <c r="T49" s="97">
        <f t="shared" si="40"/>
        <v>0</v>
      </c>
      <c r="U49" s="98">
        <f t="shared" si="40"/>
        <v>0</v>
      </c>
      <c r="V49" s="97">
        <f t="shared" si="40"/>
        <v>0</v>
      </c>
      <c r="W49" s="98">
        <f t="shared" si="40"/>
        <v>0</v>
      </c>
      <c r="X49" s="97">
        <f t="shared" si="40"/>
        <v>0</v>
      </c>
      <c r="Y49" s="98">
        <f t="shared" si="40"/>
        <v>0</v>
      </c>
      <c r="Z49" s="97">
        <f t="shared" si="40"/>
        <v>0</v>
      </c>
      <c r="AA49" s="96">
        <f t="shared" si="40"/>
        <v>26551.75</v>
      </c>
      <c r="AB49" s="95">
        <f t="shared" si="40"/>
        <v>0</v>
      </c>
      <c r="AC49" s="101">
        <f t="shared" si="40"/>
        <v>0</v>
      </c>
      <c r="AD49" s="794">
        <f t="shared" si="4"/>
        <v>0</v>
      </c>
      <c r="AE49" s="760">
        <f t="shared" si="5"/>
        <v>26551.75</v>
      </c>
      <c r="AF49" s="100">
        <f t="shared" si="40"/>
        <v>0</v>
      </c>
      <c r="AG49" s="99">
        <f t="shared" si="40"/>
        <v>0</v>
      </c>
      <c r="AH49" s="97">
        <f t="shared" si="40"/>
        <v>0</v>
      </c>
      <c r="AI49" s="98">
        <f t="shared" si="40"/>
        <v>0</v>
      </c>
      <c r="AJ49" s="97">
        <f t="shared" si="40"/>
        <v>0</v>
      </c>
      <c r="AK49" s="98">
        <f t="shared" si="40"/>
        <v>0</v>
      </c>
      <c r="AL49" s="97">
        <f t="shared" si="40"/>
        <v>0</v>
      </c>
      <c r="AM49" s="98">
        <f t="shared" si="40"/>
        <v>0</v>
      </c>
      <c r="AN49" s="97">
        <f t="shared" si="40"/>
        <v>0</v>
      </c>
      <c r="AO49" s="98">
        <f t="shared" si="40"/>
        <v>0</v>
      </c>
      <c r="AP49" s="97">
        <f t="shared" si="40"/>
        <v>0</v>
      </c>
      <c r="AQ49" s="98">
        <f t="shared" si="40"/>
        <v>0</v>
      </c>
      <c r="AR49" s="97">
        <f t="shared" si="40"/>
        <v>0</v>
      </c>
      <c r="AS49" s="98">
        <f t="shared" si="40"/>
        <v>0</v>
      </c>
      <c r="AT49" s="97">
        <f t="shared" si="40"/>
        <v>0</v>
      </c>
      <c r="AU49" s="98">
        <f t="shared" si="40"/>
        <v>0</v>
      </c>
      <c r="AV49" s="97">
        <f t="shared" si="40"/>
        <v>0</v>
      </c>
      <c r="AW49" s="98">
        <f t="shared" si="40"/>
        <v>0</v>
      </c>
      <c r="AX49" s="97">
        <f t="shared" si="40"/>
        <v>0</v>
      </c>
      <c r="AY49" s="98">
        <f t="shared" si="40"/>
        <v>0</v>
      </c>
      <c r="AZ49" s="97">
        <f t="shared" si="40"/>
        <v>4407.01</v>
      </c>
      <c r="BA49" s="96">
        <f t="shared" si="40"/>
        <v>26551.75</v>
      </c>
      <c r="BB49" s="97">
        <f t="shared" si="40"/>
        <v>4407.01</v>
      </c>
      <c r="BC49" s="103">
        <f t="shared" si="40"/>
        <v>0</v>
      </c>
      <c r="BD49" s="794">
        <f t="shared" si="6"/>
        <v>8814.02</v>
      </c>
      <c r="BE49" s="760">
        <f t="shared" si="7"/>
        <v>26551.75</v>
      </c>
      <c r="BF49" s="100">
        <f t="shared" si="40"/>
        <v>0</v>
      </c>
      <c r="BG49" s="99">
        <f t="shared" si="40"/>
        <v>0</v>
      </c>
      <c r="BH49" s="97">
        <f t="shared" si="40"/>
        <v>0</v>
      </c>
      <c r="BI49" s="98">
        <f t="shared" si="40"/>
        <v>0</v>
      </c>
      <c r="BJ49" s="97">
        <f t="shared" si="40"/>
        <v>0</v>
      </c>
      <c r="BK49" s="98">
        <f t="shared" si="40"/>
        <v>0</v>
      </c>
      <c r="BL49" s="97">
        <f t="shared" si="40"/>
        <v>0</v>
      </c>
      <c r="BM49" s="98">
        <f t="shared" si="40"/>
        <v>0</v>
      </c>
      <c r="BN49" s="97">
        <f t="shared" si="40"/>
        <v>0</v>
      </c>
      <c r="BO49" s="98">
        <f t="shared" si="40"/>
        <v>0</v>
      </c>
      <c r="BP49" s="97">
        <f t="shared" si="40"/>
        <v>0</v>
      </c>
      <c r="BQ49" s="98">
        <f t="shared" si="40"/>
        <v>0</v>
      </c>
      <c r="BR49" s="97">
        <f t="shared" si="40"/>
        <v>0</v>
      </c>
      <c r="BS49" s="98">
        <f t="shared" si="40"/>
        <v>26551.75</v>
      </c>
      <c r="BT49" s="97">
        <f t="shared" si="40"/>
        <v>0</v>
      </c>
      <c r="BU49" s="98">
        <f t="shared" si="40"/>
        <v>0</v>
      </c>
      <c r="BV49" s="97">
        <f t="shared" si="40"/>
        <v>0</v>
      </c>
      <c r="BW49" s="98">
        <f t="shared" ref="BW49:DG49" si="41">+SUM(BW50:BW54)</f>
        <v>0</v>
      </c>
      <c r="BX49" s="97">
        <f t="shared" si="41"/>
        <v>0</v>
      </c>
      <c r="BY49" s="98">
        <f t="shared" si="41"/>
        <v>0</v>
      </c>
      <c r="BZ49" s="97">
        <f t="shared" si="41"/>
        <v>0</v>
      </c>
      <c r="CA49" s="96">
        <f t="shared" si="41"/>
        <v>0</v>
      </c>
      <c r="CB49" s="95">
        <f t="shared" si="41"/>
        <v>0</v>
      </c>
      <c r="CC49" s="101">
        <f t="shared" si="41"/>
        <v>0</v>
      </c>
      <c r="CD49" s="794">
        <f t="shared" si="9"/>
        <v>0</v>
      </c>
      <c r="CE49" s="760">
        <f t="shared" si="10"/>
        <v>26551.75</v>
      </c>
      <c r="CF49" s="100">
        <f t="shared" si="41"/>
        <v>1185.99</v>
      </c>
      <c r="CG49" s="99">
        <f t="shared" si="41"/>
        <v>0</v>
      </c>
      <c r="CH49" s="97">
        <f t="shared" si="41"/>
        <v>0</v>
      </c>
      <c r="CI49" s="98">
        <f t="shared" si="41"/>
        <v>0</v>
      </c>
      <c r="CJ49" s="97">
        <f t="shared" si="41"/>
        <v>0</v>
      </c>
      <c r="CK49" s="98">
        <f t="shared" si="41"/>
        <v>0</v>
      </c>
      <c r="CL49" s="97">
        <f t="shared" si="41"/>
        <v>0</v>
      </c>
      <c r="CM49" s="98">
        <f t="shared" si="41"/>
        <v>0</v>
      </c>
      <c r="CN49" s="97">
        <f t="shared" si="41"/>
        <v>0</v>
      </c>
      <c r="CO49" s="98">
        <f t="shared" si="41"/>
        <v>0</v>
      </c>
      <c r="CP49" s="97">
        <f t="shared" si="41"/>
        <v>0</v>
      </c>
      <c r="CQ49" s="98">
        <f t="shared" si="41"/>
        <v>0</v>
      </c>
      <c r="CR49" s="97">
        <f t="shared" si="41"/>
        <v>0</v>
      </c>
      <c r="CS49" s="98">
        <f t="shared" si="41"/>
        <v>26551.75</v>
      </c>
      <c r="CT49" s="97">
        <f t="shared" si="41"/>
        <v>0</v>
      </c>
      <c r="CU49" s="98">
        <f t="shared" si="41"/>
        <v>0</v>
      </c>
      <c r="CV49" s="97">
        <f t="shared" si="41"/>
        <v>0</v>
      </c>
      <c r="CW49" s="98">
        <f t="shared" si="41"/>
        <v>0</v>
      </c>
      <c r="CX49" s="97">
        <f t="shared" si="41"/>
        <v>0</v>
      </c>
      <c r="CY49" s="98">
        <f t="shared" si="41"/>
        <v>0</v>
      </c>
      <c r="CZ49" s="97">
        <f t="shared" si="41"/>
        <v>0</v>
      </c>
      <c r="DA49" s="96">
        <f t="shared" si="41"/>
        <v>0</v>
      </c>
      <c r="DB49" s="95">
        <f t="shared" si="41"/>
        <v>0</v>
      </c>
      <c r="DC49" s="94">
        <f t="shared" si="41"/>
        <v>0</v>
      </c>
      <c r="DD49" s="794">
        <f t="shared" si="11"/>
        <v>1185.99</v>
      </c>
      <c r="DE49" s="815">
        <f t="shared" si="12"/>
        <v>26551.75</v>
      </c>
      <c r="DF49" s="562">
        <f t="shared" si="41"/>
        <v>10000.01</v>
      </c>
      <c r="DG49" s="563">
        <f t="shared" si="41"/>
        <v>106207</v>
      </c>
      <c r="DH49" s="306"/>
      <c r="DI49" s="195"/>
      <c r="DJ49" s="195"/>
      <c r="DK49" s="195"/>
      <c r="DL49" s="195"/>
      <c r="DM49" s="195"/>
      <c r="DN49" s="195"/>
      <c r="DO49" s="195"/>
      <c r="DP49" s="195"/>
      <c r="DQ49" s="195"/>
      <c r="DR49" s="195"/>
      <c r="DS49" s="195"/>
    </row>
    <row r="50" spans="1:123" s="751" customFormat="1">
      <c r="A50" s="133" t="s">
        <v>406</v>
      </c>
      <c r="B50" s="87" t="s">
        <v>347</v>
      </c>
      <c r="C50" s="131">
        <v>2</v>
      </c>
      <c r="D50" s="130">
        <v>44136</v>
      </c>
      <c r="E50" s="129">
        <v>44195</v>
      </c>
      <c r="F50" s="747"/>
      <c r="G50" s="144"/>
      <c r="H50" s="746"/>
      <c r="I50" s="143"/>
      <c r="J50" s="746"/>
      <c r="K50" s="143"/>
      <c r="L50" s="746"/>
      <c r="M50" s="143"/>
      <c r="N50" s="746"/>
      <c r="O50" s="143"/>
      <c r="P50" s="746"/>
      <c r="Q50" s="143"/>
      <c r="R50" s="746"/>
      <c r="S50" s="143"/>
      <c r="T50" s="746"/>
      <c r="U50" s="143"/>
      <c r="V50" s="746"/>
      <c r="W50" s="143"/>
      <c r="X50" s="746"/>
      <c r="Y50" s="143"/>
      <c r="Z50" s="746"/>
      <c r="AA50" s="141">
        <f>106207/4</f>
        <v>26551.75</v>
      </c>
      <c r="AB50" s="749"/>
      <c r="AC50" s="146"/>
      <c r="AD50" s="792">
        <f t="shared" si="4"/>
        <v>0</v>
      </c>
      <c r="AE50" s="757">
        <f t="shared" si="5"/>
        <v>26551.75</v>
      </c>
      <c r="AF50" s="748"/>
      <c r="AG50" s="144"/>
      <c r="AH50" s="746"/>
      <c r="AI50" s="143"/>
      <c r="AJ50" s="746"/>
      <c r="AK50" s="143"/>
      <c r="AL50" s="746"/>
      <c r="AM50" s="143"/>
      <c r="AN50" s="746"/>
      <c r="AO50" s="143"/>
      <c r="AP50" s="746"/>
      <c r="AQ50" s="143"/>
      <c r="AR50" s="746"/>
      <c r="AS50" s="143"/>
      <c r="AT50" s="746"/>
      <c r="AU50" s="143"/>
      <c r="AV50" s="746"/>
      <c r="AW50" s="143"/>
      <c r="AX50" s="746"/>
      <c r="AY50" s="143"/>
      <c r="AZ50" s="746">
        <v>4407.01</v>
      </c>
      <c r="BA50" s="141">
        <f>106207/4</f>
        <v>26551.75</v>
      </c>
      <c r="BB50" s="746">
        <v>4407.01</v>
      </c>
      <c r="BC50" s="147"/>
      <c r="BD50" s="792">
        <f t="shared" si="6"/>
        <v>8814.02</v>
      </c>
      <c r="BE50" s="757">
        <f t="shared" si="7"/>
        <v>26551.75</v>
      </c>
      <c r="BF50" s="748"/>
      <c r="BG50" s="144"/>
      <c r="BH50" s="746"/>
      <c r="BI50" s="143"/>
      <c r="BJ50" s="746"/>
      <c r="BK50" s="143"/>
      <c r="BL50" s="746"/>
      <c r="BM50" s="143"/>
      <c r="BN50" s="746"/>
      <c r="BO50" s="143"/>
      <c r="BP50" s="746"/>
      <c r="BQ50" s="143"/>
      <c r="BR50" s="746"/>
      <c r="BS50" s="141">
        <f>106207/4</f>
        <v>26551.75</v>
      </c>
      <c r="BT50" s="746"/>
      <c r="BU50" s="143"/>
      <c r="BV50" s="746"/>
      <c r="BW50" s="143"/>
      <c r="BX50" s="746"/>
      <c r="BY50" s="143"/>
      <c r="BZ50" s="746"/>
      <c r="CA50" s="141"/>
      <c r="CB50" s="749"/>
      <c r="CC50" s="146"/>
      <c r="CD50" s="792">
        <f t="shared" si="9"/>
        <v>0</v>
      </c>
      <c r="CE50" s="757">
        <f t="shared" si="10"/>
        <v>26551.75</v>
      </c>
      <c r="CF50" s="748">
        <v>1185.99</v>
      </c>
      <c r="CG50" s="144"/>
      <c r="CH50" s="746"/>
      <c r="CI50" s="143"/>
      <c r="CJ50" s="746"/>
      <c r="CK50" s="143"/>
      <c r="CL50" s="746"/>
      <c r="CM50" s="143"/>
      <c r="CN50" s="746"/>
      <c r="CO50" s="143"/>
      <c r="CP50" s="746"/>
      <c r="CQ50" s="143"/>
      <c r="CR50" s="746"/>
      <c r="CS50" s="141">
        <f>106207/4</f>
        <v>26551.75</v>
      </c>
      <c r="CT50" s="746"/>
      <c r="CU50" s="143"/>
      <c r="CV50" s="746"/>
      <c r="CW50" s="143"/>
      <c r="CX50" s="746"/>
      <c r="CY50" s="143"/>
      <c r="CZ50" s="746"/>
      <c r="DA50" s="141"/>
      <c r="DB50" s="749"/>
      <c r="DC50" s="139"/>
      <c r="DD50" s="792">
        <f t="shared" si="11"/>
        <v>1185.99</v>
      </c>
      <c r="DE50" s="813">
        <f t="shared" si="12"/>
        <v>26551.75</v>
      </c>
      <c r="DF50" s="750">
        <f t="shared" si="36"/>
        <v>10000.01</v>
      </c>
      <c r="DG50" s="137">
        <f t="shared" si="37"/>
        <v>106207</v>
      </c>
      <c r="DH50" s="305"/>
    </row>
    <row r="51" spans="1:123" s="751" customFormat="1" ht="26">
      <c r="A51" s="133" t="s">
        <v>403</v>
      </c>
      <c r="B51" s="87" t="s">
        <v>167</v>
      </c>
      <c r="C51" s="131">
        <v>46.5</v>
      </c>
      <c r="D51" s="130">
        <v>43511</v>
      </c>
      <c r="E51" s="129">
        <v>44925</v>
      </c>
      <c r="F51" s="747"/>
      <c r="G51" s="144"/>
      <c r="H51" s="746"/>
      <c r="I51" s="143"/>
      <c r="J51" s="746"/>
      <c r="K51" s="143"/>
      <c r="L51" s="746"/>
      <c r="M51" s="143"/>
      <c r="N51" s="746"/>
      <c r="O51" s="143"/>
      <c r="P51" s="746"/>
      <c r="Q51" s="143"/>
      <c r="R51" s="746"/>
      <c r="S51" s="143"/>
      <c r="T51" s="746"/>
      <c r="U51" s="143"/>
      <c r="V51" s="746"/>
      <c r="W51" s="143"/>
      <c r="X51" s="746"/>
      <c r="Y51" s="143"/>
      <c r="Z51" s="746"/>
      <c r="AA51" s="141"/>
      <c r="AB51" s="749"/>
      <c r="AC51" s="146"/>
      <c r="AD51" s="792">
        <f t="shared" si="4"/>
        <v>0</v>
      </c>
      <c r="AE51" s="757">
        <f t="shared" si="5"/>
        <v>0</v>
      </c>
      <c r="AF51" s="748"/>
      <c r="AG51" s="144"/>
      <c r="AH51" s="746"/>
      <c r="AI51" s="143"/>
      <c r="AJ51" s="746"/>
      <c r="AK51" s="143"/>
      <c r="AL51" s="746"/>
      <c r="AM51" s="143"/>
      <c r="AN51" s="746"/>
      <c r="AO51" s="143"/>
      <c r="AP51" s="746"/>
      <c r="AQ51" s="143"/>
      <c r="AR51" s="746"/>
      <c r="AS51" s="143"/>
      <c r="AT51" s="746"/>
      <c r="AU51" s="143"/>
      <c r="AV51" s="746"/>
      <c r="AW51" s="143"/>
      <c r="AX51" s="746"/>
      <c r="AY51" s="143"/>
      <c r="AZ51" s="746"/>
      <c r="BA51" s="143"/>
      <c r="BB51" s="746"/>
      <c r="BC51" s="147"/>
      <c r="BD51" s="792">
        <f t="shared" si="6"/>
        <v>0</v>
      </c>
      <c r="BE51" s="757">
        <f t="shared" si="7"/>
        <v>0</v>
      </c>
      <c r="BF51" s="748"/>
      <c r="BG51" s="143"/>
      <c r="BH51" s="746"/>
      <c r="BI51" s="143"/>
      <c r="BJ51" s="746"/>
      <c r="BK51" s="143"/>
      <c r="BL51" s="746"/>
      <c r="BM51" s="143"/>
      <c r="BN51" s="746"/>
      <c r="BO51" s="143"/>
      <c r="BP51" s="746"/>
      <c r="BQ51" s="143"/>
      <c r="BR51" s="746"/>
      <c r="BS51" s="143"/>
      <c r="BT51" s="746"/>
      <c r="BU51" s="143"/>
      <c r="BV51" s="746"/>
      <c r="BW51" s="143"/>
      <c r="BX51" s="746"/>
      <c r="BY51" s="143"/>
      <c r="BZ51" s="746"/>
      <c r="CA51" s="143"/>
      <c r="CB51" s="749"/>
      <c r="CC51" s="146"/>
      <c r="CD51" s="792">
        <f t="shared" si="9"/>
        <v>0</v>
      </c>
      <c r="CE51" s="757">
        <f t="shared" si="10"/>
        <v>0</v>
      </c>
      <c r="CF51" s="748"/>
      <c r="CG51" s="143"/>
      <c r="CH51" s="746"/>
      <c r="CI51" s="143"/>
      <c r="CJ51" s="746"/>
      <c r="CK51" s="143"/>
      <c r="CL51" s="746"/>
      <c r="CM51" s="143"/>
      <c r="CN51" s="746"/>
      <c r="CO51" s="143"/>
      <c r="CP51" s="746"/>
      <c r="CQ51" s="143"/>
      <c r="CR51" s="746"/>
      <c r="CS51" s="143"/>
      <c r="CT51" s="746"/>
      <c r="CU51" s="143"/>
      <c r="CV51" s="746"/>
      <c r="CW51" s="143"/>
      <c r="CX51" s="746"/>
      <c r="CY51" s="143"/>
      <c r="CZ51" s="746"/>
      <c r="DA51" s="143"/>
      <c r="DB51" s="749"/>
      <c r="DC51" s="139"/>
      <c r="DD51" s="792">
        <f t="shared" si="11"/>
        <v>0</v>
      </c>
      <c r="DE51" s="813">
        <f t="shared" si="12"/>
        <v>0</v>
      </c>
      <c r="DF51" s="750">
        <f t="shared" si="36"/>
        <v>0</v>
      </c>
      <c r="DG51" s="137">
        <f t="shared" si="37"/>
        <v>0</v>
      </c>
      <c r="DH51" s="305"/>
    </row>
    <row r="52" spans="1:123" s="751" customFormat="1" ht="26">
      <c r="A52" s="133" t="s">
        <v>404</v>
      </c>
      <c r="B52" s="87" t="s">
        <v>168</v>
      </c>
      <c r="C52" s="131">
        <v>46.5</v>
      </c>
      <c r="D52" s="130">
        <v>43511</v>
      </c>
      <c r="E52" s="129">
        <v>44925</v>
      </c>
      <c r="F52" s="747"/>
      <c r="G52" s="144"/>
      <c r="H52" s="746"/>
      <c r="I52" s="143"/>
      <c r="J52" s="746"/>
      <c r="K52" s="143"/>
      <c r="L52" s="746"/>
      <c r="M52" s="143"/>
      <c r="N52" s="746"/>
      <c r="O52" s="143"/>
      <c r="P52" s="746"/>
      <c r="Q52" s="143"/>
      <c r="R52" s="746"/>
      <c r="S52" s="143"/>
      <c r="T52" s="746"/>
      <c r="U52" s="143"/>
      <c r="V52" s="746"/>
      <c r="W52" s="143"/>
      <c r="X52" s="746"/>
      <c r="Y52" s="143"/>
      <c r="Z52" s="746"/>
      <c r="AA52" s="141"/>
      <c r="AB52" s="749"/>
      <c r="AC52" s="146"/>
      <c r="AD52" s="792">
        <f t="shared" si="4"/>
        <v>0</v>
      </c>
      <c r="AE52" s="757">
        <f t="shared" si="5"/>
        <v>0</v>
      </c>
      <c r="AF52" s="748"/>
      <c r="AG52" s="144"/>
      <c r="AH52" s="746"/>
      <c r="AI52" s="143"/>
      <c r="AJ52" s="746"/>
      <c r="AK52" s="143"/>
      <c r="AL52" s="746"/>
      <c r="AM52" s="143"/>
      <c r="AN52" s="746"/>
      <c r="AO52" s="143"/>
      <c r="AP52" s="746"/>
      <c r="AQ52" s="143"/>
      <c r="AR52" s="746"/>
      <c r="AS52" s="143"/>
      <c r="AT52" s="746"/>
      <c r="AU52" s="143"/>
      <c r="AV52" s="746"/>
      <c r="AW52" s="143"/>
      <c r="AX52" s="746"/>
      <c r="AY52" s="143"/>
      <c r="AZ52" s="746"/>
      <c r="BA52" s="143"/>
      <c r="BB52" s="746"/>
      <c r="BC52" s="147"/>
      <c r="BD52" s="792">
        <f t="shared" si="6"/>
        <v>0</v>
      </c>
      <c r="BE52" s="757">
        <f t="shared" si="7"/>
        <v>0</v>
      </c>
      <c r="BF52" s="748"/>
      <c r="BG52" s="143"/>
      <c r="BH52" s="746"/>
      <c r="BI52" s="143"/>
      <c r="BJ52" s="746"/>
      <c r="BK52" s="143"/>
      <c r="BL52" s="746"/>
      <c r="BM52" s="143"/>
      <c r="BN52" s="746"/>
      <c r="BO52" s="143"/>
      <c r="BP52" s="746"/>
      <c r="BQ52" s="143"/>
      <c r="BR52" s="746"/>
      <c r="BS52" s="143"/>
      <c r="BT52" s="746"/>
      <c r="BU52" s="143"/>
      <c r="BV52" s="746"/>
      <c r="BW52" s="143"/>
      <c r="BX52" s="746"/>
      <c r="BY52" s="143"/>
      <c r="BZ52" s="746"/>
      <c r="CA52" s="143"/>
      <c r="CB52" s="749"/>
      <c r="CC52" s="146"/>
      <c r="CD52" s="792">
        <f t="shared" si="9"/>
        <v>0</v>
      </c>
      <c r="CE52" s="757">
        <f t="shared" si="10"/>
        <v>0</v>
      </c>
      <c r="CF52" s="748"/>
      <c r="CG52" s="143"/>
      <c r="CH52" s="746"/>
      <c r="CI52" s="143"/>
      <c r="CJ52" s="746"/>
      <c r="CK52" s="143"/>
      <c r="CL52" s="746"/>
      <c r="CM52" s="143"/>
      <c r="CN52" s="746"/>
      <c r="CO52" s="143"/>
      <c r="CP52" s="746"/>
      <c r="CQ52" s="143"/>
      <c r="CR52" s="746"/>
      <c r="CS52" s="143"/>
      <c r="CT52" s="746"/>
      <c r="CU52" s="143"/>
      <c r="CV52" s="746"/>
      <c r="CW52" s="143"/>
      <c r="CX52" s="746"/>
      <c r="CY52" s="143"/>
      <c r="CZ52" s="746"/>
      <c r="DA52" s="143"/>
      <c r="DB52" s="749"/>
      <c r="DC52" s="139"/>
      <c r="DD52" s="792">
        <f t="shared" si="11"/>
        <v>0</v>
      </c>
      <c r="DE52" s="813">
        <f t="shared" si="12"/>
        <v>0</v>
      </c>
      <c r="DF52" s="750">
        <f t="shared" si="36"/>
        <v>0</v>
      </c>
      <c r="DG52" s="137">
        <f t="shared" si="37"/>
        <v>0</v>
      </c>
      <c r="DH52" s="305"/>
    </row>
    <row r="53" spans="1:123" s="751" customFormat="1" ht="39">
      <c r="A53" s="133" t="s">
        <v>407</v>
      </c>
      <c r="B53" s="182" t="s">
        <v>169</v>
      </c>
      <c r="C53" s="131">
        <v>46.5</v>
      </c>
      <c r="D53" s="130">
        <v>43511</v>
      </c>
      <c r="E53" s="129">
        <v>44925</v>
      </c>
      <c r="F53" s="747"/>
      <c r="G53" s="144"/>
      <c r="H53" s="746"/>
      <c r="I53" s="143"/>
      <c r="J53" s="746"/>
      <c r="K53" s="143"/>
      <c r="L53" s="746"/>
      <c r="M53" s="143"/>
      <c r="N53" s="746"/>
      <c r="O53" s="143"/>
      <c r="P53" s="746"/>
      <c r="Q53" s="143"/>
      <c r="R53" s="746"/>
      <c r="S53" s="143"/>
      <c r="T53" s="746"/>
      <c r="U53" s="143"/>
      <c r="V53" s="746"/>
      <c r="W53" s="143"/>
      <c r="X53" s="746"/>
      <c r="Y53" s="143"/>
      <c r="Z53" s="746"/>
      <c r="AA53" s="141"/>
      <c r="AB53" s="749"/>
      <c r="AC53" s="146"/>
      <c r="AD53" s="792">
        <f t="shared" si="4"/>
        <v>0</v>
      </c>
      <c r="AE53" s="757">
        <f t="shared" si="5"/>
        <v>0</v>
      </c>
      <c r="AF53" s="748"/>
      <c r="AG53" s="144"/>
      <c r="AH53" s="746"/>
      <c r="AI53" s="143"/>
      <c r="AJ53" s="746"/>
      <c r="AK53" s="143"/>
      <c r="AL53" s="746"/>
      <c r="AM53" s="143"/>
      <c r="AN53" s="746"/>
      <c r="AO53" s="143"/>
      <c r="AP53" s="746"/>
      <c r="AQ53" s="143"/>
      <c r="AR53" s="746"/>
      <c r="AS53" s="143"/>
      <c r="AT53" s="746"/>
      <c r="AU53" s="143"/>
      <c r="AV53" s="746"/>
      <c r="AW53" s="143"/>
      <c r="AX53" s="746"/>
      <c r="AY53" s="143"/>
      <c r="AZ53" s="746"/>
      <c r="BA53" s="143"/>
      <c r="BB53" s="746"/>
      <c r="BC53" s="147"/>
      <c r="BD53" s="792">
        <f t="shared" si="6"/>
        <v>0</v>
      </c>
      <c r="BE53" s="757">
        <f t="shared" si="7"/>
        <v>0</v>
      </c>
      <c r="BF53" s="748"/>
      <c r="BG53" s="143"/>
      <c r="BH53" s="746"/>
      <c r="BI53" s="143"/>
      <c r="BJ53" s="746"/>
      <c r="BK53" s="143"/>
      <c r="BL53" s="746"/>
      <c r="BM53" s="143"/>
      <c r="BN53" s="746"/>
      <c r="BO53" s="143"/>
      <c r="BP53" s="746"/>
      <c r="BQ53" s="143"/>
      <c r="BR53" s="746"/>
      <c r="BS53" s="143"/>
      <c r="BT53" s="746"/>
      <c r="BU53" s="143"/>
      <c r="BV53" s="746"/>
      <c r="BW53" s="143"/>
      <c r="BX53" s="746"/>
      <c r="BY53" s="143"/>
      <c r="BZ53" s="746"/>
      <c r="CA53" s="143"/>
      <c r="CB53" s="749"/>
      <c r="CC53" s="146"/>
      <c r="CD53" s="792">
        <f t="shared" si="9"/>
        <v>0</v>
      </c>
      <c r="CE53" s="757">
        <f t="shared" si="10"/>
        <v>0</v>
      </c>
      <c r="CF53" s="748"/>
      <c r="CG53" s="143"/>
      <c r="CH53" s="746"/>
      <c r="CI53" s="143"/>
      <c r="CJ53" s="746"/>
      <c r="CK53" s="143"/>
      <c r="CL53" s="746"/>
      <c r="CM53" s="143"/>
      <c r="CN53" s="746"/>
      <c r="CO53" s="143"/>
      <c r="CP53" s="746"/>
      <c r="CQ53" s="143"/>
      <c r="CR53" s="746"/>
      <c r="CS53" s="143"/>
      <c r="CT53" s="746"/>
      <c r="CU53" s="143"/>
      <c r="CV53" s="746"/>
      <c r="CW53" s="143"/>
      <c r="CX53" s="746"/>
      <c r="CY53" s="143"/>
      <c r="CZ53" s="746"/>
      <c r="DA53" s="143"/>
      <c r="DB53" s="749"/>
      <c r="DC53" s="139"/>
      <c r="DD53" s="792">
        <f t="shared" si="11"/>
        <v>0</v>
      </c>
      <c r="DE53" s="813">
        <f t="shared" si="12"/>
        <v>0</v>
      </c>
      <c r="DF53" s="750">
        <f t="shared" si="36"/>
        <v>0</v>
      </c>
      <c r="DG53" s="137">
        <f t="shared" si="37"/>
        <v>0</v>
      </c>
      <c r="DH53" s="305"/>
    </row>
    <row r="54" spans="1:123" s="196" customFormat="1" ht="26">
      <c r="A54" s="133" t="s">
        <v>405</v>
      </c>
      <c r="B54" s="182" t="s">
        <v>170</v>
      </c>
      <c r="C54" s="131">
        <v>46.5</v>
      </c>
      <c r="D54" s="130">
        <v>43511</v>
      </c>
      <c r="E54" s="129">
        <v>44925</v>
      </c>
      <c r="F54" s="205"/>
      <c r="G54" s="202"/>
      <c r="H54" s="200"/>
      <c r="I54" s="201"/>
      <c r="J54" s="200"/>
      <c r="K54" s="201"/>
      <c r="L54" s="200"/>
      <c r="M54" s="201"/>
      <c r="N54" s="200"/>
      <c r="O54" s="201"/>
      <c r="P54" s="200"/>
      <c r="Q54" s="201"/>
      <c r="R54" s="200"/>
      <c r="S54" s="201"/>
      <c r="T54" s="200"/>
      <c r="U54" s="201"/>
      <c r="V54" s="200"/>
      <c r="W54" s="201"/>
      <c r="X54" s="200"/>
      <c r="Y54" s="201"/>
      <c r="Z54" s="200"/>
      <c r="AA54" s="199"/>
      <c r="AB54" s="198"/>
      <c r="AC54" s="204"/>
      <c r="AD54" s="795">
        <f t="shared" si="4"/>
        <v>0</v>
      </c>
      <c r="AE54" s="759">
        <f t="shared" si="5"/>
        <v>0</v>
      </c>
      <c r="AF54" s="203"/>
      <c r="AG54" s="202"/>
      <c r="AH54" s="200"/>
      <c r="AI54" s="201"/>
      <c r="AJ54" s="200"/>
      <c r="AK54" s="201"/>
      <c r="AL54" s="200"/>
      <c r="AM54" s="201"/>
      <c r="AN54" s="200"/>
      <c r="AO54" s="201"/>
      <c r="AP54" s="200"/>
      <c r="AQ54" s="201"/>
      <c r="AR54" s="200"/>
      <c r="AS54" s="201"/>
      <c r="AT54" s="200"/>
      <c r="AU54" s="201"/>
      <c r="AV54" s="200"/>
      <c r="AW54" s="201"/>
      <c r="AX54" s="200"/>
      <c r="AY54" s="201"/>
      <c r="AZ54" s="200"/>
      <c r="BA54" s="199"/>
      <c r="BB54" s="200"/>
      <c r="BC54" s="206"/>
      <c r="BD54" s="795">
        <f t="shared" si="6"/>
        <v>0</v>
      </c>
      <c r="BE54" s="759">
        <f t="shared" si="7"/>
        <v>0</v>
      </c>
      <c r="BF54" s="203"/>
      <c r="BG54" s="202"/>
      <c r="BH54" s="200"/>
      <c r="BI54" s="201"/>
      <c r="BJ54" s="207"/>
      <c r="BK54" s="143"/>
      <c r="BL54" s="200"/>
      <c r="BM54" s="201"/>
      <c r="BN54" s="200"/>
      <c r="BO54" s="201"/>
      <c r="BP54" s="200"/>
      <c r="BQ54" s="201"/>
      <c r="BR54" s="200"/>
      <c r="BS54" s="199"/>
      <c r="BT54" s="200"/>
      <c r="BU54" s="201"/>
      <c r="BV54" s="200"/>
      <c r="BW54" s="201"/>
      <c r="BX54" s="200"/>
      <c r="BY54" s="201"/>
      <c r="BZ54" s="200"/>
      <c r="CA54" s="199"/>
      <c r="CB54" s="198"/>
      <c r="CC54" s="204"/>
      <c r="CD54" s="795">
        <f t="shared" si="9"/>
        <v>0</v>
      </c>
      <c r="CE54" s="759">
        <f t="shared" si="10"/>
        <v>0</v>
      </c>
      <c r="CF54" s="203"/>
      <c r="CG54" s="202"/>
      <c r="CH54" s="200"/>
      <c r="CI54" s="201"/>
      <c r="CJ54" s="200"/>
      <c r="CK54" s="201"/>
      <c r="CL54" s="200"/>
      <c r="CM54" s="201"/>
      <c r="CN54" s="200"/>
      <c r="CO54" s="201"/>
      <c r="CP54" s="200"/>
      <c r="CQ54" s="201"/>
      <c r="CR54" s="200"/>
      <c r="CS54" s="199"/>
      <c r="CT54" s="200"/>
      <c r="CU54" s="201"/>
      <c r="CV54" s="200"/>
      <c r="CW54" s="201"/>
      <c r="CX54" s="200"/>
      <c r="CY54" s="201"/>
      <c r="CZ54" s="200"/>
      <c r="DA54" s="199"/>
      <c r="DB54" s="198"/>
      <c r="DC54" s="197"/>
      <c r="DD54" s="795">
        <f t="shared" si="11"/>
        <v>0</v>
      </c>
      <c r="DE54" s="816">
        <f t="shared" si="12"/>
        <v>0</v>
      </c>
      <c r="DF54" s="138">
        <f>+F54+H54+J54+L54+N54+P54+R54+T54+V54+X54+Z54+AB54+AF54+AH54+AJ54+AL54+AN54+AP54+AR54+AT54+AV54+AX54+AZ54+BB54+BF54+BH54+BJ54+BL54+BN54+BP54+BR54+BT54+BV54+BX54+BZ54+CB54+CF54+CH54+CJ54+CL54+CN54+CP54+CR54+CT54+CV54+CX54+CZ54+DB54</f>
        <v>0</v>
      </c>
      <c r="DG54" s="137">
        <f>+G54+I54+K54+M54+O54+Q54+S54+U54+W54+Y54+AA54+AC54+AG54+AI54+AK54+AM54+AO54+AQ54+AS54+AU54+AW54+AY54+BA54+BC54+BG54+BI54+BK54+BM54+BO54+BQ54+BS54+BU54+BW54+BY54+CA54+CC54+CG54+CI54+CK54+CM54+CO54+CQ54+CS54+CU54+CW54+CY54+DA54+DC54</f>
        <v>0</v>
      </c>
      <c r="DH54" s="305"/>
    </row>
    <row r="55" spans="1:123" s="93" customFormat="1" ht="32">
      <c r="A55" s="97" t="s">
        <v>408</v>
      </c>
      <c r="B55" s="93" t="s">
        <v>264</v>
      </c>
      <c r="E55" s="104"/>
      <c r="F55" s="102">
        <f>+F56+F61</f>
        <v>0</v>
      </c>
      <c r="G55" s="99">
        <f t="shared" ref="G55:BV55" si="42">+G56+G61</f>
        <v>0</v>
      </c>
      <c r="H55" s="97">
        <f t="shared" si="42"/>
        <v>0</v>
      </c>
      <c r="I55" s="98">
        <f t="shared" si="42"/>
        <v>0</v>
      </c>
      <c r="J55" s="97">
        <f t="shared" si="42"/>
        <v>0</v>
      </c>
      <c r="K55" s="98">
        <f t="shared" si="42"/>
        <v>0</v>
      </c>
      <c r="L55" s="97">
        <f t="shared" si="42"/>
        <v>0</v>
      </c>
      <c r="M55" s="98">
        <f t="shared" si="42"/>
        <v>0</v>
      </c>
      <c r="N55" s="97">
        <f t="shared" si="42"/>
        <v>0</v>
      </c>
      <c r="O55" s="98">
        <f t="shared" si="42"/>
        <v>0</v>
      </c>
      <c r="P55" s="97">
        <f t="shared" si="42"/>
        <v>0</v>
      </c>
      <c r="Q55" s="98">
        <f t="shared" si="42"/>
        <v>0</v>
      </c>
      <c r="R55" s="97">
        <f t="shared" si="42"/>
        <v>0</v>
      </c>
      <c r="S55" s="98">
        <f t="shared" si="42"/>
        <v>0</v>
      </c>
      <c r="T55" s="97">
        <f t="shared" si="42"/>
        <v>0</v>
      </c>
      <c r="U55" s="98">
        <f t="shared" si="42"/>
        <v>0</v>
      </c>
      <c r="V55" s="97">
        <f t="shared" si="42"/>
        <v>0</v>
      </c>
      <c r="W55" s="98">
        <f t="shared" si="42"/>
        <v>0</v>
      </c>
      <c r="X55" s="97">
        <f t="shared" si="42"/>
        <v>0</v>
      </c>
      <c r="Y55" s="98">
        <f t="shared" si="42"/>
        <v>0</v>
      </c>
      <c r="Z55" s="97">
        <f t="shared" si="42"/>
        <v>0</v>
      </c>
      <c r="AA55" s="96">
        <f t="shared" si="42"/>
        <v>0</v>
      </c>
      <c r="AB55" s="95">
        <f t="shared" si="42"/>
        <v>0</v>
      </c>
      <c r="AC55" s="101">
        <f t="shared" si="42"/>
        <v>0</v>
      </c>
      <c r="AD55" s="794">
        <f t="shared" si="4"/>
        <v>0</v>
      </c>
      <c r="AE55" s="760">
        <f t="shared" si="5"/>
        <v>0</v>
      </c>
      <c r="AF55" s="100">
        <f t="shared" si="42"/>
        <v>0</v>
      </c>
      <c r="AG55" s="99">
        <f t="shared" si="42"/>
        <v>0</v>
      </c>
      <c r="AH55" s="97">
        <f t="shared" si="42"/>
        <v>0</v>
      </c>
      <c r="AI55" s="98">
        <f t="shared" si="42"/>
        <v>0</v>
      </c>
      <c r="AJ55" s="97">
        <f t="shared" si="42"/>
        <v>0</v>
      </c>
      <c r="AK55" s="98">
        <f t="shared" si="42"/>
        <v>0</v>
      </c>
      <c r="AL55" s="97">
        <f t="shared" si="42"/>
        <v>0</v>
      </c>
      <c r="AM55" s="98">
        <f t="shared" si="42"/>
        <v>0</v>
      </c>
      <c r="AN55" s="97">
        <f t="shared" si="42"/>
        <v>0</v>
      </c>
      <c r="AO55" s="98">
        <f t="shared" si="42"/>
        <v>0</v>
      </c>
      <c r="AP55" s="97">
        <f t="shared" si="42"/>
        <v>0</v>
      </c>
      <c r="AQ55" s="98">
        <f t="shared" si="42"/>
        <v>0</v>
      </c>
      <c r="AR55" s="97">
        <f t="shared" si="42"/>
        <v>0</v>
      </c>
      <c r="AS55" s="98">
        <f t="shared" si="42"/>
        <v>0</v>
      </c>
      <c r="AT55" s="97">
        <f t="shared" si="42"/>
        <v>0</v>
      </c>
      <c r="AU55" s="98">
        <f t="shared" si="42"/>
        <v>0</v>
      </c>
      <c r="AV55" s="97">
        <f t="shared" si="42"/>
        <v>0</v>
      </c>
      <c r="AW55" s="98">
        <f t="shared" si="42"/>
        <v>0</v>
      </c>
      <c r="AX55" s="97">
        <f t="shared" si="42"/>
        <v>0</v>
      </c>
      <c r="AY55" s="98">
        <f t="shared" si="42"/>
        <v>0</v>
      </c>
      <c r="AZ55" s="97">
        <f t="shared" si="42"/>
        <v>1194.67</v>
      </c>
      <c r="BA55" s="96">
        <f t="shared" si="42"/>
        <v>0</v>
      </c>
      <c r="BB55" s="97">
        <f t="shared" si="42"/>
        <v>1194.67</v>
      </c>
      <c r="BC55" s="103">
        <f t="shared" si="42"/>
        <v>0</v>
      </c>
      <c r="BD55" s="794">
        <f t="shared" si="6"/>
        <v>2389.34</v>
      </c>
      <c r="BE55" s="760">
        <f t="shared" si="7"/>
        <v>0</v>
      </c>
      <c r="BF55" s="100">
        <f t="shared" si="42"/>
        <v>1194.67</v>
      </c>
      <c r="BG55" s="99">
        <f t="shared" si="42"/>
        <v>0</v>
      </c>
      <c r="BH55" s="97">
        <f t="shared" si="42"/>
        <v>3191.8</v>
      </c>
      <c r="BI55" s="98">
        <f t="shared" si="42"/>
        <v>0</v>
      </c>
      <c r="BJ55" s="97">
        <f t="shared" si="42"/>
        <v>2634.29</v>
      </c>
      <c r="BK55" s="98">
        <f t="shared" si="42"/>
        <v>0</v>
      </c>
      <c r="BL55" s="97">
        <f t="shared" si="42"/>
        <v>2634.29</v>
      </c>
      <c r="BM55" s="98">
        <f t="shared" si="42"/>
        <v>0</v>
      </c>
      <c r="BN55" s="97">
        <f t="shared" si="42"/>
        <v>2634.29</v>
      </c>
      <c r="BO55" s="98">
        <f t="shared" si="42"/>
        <v>0</v>
      </c>
      <c r="BP55" s="97">
        <f t="shared" si="42"/>
        <v>2634.29</v>
      </c>
      <c r="BQ55" s="98">
        <f t="shared" si="42"/>
        <v>0</v>
      </c>
      <c r="BR55" s="97">
        <f t="shared" si="42"/>
        <v>2634.29</v>
      </c>
      <c r="BS55" s="98">
        <f t="shared" si="42"/>
        <v>0</v>
      </c>
      <c r="BT55" s="97">
        <f t="shared" si="42"/>
        <v>2634.29</v>
      </c>
      <c r="BU55" s="98">
        <f t="shared" si="42"/>
        <v>0</v>
      </c>
      <c r="BV55" s="97">
        <f t="shared" si="42"/>
        <v>2634.29</v>
      </c>
      <c r="BW55" s="98">
        <f t="shared" ref="BW55:DC55" si="43">+BW56+BW61</f>
        <v>0</v>
      </c>
      <c r="BX55" s="97">
        <f t="shared" si="43"/>
        <v>2634.29</v>
      </c>
      <c r="BY55" s="98">
        <f t="shared" si="43"/>
        <v>0</v>
      </c>
      <c r="BZ55" s="97">
        <f t="shared" si="43"/>
        <v>2634.29</v>
      </c>
      <c r="CA55" s="96">
        <f t="shared" si="43"/>
        <v>0</v>
      </c>
      <c r="CB55" s="95">
        <f t="shared" si="43"/>
        <v>2634.29</v>
      </c>
      <c r="CC55" s="101">
        <f t="shared" si="43"/>
        <v>0</v>
      </c>
      <c r="CD55" s="794">
        <f t="shared" si="9"/>
        <v>30729.370000000006</v>
      </c>
      <c r="CE55" s="760">
        <f t="shared" si="10"/>
        <v>0</v>
      </c>
      <c r="CF55" s="100">
        <f t="shared" si="43"/>
        <v>9301.32</v>
      </c>
      <c r="CG55" s="99">
        <f t="shared" si="43"/>
        <v>0</v>
      </c>
      <c r="CH55" s="97">
        <f t="shared" si="43"/>
        <v>1194.67</v>
      </c>
      <c r="CI55" s="98">
        <f t="shared" si="43"/>
        <v>0</v>
      </c>
      <c r="CJ55" s="97">
        <f t="shared" si="43"/>
        <v>1194.67</v>
      </c>
      <c r="CK55" s="98">
        <f t="shared" si="43"/>
        <v>0</v>
      </c>
      <c r="CL55" s="97">
        <f t="shared" si="43"/>
        <v>1194.67</v>
      </c>
      <c r="CM55" s="98">
        <f t="shared" si="43"/>
        <v>0</v>
      </c>
      <c r="CN55" s="97">
        <f t="shared" si="43"/>
        <v>1194.67</v>
      </c>
      <c r="CO55" s="98">
        <f t="shared" si="43"/>
        <v>0</v>
      </c>
      <c r="CP55" s="97">
        <f t="shared" si="43"/>
        <v>1194.67</v>
      </c>
      <c r="CQ55" s="98">
        <f t="shared" si="43"/>
        <v>0</v>
      </c>
      <c r="CR55" s="97">
        <f t="shared" si="43"/>
        <v>1194.67</v>
      </c>
      <c r="CS55" s="98">
        <f t="shared" si="43"/>
        <v>0</v>
      </c>
      <c r="CT55" s="97">
        <f t="shared" si="43"/>
        <v>1194.67</v>
      </c>
      <c r="CU55" s="98">
        <f t="shared" si="43"/>
        <v>0</v>
      </c>
      <c r="CV55" s="97">
        <f t="shared" si="43"/>
        <v>1194.67</v>
      </c>
      <c r="CW55" s="98">
        <f t="shared" si="43"/>
        <v>0</v>
      </c>
      <c r="CX55" s="97">
        <f t="shared" si="43"/>
        <v>1194.67</v>
      </c>
      <c r="CY55" s="98">
        <f t="shared" si="43"/>
        <v>0</v>
      </c>
      <c r="CZ55" s="97">
        <f t="shared" si="43"/>
        <v>1194.67</v>
      </c>
      <c r="DA55" s="96">
        <f t="shared" si="43"/>
        <v>0</v>
      </c>
      <c r="DB55" s="95">
        <f t="shared" si="43"/>
        <v>13003.49</v>
      </c>
      <c r="DC55" s="94">
        <f t="shared" si="43"/>
        <v>0</v>
      </c>
      <c r="DD55" s="794">
        <f t="shared" si="11"/>
        <v>34251.509999999995</v>
      </c>
      <c r="DE55" s="815">
        <f t="shared" si="12"/>
        <v>0</v>
      </c>
      <c r="DF55" s="562">
        <f t="shared" si="36"/>
        <v>67370.219999999987</v>
      </c>
      <c r="DG55" s="563">
        <f t="shared" si="37"/>
        <v>0</v>
      </c>
      <c r="DH55" s="306"/>
      <c r="DI55" s="195"/>
      <c r="DJ55" s="195"/>
      <c r="DK55" s="195"/>
      <c r="DL55" s="195"/>
      <c r="DM55" s="195"/>
      <c r="DN55" s="195"/>
      <c r="DO55" s="195"/>
      <c r="DP55" s="195"/>
      <c r="DQ55" s="195"/>
      <c r="DR55" s="195"/>
      <c r="DS55" s="195"/>
    </row>
    <row r="56" spans="1:123" s="212" customFormat="1" ht="17.25" customHeight="1">
      <c r="A56" s="133" t="s">
        <v>409</v>
      </c>
      <c r="B56" s="87" t="s">
        <v>171</v>
      </c>
      <c r="C56" s="80"/>
      <c r="D56" s="79"/>
      <c r="E56" s="86"/>
      <c r="F56" s="313">
        <f t="shared" ref="F56:AM56" si="44">+F60</f>
        <v>0</v>
      </c>
      <c r="G56" s="314">
        <f t="shared" si="44"/>
        <v>0</v>
      </c>
      <c r="H56" s="288">
        <f t="shared" si="44"/>
        <v>0</v>
      </c>
      <c r="I56" s="315">
        <f t="shared" si="44"/>
        <v>0</v>
      </c>
      <c r="J56" s="288">
        <f t="shared" si="44"/>
        <v>0</v>
      </c>
      <c r="K56" s="315">
        <f t="shared" si="44"/>
        <v>0</v>
      </c>
      <c r="L56" s="288">
        <f t="shared" si="44"/>
        <v>0</v>
      </c>
      <c r="M56" s="315">
        <f t="shared" si="44"/>
        <v>0</v>
      </c>
      <c r="N56" s="288">
        <f t="shared" si="44"/>
        <v>0</v>
      </c>
      <c r="O56" s="315">
        <f t="shared" si="44"/>
        <v>0</v>
      </c>
      <c r="P56" s="288">
        <f t="shared" si="44"/>
        <v>0</v>
      </c>
      <c r="Q56" s="315">
        <f t="shared" si="44"/>
        <v>0</v>
      </c>
      <c r="R56" s="288">
        <f t="shared" si="44"/>
        <v>0</v>
      </c>
      <c r="S56" s="315">
        <f t="shared" si="44"/>
        <v>0</v>
      </c>
      <c r="T56" s="288">
        <f t="shared" si="44"/>
        <v>0</v>
      </c>
      <c r="U56" s="315">
        <f t="shared" si="44"/>
        <v>0</v>
      </c>
      <c r="V56" s="288">
        <f t="shared" si="44"/>
        <v>0</v>
      </c>
      <c r="W56" s="315">
        <f t="shared" si="44"/>
        <v>0</v>
      </c>
      <c r="X56" s="288">
        <f t="shared" si="44"/>
        <v>0</v>
      </c>
      <c r="Y56" s="315">
        <f t="shared" si="44"/>
        <v>0</v>
      </c>
      <c r="Z56" s="288">
        <f t="shared" si="44"/>
        <v>0</v>
      </c>
      <c r="AA56" s="316">
        <f t="shared" si="44"/>
        <v>0</v>
      </c>
      <c r="AB56" s="317">
        <f t="shared" si="44"/>
        <v>0</v>
      </c>
      <c r="AC56" s="318">
        <f t="shared" si="44"/>
        <v>0</v>
      </c>
      <c r="AD56" s="796">
        <f t="shared" si="4"/>
        <v>0</v>
      </c>
      <c r="AE56" s="761">
        <f t="shared" si="5"/>
        <v>0</v>
      </c>
      <c r="AF56" s="319">
        <f t="shared" si="44"/>
        <v>0</v>
      </c>
      <c r="AG56" s="314">
        <f t="shared" si="44"/>
        <v>0</v>
      </c>
      <c r="AH56" s="288">
        <f t="shared" si="44"/>
        <v>0</v>
      </c>
      <c r="AI56" s="315">
        <f t="shared" si="44"/>
        <v>0</v>
      </c>
      <c r="AJ56" s="288">
        <f t="shared" si="44"/>
        <v>0</v>
      </c>
      <c r="AK56" s="315">
        <f t="shared" si="44"/>
        <v>0</v>
      </c>
      <c r="AL56" s="288">
        <f t="shared" si="44"/>
        <v>0</v>
      </c>
      <c r="AM56" s="315">
        <f t="shared" si="44"/>
        <v>0</v>
      </c>
      <c r="AN56" s="288">
        <f t="shared" ref="AN56:BU56" si="45">+AN60</f>
        <v>0</v>
      </c>
      <c r="AO56" s="315">
        <f t="shared" si="45"/>
        <v>0</v>
      </c>
      <c r="AP56" s="288">
        <f t="shared" si="45"/>
        <v>0</v>
      </c>
      <c r="AQ56" s="315">
        <f t="shared" si="45"/>
        <v>0</v>
      </c>
      <c r="AR56" s="288">
        <f t="shared" si="45"/>
        <v>0</v>
      </c>
      <c r="AS56" s="315">
        <f t="shared" si="45"/>
        <v>0</v>
      </c>
      <c r="AT56" s="288">
        <f t="shared" si="45"/>
        <v>0</v>
      </c>
      <c r="AU56" s="315">
        <f t="shared" si="45"/>
        <v>0</v>
      </c>
      <c r="AV56" s="288">
        <f t="shared" si="45"/>
        <v>0</v>
      </c>
      <c r="AW56" s="315">
        <f t="shared" si="45"/>
        <v>0</v>
      </c>
      <c r="AX56" s="288">
        <f t="shared" si="45"/>
        <v>0</v>
      </c>
      <c r="AY56" s="315">
        <f t="shared" si="45"/>
        <v>0</v>
      </c>
      <c r="AZ56" s="288">
        <f t="shared" si="45"/>
        <v>1194.67</v>
      </c>
      <c r="BA56" s="316">
        <f t="shared" si="45"/>
        <v>0</v>
      </c>
      <c r="BB56" s="288">
        <f t="shared" si="45"/>
        <v>1194.67</v>
      </c>
      <c r="BC56" s="320">
        <f t="shared" si="45"/>
        <v>0</v>
      </c>
      <c r="BD56" s="796">
        <f t="shared" si="6"/>
        <v>2389.34</v>
      </c>
      <c r="BE56" s="761">
        <f t="shared" si="7"/>
        <v>0</v>
      </c>
      <c r="BF56" s="319">
        <f t="shared" si="45"/>
        <v>1194.67</v>
      </c>
      <c r="BG56" s="314">
        <f t="shared" si="45"/>
        <v>0</v>
      </c>
      <c r="BH56" s="288">
        <f t="shared" si="45"/>
        <v>1194.67</v>
      </c>
      <c r="BI56" s="315">
        <f t="shared" si="45"/>
        <v>0</v>
      </c>
      <c r="BJ56" s="288">
        <f t="shared" si="45"/>
        <v>1194.67</v>
      </c>
      <c r="BK56" s="315">
        <f t="shared" si="45"/>
        <v>0</v>
      </c>
      <c r="BL56" s="288">
        <f t="shared" si="45"/>
        <v>1194.67</v>
      </c>
      <c r="BM56" s="315">
        <f t="shared" si="45"/>
        <v>0</v>
      </c>
      <c r="BN56" s="288">
        <f t="shared" si="45"/>
        <v>1194.67</v>
      </c>
      <c r="BO56" s="315">
        <f t="shared" si="45"/>
        <v>0</v>
      </c>
      <c r="BP56" s="288">
        <f t="shared" si="45"/>
        <v>1194.67</v>
      </c>
      <c r="BQ56" s="315">
        <f t="shared" si="45"/>
        <v>0</v>
      </c>
      <c r="BR56" s="288">
        <f t="shared" si="45"/>
        <v>1194.67</v>
      </c>
      <c r="BS56" s="315">
        <f t="shared" si="45"/>
        <v>0</v>
      </c>
      <c r="BT56" s="288">
        <f t="shared" si="45"/>
        <v>1194.67</v>
      </c>
      <c r="BU56" s="315">
        <f t="shared" si="45"/>
        <v>0</v>
      </c>
      <c r="BV56" s="288">
        <f t="shared" ref="BV56:DC56" si="46">+BV60</f>
        <v>1194.67</v>
      </c>
      <c r="BW56" s="315">
        <f t="shared" si="46"/>
        <v>0</v>
      </c>
      <c r="BX56" s="288">
        <f t="shared" si="46"/>
        <v>1194.67</v>
      </c>
      <c r="BY56" s="315">
        <f t="shared" si="46"/>
        <v>0</v>
      </c>
      <c r="BZ56" s="288">
        <f t="shared" si="46"/>
        <v>1194.67</v>
      </c>
      <c r="CA56" s="316">
        <f t="shared" si="46"/>
        <v>0</v>
      </c>
      <c r="CB56" s="317">
        <f t="shared" si="46"/>
        <v>1194.67</v>
      </c>
      <c r="CC56" s="318">
        <f t="shared" si="46"/>
        <v>0</v>
      </c>
      <c r="CD56" s="796">
        <f t="shared" si="9"/>
        <v>14336.04</v>
      </c>
      <c r="CE56" s="761">
        <f t="shared" si="10"/>
        <v>0</v>
      </c>
      <c r="CF56" s="319">
        <f t="shared" si="46"/>
        <v>1194.67</v>
      </c>
      <c r="CG56" s="314">
        <f t="shared" si="46"/>
        <v>0</v>
      </c>
      <c r="CH56" s="288">
        <f t="shared" si="46"/>
        <v>1194.67</v>
      </c>
      <c r="CI56" s="315">
        <f t="shared" si="46"/>
        <v>0</v>
      </c>
      <c r="CJ56" s="288">
        <f t="shared" si="46"/>
        <v>1194.67</v>
      </c>
      <c r="CK56" s="315">
        <f t="shared" si="46"/>
        <v>0</v>
      </c>
      <c r="CL56" s="288">
        <f t="shared" si="46"/>
        <v>1194.67</v>
      </c>
      <c r="CM56" s="315">
        <f t="shared" si="46"/>
        <v>0</v>
      </c>
      <c r="CN56" s="288">
        <f t="shared" si="46"/>
        <v>1194.67</v>
      </c>
      <c r="CO56" s="315">
        <f t="shared" si="46"/>
        <v>0</v>
      </c>
      <c r="CP56" s="288">
        <f t="shared" si="46"/>
        <v>1194.67</v>
      </c>
      <c r="CQ56" s="315">
        <f t="shared" si="46"/>
        <v>0</v>
      </c>
      <c r="CR56" s="288">
        <f t="shared" si="46"/>
        <v>1194.67</v>
      </c>
      <c r="CS56" s="315">
        <f t="shared" si="46"/>
        <v>0</v>
      </c>
      <c r="CT56" s="288">
        <f t="shared" si="46"/>
        <v>1194.67</v>
      </c>
      <c r="CU56" s="315">
        <f t="shared" si="46"/>
        <v>0</v>
      </c>
      <c r="CV56" s="288">
        <f t="shared" si="46"/>
        <v>1194.67</v>
      </c>
      <c r="CW56" s="315">
        <f t="shared" si="46"/>
        <v>0</v>
      </c>
      <c r="CX56" s="288">
        <f t="shared" si="46"/>
        <v>1194.67</v>
      </c>
      <c r="CY56" s="315">
        <f t="shared" si="46"/>
        <v>0</v>
      </c>
      <c r="CZ56" s="288">
        <f t="shared" si="46"/>
        <v>1194.67</v>
      </c>
      <c r="DA56" s="316">
        <f t="shared" si="46"/>
        <v>0</v>
      </c>
      <c r="DB56" s="317">
        <f t="shared" si="46"/>
        <v>13003.49</v>
      </c>
      <c r="DC56" s="321">
        <f t="shared" si="46"/>
        <v>0</v>
      </c>
      <c r="DD56" s="796">
        <f t="shared" si="11"/>
        <v>26144.86</v>
      </c>
      <c r="DE56" s="817">
        <f t="shared" si="12"/>
        <v>0</v>
      </c>
      <c r="DF56" s="358">
        <f t="shared" si="36"/>
        <v>42870.239999999983</v>
      </c>
      <c r="DG56" s="359">
        <f t="shared" si="37"/>
        <v>0</v>
      </c>
      <c r="DH56" s="308"/>
    </row>
    <row r="57" spans="1:123" s="212" customFormat="1" ht="17.25" customHeight="1" outlineLevel="1">
      <c r="A57" s="133"/>
      <c r="B57" s="87" t="s">
        <v>155</v>
      </c>
      <c r="C57" s="80">
        <v>0.5</v>
      </c>
      <c r="D57" s="79">
        <v>44089</v>
      </c>
      <c r="E57" s="86">
        <v>44104</v>
      </c>
      <c r="F57" s="313"/>
      <c r="G57" s="314"/>
      <c r="H57" s="288"/>
      <c r="I57" s="315"/>
      <c r="J57" s="288"/>
      <c r="K57" s="315"/>
      <c r="L57" s="288"/>
      <c r="M57" s="315"/>
      <c r="N57" s="288"/>
      <c r="O57" s="315"/>
      <c r="P57" s="288"/>
      <c r="Q57" s="315"/>
      <c r="R57" s="288"/>
      <c r="S57" s="315"/>
      <c r="T57" s="288"/>
      <c r="U57" s="315"/>
      <c r="V57" s="288"/>
      <c r="W57" s="315"/>
      <c r="X57" s="288"/>
      <c r="Y57" s="315"/>
      <c r="Z57" s="288"/>
      <c r="AA57" s="316"/>
      <c r="AB57" s="317"/>
      <c r="AC57" s="318"/>
      <c r="AD57" s="796">
        <f t="shared" si="4"/>
        <v>0</v>
      </c>
      <c r="AE57" s="761">
        <f t="shared" si="5"/>
        <v>0</v>
      </c>
      <c r="AF57" s="319"/>
      <c r="AG57" s="314"/>
      <c r="AH57" s="288"/>
      <c r="AI57" s="315"/>
      <c r="AJ57" s="288"/>
      <c r="AK57" s="315"/>
      <c r="AL57" s="288"/>
      <c r="AM57" s="315"/>
      <c r="AN57" s="288"/>
      <c r="AO57" s="315"/>
      <c r="AP57" s="288"/>
      <c r="AQ57" s="315"/>
      <c r="AR57" s="288"/>
      <c r="AS57" s="315"/>
      <c r="AT57" s="288"/>
      <c r="AU57" s="315"/>
      <c r="AV57" s="288"/>
      <c r="AW57" s="315"/>
      <c r="AX57" s="288"/>
      <c r="AY57" s="315"/>
      <c r="AZ57" s="288"/>
      <c r="BA57" s="316"/>
      <c r="BB57" s="288"/>
      <c r="BC57" s="320"/>
      <c r="BD57" s="796">
        <f t="shared" si="6"/>
        <v>0</v>
      </c>
      <c r="BE57" s="761">
        <f t="shared" si="7"/>
        <v>0</v>
      </c>
      <c r="BF57" s="319"/>
      <c r="BG57" s="314"/>
      <c r="BH57" s="288"/>
      <c r="BI57" s="315"/>
      <c r="BJ57" s="288"/>
      <c r="BK57" s="315"/>
      <c r="BL57" s="288"/>
      <c r="BM57" s="315"/>
      <c r="BN57" s="288"/>
      <c r="BO57" s="315"/>
      <c r="BP57" s="288"/>
      <c r="BQ57" s="315"/>
      <c r="BR57" s="288"/>
      <c r="BS57" s="315"/>
      <c r="BT57" s="288"/>
      <c r="BU57" s="315"/>
      <c r="BV57" s="288"/>
      <c r="BW57" s="315"/>
      <c r="BX57" s="288"/>
      <c r="BY57" s="315"/>
      <c r="BZ57" s="288"/>
      <c r="CA57" s="316"/>
      <c r="CB57" s="317"/>
      <c r="CC57" s="318"/>
      <c r="CD57" s="796">
        <f t="shared" si="9"/>
        <v>0</v>
      </c>
      <c r="CE57" s="761">
        <f t="shared" si="10"/>
        <v>0</v>
      </c>
      <c r="CF57" s="319"/>
      <c r="CG57" s="314"/>
      <c r="CH57" s="288"/>
      <c r="CI57" s="315"/>
      <c r="CJ57" s="288"/>
      <c r="CK57" s="315"/>
      <c r="CL57" s="288"/>
      <c r="CM57" s="315"/>
      <c r="CN57" s="288"/>
      <c r="CO57" s="315"/>
      <c r="CP57" s="288"/>
      <c r="CQ57" s="315"/>
      <c r="CR57" s="288"/>
      <c r="CS57" s="315"/>
      <c r="CT57" s="288"/>
      <c r="CU57" s="315"/>
      <c r="CV57" s="288"/>
      <c r="CW57" s="315"/>
      <c r="CX57" s="288"/>
      <c r="CY57" s="315"/>
      <c r="CZ57" s="288"/>
      <c r="DA57" s="316"/>
      <c r="DB57" s="317"/>
      <c r="DC57" s="321"/>
      <c r="DD57" s="796">
        <f t="shared" si="11"/>
        <v>0</v>
      </c>
      <c r="DE57" s="817">
        <f t="shared" si="12"/>
        <v>0</v>
      </c>
      <c r="DF57" s="358">
        <f t="shared" si="36"/>
        <v>0</v>
      </c>
      <c r="DG57" s="359">
        <f t="shared" si="37"/>
        <v>0</v>
      </c>
      <c r="DH57" s="308"/>
    </row>
    <row r="58" spans="1:123" s="212" customFormat="1" ht="17.25" customHeight="1" outlineLevel="1">
      <c r="A58" s="133"/>
      <c r="B58" s="87" t="s">
        <v>156</v>
      </c>
      <c r="C58" s="80">
        <v>0.8</v>
      </c>
      <c r="D58" s="79">
        <v>44105</v>
      </c>
      <c r="E58" s="86">
        <v>44129</v>
      </c>
      <c r="F58" s="313"/>
      <c r="G58" s="314"/>
      <c r="H58" s="288"/>
      <c r="I58" s="315"/>
      <c r="J58" s="288"/>
      <c r="K58" s="315"/>
      <c r="L58" s="288"/>
      <c r="M58" s="315"/>
      <c r="N58" s="288"/>
      <c r="O58" s="315"/>
      <c r="P58" s="288"/>
      <c r="Q58" s="315"/>
      <c r="R58" s="288"/>
      <c r="S58" s="315"/>
      <c r="T58" s="288"/>
      <c r="U58" s="315"/>
      <c r="V58" s="288"/>
      <c r="W58" s="315"/>
      <c r="X58" s="288"/>
      <c r="Y58" s="315"/>
      <c r="Z58" s="288"/>
      <c r="AA58" s="316"/>
      <c r="AB58" s="317"/>
      <c r="AC58" s="318"/>
      <c r="AD58" s="796">
        <f t="shared" si="4"/>
        <v>0</v>
      </c>
      <c r="AE58" s="761">
        <f t="shared" si="5"/>
        <v>0</v>
      </c>
      <c r="AF58" s="319"/>
      <c r="AG58" s="314"/>
      <c r="AH58" s="288"/>
      <c r="AI58" s="315"/>
      <c r="AJ58" s="288"/>
      <c r="AK58" s="315"/>
      <c r="AL58" s="288"/>
      <c r="AM58" s="315"/>
      <c r="AN58" s="288"/>
      <c r="AO58" s="315"/>
      <c r="AP58" s="288"/>
      <c r="AQ58" s="315"/>
      <c r="AR58" s="288"/>
      <c r="AS58" s="315"/>
      <c r="AT58" s="288"/>
      <c r="AU58" s="315"/>
      <c r="AV58" s="288"/>
      <c r="AW58" s="315"/>
      <c r="AX58" s="288"/>
      <c r="AY58" s="315"/>
      <c r="AZ58" s="288"/>
      <c r="BA58" s="316"/>
      <c r="BB58" s="288"/>
      <c r="BC58" s="320"/>
      <c r="BD58" s="796">
        <f t="shared" si="6"/>
        <v>0</v>
      </c>
      <c r="BE58" s="761">
        <f t="shared" si="7"/>
        <v>0</v>
      </c>
      <c r="BF58" s="319"/>
      <c r="BG58" s="314"/>
      <c r="BH58" s="288"/>
      <c r="BI58" s="315"/>
      <c r="BJ58" s="288"/>
      <c r="BK58" s="315"/>
      <c r="BL58" s="288"/>
      <c r="BM58" s="315"/>
      <c r="BN58" s="288"/>
      <c r="BO58" s="315"/>
      <c r="BP58" s="288"/>
      <c r="BQ58" s="315"/>
      <c r="BR58" s="288"/>
      <c r="BS58" s="315"/>
      <c r="BT58" s="288"/>
      <c r="BU58" s="315"/>
      <c r="BV58" s="288"/>
      <c r="BW58" s="315"/>
      <c r="BX58" s="288"/>
      <c r="BY58" s="315"/>
      <c r="BZ58" s="288"/>
      <c r="CA58" s="316"/>
      <c r="CB58" s="317"/>
      <c r="CC58" s="318"/>
      <c r="CD58" s="796">
        <f t="shared" si="9"/>
        <v>0</v>
      </c>
      <c r="CE58" s="761">
        <f t="shared" si="10"/>
        <v>0</v>
      </c>
      <c r="CF58" s="319"/>
      <c r="CG58" s="314"/>
      <c r="CH58" s="288"/>
      <c r="CI58" s="315"/>
      <c r="CJ58" s="288"/>
      <c r="CK58" s="315"/>
      <c r="CL58" s="288"/>
      <c r="CM58" s="315"/>
      <c r="CN58" s="288"/>
      <c r="CO58" s="315"/>
      <c r="CP58" s="288"/>
      <c r="CQ58" s="315"/>
      <c r="CR58" s="288"/>
      <c r="CS58" s="315"/>
      <c r="CT58" s="288"/>
      <c r="CU58" s="315"/>
      <c r="CV58" s="288"/>
      <c r="CW58" s="315"/>
      <c r="CX58" s="288"/>
      <c r="CY58" s="315"/>
      <c r="CZ58" s="288"/>
      <c r="DA58" s="316"/>
      <c r="DB58" s="317"/>
      <c r="DC58" s="321"/>
      <c r="DD58" s="796">
        <f t="shared" si="11"/>
        <v>0</v>
      </c>
      <c r="DE58" s="817">
        <f t="shared" si="12"/>
        <v>0</v>
      </c>
      <c r="DF58" s="358">
        <f t="shared" si="36"/>
        <v>0</v>
      </c>
      <c r="DG58" s="359">
        <f t="shared" si="37"/>
        <v>0</v>
      </c>
      <c r="DH58" s="308"/>
    </row>
    <row r="59" spans="1:123" s="212" customFormat="1" ht="17.25" customHeight="1" outlineLevel="1">
      <c r="A59" s="133"/>
      <c r="B59" s="87" t="s">
        <v>172</v>
      </c>
      <c r="C59" s="80">
        <v>0.2</v>
      </c>
      <c r="D59" s="79">
        <v>44130</v>
      </c>
      <c r="E59" s="86">
        <v>44135</v>
      </c>
      <c r="F59" s="313"/>
      <c r="G59" s="314"/>
      <c r="H59" s="288"/>
      <c r="I59" s="315"/>
      <c r="J59" s="288"/>
      <c r="K59" s="315"/>
      <c r="L59" s="288"/>
      <c r="M59" s="315"/>
      <c r="N59" s="288"/>
      <c r="O59" s="315"/>
      <c r="P59" s="288"/>
      <c r="Q59" s="315"/>
      <c r="R59" s="288"/>
      <c r="S59" s="315"/>
      <c r="T59" s="288"/>
      <c r="U59" s="315"/>
      <c r="V59" s="288"/>
      <c r="W59" s="315"/>
      <c r="X59" s="288"/>
      <c r="Y59" s="315"/>
      <c r="Z59" s="288"/>
      <c r="AA59" s="316"/>
      <c r="AB59" s="317"/>
      <c r="AC59" s="318"/>
      <c r="AD59" s="796">
        <f t="shared" si="4"/>
        <v>0</v>
      </c>
      <c r="AE59" s="761">
        <f t="shared" si="5"/>
        <v>0</v>
      </c>
      <c r="AF59" s="319"/>
      <c r="AG59" s="314"/>
      <c r="AH59" s="288"/>
      <c r="AI59" s="315"/>
      <c r="AJ59" s="288"/>
      <c r="AK59" s="315"/>
      <c r="AL59" s="288"/>
      <c r="AM59" s="315"/>
      <c r="AN59" s="288"/>
      <c r="AO59" s="315"/>
      <c r="AP59" s="288"/>
      <c r="AQ59" s="315"/>
      <c r="AR59" s="288"/>
      <c r="AS59" s="315"/>
      <c r="AT59" s="288"/>
      <c r="AU59" s="315"/>
      <c r="AV59" s="288"/>
      <c r="AW59" s="315"/>
      <c r="AX59" s="288"/>
      <c r="AY59" s="315"/>
      <c r="AZ59" s="288"/>
      <c r="BA59" s="316"/>
      <c r="BB59" s="288"/>
      <c r="BC59" s="320"/>
      <c r="BD59" s="796">
        <f t="shared" si="6"/>
        <v>0</v>
      </c>
      <c r="BE59" s="761">
        <f t="shared" si="7"/>
        <v>0</v>
      </c>
      <c r="BF59" s="319"/>
      <c r="BG59" s="314"/>
      <c r="BH59" s="288"/>
      <c r="BI59" s="315"/>
      <c r="BJ59" s="288"/>
      <c r="BK59" s="315"/>
      <c r="BL59" s="288"/>
      <c r="BM59" s="315"/>
      <c r="BN59" s="288"/>
      <c r="BO59" s="315"/>
      <c r="BP59" s="288"/>
      <c r="BQ59" s="315"/>
      <c r="BR59" s="288"/>
      <c r="BS59" s="315"/>
      <c r="BT59" s="288"/>
      <c r="BU59" s="315"/>
      <c r="BV59" s="288"/>
      <c r="BW59" s="315"/>
      <c r="BX59" s="288"/>
      <c r="BY59" s="315"/>
      <c r="BZ59" s="288"/>
      <c r="CA59" s="316"/>
      <c r="CB59" s="317"/>
      <c r="CC59" s="318"/>
      <c r="CD59" s="796">
        <f t="shared" si="9"/>
        <v>0</v>
      </c>
      <c r="CE59" s="761">
        <f t="shared" si="10"/>
        <v>0</v>
      </c>
      <c r="CF59" s="319"/>
      <c r="CG59" s="314"/>
      <c r="CH59" s="288"/>
      <c r="CI59" s="315"/>
      <c r="CJ59" s="288"/>
      <c r="CK59" s="315"/>
      <c r="CL59" s="288"/>
      <c r="CM59" s="315"/>
      <c r="CN59" s="288"/>
      <c r="CO59" s="315"/>
      <c r="CP59" s="288"/>
      <c r="CQ59" s="315"/>
      <c r="CR59" s="288"/>
      <c r="CS59" s="315"/>
      <c r="CT59" s="288"/>
      <c r="CU59" s="315"/>
      <c r="CV59" s="288"/>
      <c r="CW59" s="315"/>
      <c r="CX59" s="288"/>
      <c r="CY59" s="315"/>
      <c r="CZ59" s="288"/>
      <c r="DA59" s="316"/>
      <c r="DB59" s="317"/>
      <c r="DC59" s="321"/>
      <c r="DD59" s="796">
        <f t="shared" si="11"/>
        <v>0</v>
      </c>
      <c r="DE59" s="817">
        <f t="shared" si="12"/>
        <v>0</v>
      </c>
      <c r="DF59" s="358">
        <f t="shared" si="36"/>
        <v>0</v>
      </c>
      <c r="DG59" s="359">
        <f t="shared" si="37"/>
        <v>0</v>
      </c>
      <c r="DH59" s="308"/>
    </row>
    <row r="60" spans="1:123" s="212" customFormat="1" ht="17.25" customHeight="1" outlineLevel="1">
      <c r="A60" s="133"/>
      <c r="B60" s="87" t="s">
        <v>158</v>
      </c>
      <c r="C60" s="131">
        <v>26</v>
      </c>
      <c r="D60" s="79">
        <v>44136</v>
      </c>
      <c r="E60" s="86">
        <v>44925</v>
      </c>
      <c r="F60" s="313"/>
      <c r="G60" s="314"/>
      <c r="H60" s="288"/>
      <c r="I60" s="315"/>
      <c r="J60" s="288"/>
      <c r="K60" s="315"/>
      <c r="L60" s="288"/>
      <c r="M60" s="315"/>
      <c r="N60" s="288"/>
      <c r="O60" s="315"/>
      <c r="P60" s="288"/>
      <c r="Q60" s="315"/>
      <c r="R60" s="288"/>
      <c r="S60" s="315"/>
      <c r="T60" s="288"/>
      <c r="U60" s="315"/>
      <c r="V60" s="288"/>
      <c r="W60" s="315"/>
      <c r="X60" s="288"/>
      <c r="Y60" s="315"/>
      <c r="Z60" s="288"/>
      <c r="AA60" s="316"/>
      <c r="AB60" s="317"/>
      <c r="AC60" s="318"/>
      <c r="AD60" s="796">
        <f t="shared" si="4"/>
        <v>0</v>
      </c>
      <c r="AE60" s="761">
        <f t="shared" si="5"/>
        <v>0</v>
      </c>
      <c r="AF60" s="319"/>
      <c r="AG60" s="314"/>
      <c r="AH60" s="288"/>
      <c r="AI60" s="315"/>
      <c r="AJ60" s="288"/>
      <c r="AK60" s="315"/>
      <c r="AL60" s="288"/>
      <c r="AM60" s="315"/>
      <c r="AN60" s="288"/>
      <c r="AO60" s="315"/>
      <c r="AP60" s="288"/>
      <c r="AQ60" s="315"/>
      <c r="AR60" s="288"/>
      <c r="AS60" s="315"/>
      <c r="AT60" s="288"/>
      <c r="AU60" s="315"/>
      <c r="AV60" s="288"/>
      <c r="AW60" s="315"/>
      <c r="AX60" s="288"/>
      <c r="AY60" s="315"/>
      <c r="AZ60" s="288">
        <v>1194.67</v>
      </c>
      <c r="BA60" s="316"/>
      <c r="BB60" s="288">
        <v>1194.67</v>
      </c>
      <c r="BC60" s="320"/>
      <c r="BD60" s="796">
        <f t="shared" si="6"/>
        <v>2389.34</v>
      </c>
      <c r="BE60" s="761">
        <f t="shared" si="7"/>
        <v>0</v>
      </c>
      <c r="BF60" s="319">
        <v>1194.67</v>
      </c>
      <c r="BG60" s="314"/>
      <c r="BH60" s="288">
        <v>1194.67</v>
      </c>
      <c r="BI60" s="315"/>
      <c r="BJ60" s="288">
        <v>1194.67</v>
      </c>
      <c r="BK60" s="315"/>
      <c r="BL60" s="288">
        <v>1194.67</v>
      </c>
      <c r="BM60" s="315"/>
      <c r="BN60" s="288">
        <v>1194.67</v>
      </c>
      <c r="BO60" s="315"/>
      <c r="BP60" s="288">
        <v>1194.67</v>
      </c>
      <c r="BQ60" s="315"/>
      <c r="BR60" s="288">
        <v>1194.67</v>
      </c>
      <c r="BS60" s="315"/>
      <c r="BT60" s="288">
        <v>1194.67</v>
      </c>
      <c r="BU60" s="315"/>
      <c r="BV60" s="288">
        <v>1194.67</v>
      </c>
      <c r="BW60" s="315"/>
      <c r="BX60" s="288">
        <v>1194.67</v>
      </c>
      <c r="BY60" s="315"/>
      <c r="BZ60" s="288">
        <v>1194.67</v>
      </c>
      <c r="CA60" s="316"/>
      <c r="CB60" s="288">
        <v>1194.67</v>
      </c>
      <c r="CC60" s="318"/>
      <c r="CD60" s="796">
        <f t="shared" si="9"/>
        <v>14336.04</v>
      </c>
      <c r="CE60" s="761">
        <f t="shared" si="10"/>
        <v>0</v>
      </c>
      <c r="CF60" s="319">
        <v>1194.67</v>
      </c>
      <c r="CG60" s="314"/>
      <c r="CH60" s="288">
        <v>1194.67</v>
      </c>
      <c r="CI60" s="315"/>
      <c r="CJ60" s="288">
        <v>1194.67</v>
      </c>
      <c r="CK60" s="315"/>
      <c r="CL60" s="288">
        <v>1194.67</v>
      </c>
      <c r="CM60" s="315"/>
      <c r="CN60" s="288">
        <v>1194.67</v>
      </c>
      <c r="CO60" s="315"/>
      <c r="CP60" s="288">
        <v>1194.67</v>
      </c>
      <c r="CQ60" s="315"/>
      <c r="CR60" s="288">
        <v>1194.67</v>
      </c>
      <c r="CS60" s="315"/>
      <c r="CT60" s="288">
        <v>1194.67</v>
      </c>
      <c r="CU60" s="315"/>
      <c r="CV60" s="288">
        <v>1194.67</v>
      </c>
      <c r="CW60" s="315"/>
      <c r="CX60" s="288">
        <v>1194.67</v>
      </c>
      <c r="CY60" s="315"/>
      <c r="CZ60" s="288">
        <v>1194.67</v>
      </c>
      <c r="DA60" s="316"/>
      <c r="DB60" s="288">
        <f>11808+1195.49</f>
        <v>13003.49</v>
      </c>
      <c r="DC60" s="321"/>
      <c r="DD60" s="796">
        <f t="shared" si="11"/>
        <v>26144.86</v>
      </c>
      <c r="DE60" s="817">
        <f t="shared" si="12"/>
        <v>0</v>
      </c>
      <c r="DF60" s="358">
        <f t="shared" si="36"/>
        <v>42870.239999999983</v>
      </c>
      <c r="DG60" s="359">
        <f t="shared" si="37"/>
        <v>0</v>
      </c>
      <c r="DH60" s="308"/>
      <c r="DI60" s="333"/>
    </row>
    <row r="61" spans="1:123" s="212" customFormat="1" ht="13">
      <c r="A61" s="133" t="s">
        <v>410</v>
      </c>
      <c r="B61" s="87" t="s">
        <v>173</v>
      </c>
      <c r="C61" s="80">
        <v>16</v>
      </c>
      <c r="D61" s="79">
        <v>44197</v>
      </c>
      <c r="E61" s="86">
        <v>44560</v>
      </c>
      <c r="F61" s="313"/>
      <c r="G61" s="314"/>
      <c r="H61" s="288"/>
      <c r="I61" s="315"/>
      <c r="J61" s="288"/>
      <c r="K61" s="315"/>
      <c r="L61" s="288"/>
      <c r="M61" s="315"/>
      <c r="N61" s="288"/>
      <c r="O61" s="315"/>
      <c r="P61" s="288"/>
      <c r="Q61" s="315"/>
      <c r="R61" s="288"/>
      <c r="S61" s="315"/>
      <c r="T61" s="288"/>
      <c r="U61" s="315"/>
      <c r="V61" s="288"/>
      <c r="W61" s="315"/>
      <c r="X61" s="288"/>
      <c r="Y61" s="315"/>
      <c r="Z61" s="288"/>
      <c r="AA61" s="316"/>
      <c r="AB61" s="317"/>
      <c r="AC61" s="318"/>
      <c r="AD61" s="796">
        <f t="shared" si="4"/>
        <v>0</v>
      </c>
      <c r="AE61" s="761">
        <f t="shared" si="5"/>
        <v>0</v>
      </c>
      <c r="AF61" s="319"/>
      <c r="AG61" s="314"/>
      <c r="AH61" s="288"/>
      <c r="AI61" s="315"/>
      <c r="AJ61" s="288"/>
      <c r="AK61" s="315"/>
      <c r="AL61" s="288"/>
      <c r="AM61" s="315"/>
      <c r="AN61" s="288"/>
      <c r="AO61" s="315"/>
      <c r="AP61" s="288"/>
      <c r="AQ61" s="315"/>
      <c r="AR61" s="288"/>
      <c r="AS61" s="315"/>
      <c r="AT61" s="288"/>
      <c r="AU61" s="315"/>
      <c r="AV61" s="288"/>
      <c r="AW61" s="315"/>
      <c r="AX61" s="288"/>
      <c r="AY61" s="315"/>
      <c r="AZ61" s="288"/>
      <c r="BA61" s="316"/>
      <c r="BB61" s="288"/>
      <c r="BC61" s="320"/>
      <c r="BD61" s="796">
        <f t="shared" si="6"/>
        <v>0</v>
      </c>
      <c r="BE61" s="761">
        <f t="shared" si="7"/>
        <v>0</v>
      </c>
      <c r="BF61" s="319"/>
      <c r="BG61" s="314"/>
      <c r="BH61" s="288">
        <v>1997.13</v>
      </c>
      <c r="BI61" s="315"/>
      <c r="BJ61" s="288">
        <v>1439.62</v>
      </c>
      <c r="BK61" s="315"/>
      <c r="BL61" s="288">
        <v>1439.62</v>
      </c>
      <c r="BM61" s="315"/>
      <c r="BN61" s="288">
        <v>1439.62</v>
      </c>
      <c r="BO61" s="315"/>
      <c r="BP61" s="288">
        <v>1439.62</v>
      </c>
      <c r="BQ61" s="315"/>
      <c r="BR61" s="288">
        <v>1439.62</v>
      </c>
      <c r="BS61" s="315"/>
      <c r="BT61" s="288">
        <v>1439.62</v>
      </c>
      <c r="BU61" s="315"/>
      <c r="BV61" s="288">
        <v>1439.62</v>
      </c>
      <c r="BW61" s="315"/>
      <c r="BX61" s="288">
        <v>1439.62</v>
      </c>
      <c r="BY61" s="315"/>
      <c r="BZ61" s="288">
        <v>1439.62</v>
      </c>
      <c r="CA61" s="316"/>
      <c r="CB61" s="288">
        <v>1439.62</v>
      </c>
      <c r="CC61" s="318"/>
      <c r="CD61" s="796">
        <f t="shared" si="9"/>
        <v>16393.329999999994</v>
      </c>
      <c r="CE61" s="761">
        <f t="shared" si="10"/>
        <v>0</v>
      </c>
      <c r="CF61" s="319">
        <v>8106.65</v>
      </c>
      <c r="CG61" s="314"/>
      <c r="CH61" s="288"/>
      <c r="CI61" s="315"/>
      <c r="CJ61" s="288"/>
      <c r="CK61" s="315"/>
      <c r="CL61" s="288"/>
      <c r="CM61" s="315"/>
      <c r="CN61" s="288"/>
      <c r="CO61" s="315"/>
      <c r="CP61" s="288"/>
      <c r="CQ61" s="315"/>
      <c r="CR61" s="288"/>
      <c r="CS61" s="315"/>
      <c r="CT61" s="288"/>
      <c r="CU61" s="315"/>
      <c r="CV61" s="288"/>
      <c r="CW61" s="315"/>
      <c r="CX61" s="288"/>
      <c r="CY61" s="315"/>
      <c r="CZ61" s="288"/>
      <c r="DA61" s="316"/>
      <c r="DB61" s="317"/>
      <c r="DC61" s="321"/>
      <c r="DD61" s="796">
        <f t="shared" si="11"/>
        <v>8106.65</v>
      </c>
      <c r="DE61" s="817">
        <f t="shared" si="12"/>
        <v>0</v>
      </c>
      <c r="DF61" s="358">
        <f t="shared" si="36"/>
        <v>24499.979999999996</v>
      </c>
      <c r="DG61" s="359">
        <f t="shared" si="37"/>
        <v>0</v>
      </c>
      <c r="DH61" s="308"/>
    </row>
    <row r="62" spans="1:123" s="93" customFormat="1" ht="32">
      <c r="A62" s="97" t="s">
        <v>411</v>
      </c>
      <c r="B62" s="93" t="s">
        <v>263</v>
      </c>
      <c r="E62" s="104"/>
      <c r="F62" s="102">
        <f>+SUM(F63:F64)</f>
        <v>0</v>
      </c>
      <c r="G62" s="99">
        <f t="shared" ref="G62:BV62" si="47">+SUM(G63:G64)</f>
        <v>0</v>
      </c>
      <c r="H62" s="97">
        <f t="shared" si="47"/>
        <v>0</v>
      </c>
      <c r="I62" s="98">
        <f t="shared" si="47"/>
        <v>0</v>
      </c>
      <c r="J62" s="97">
        <f t="shared" si="47"/>
        <v>0</v>
      </c>
      <c r="K62" s="98">
        <f t="shared" si="47"/>
        <v>0</v>
      </c>
      <c r="L62" s="97">
        <f t="shared" si="47"/>
        <v>0</v>
      </c>
      <c r="M62" s="98">
        <f t="shared" si="47"/>
        <v>0</v>
      </c>
      <c r="N62" s="97">
        <f t="shared" si="47"/>
        <v>0</v>
      </c>
      <c r="O62" s="98">
        <f t="shared" si="47"/>
        <v>0</v>
      </c>
      <c r="P62" s="97">
        <f t="shared" si="47"/>
        <v>0</v>
      </c>
      <c r="Q62" s="98">
        <f t="shared" si="47"/>
        <v>0</v>
      </c>
      <c r="R62" s="97">
        <f t="shared" si="47"/>
        <v>0</v>
      </c>
      <c r="S62" s="98">
        <f t="shared" si="47"/>
        <v>0</v>
      </c>
      <c r="T62" s="97">
        <f t="shared" si="47"/>
        <v>0</v>
      </c>
      <c r="U62" s="98">
        <f t="shared" si="47"/>
        <v>0</v>
      </c>
      <c r="V62" s="97">
        <f t="shared" si="47"/>
        <v>0</v>
      </c>
      <c r="W62" s="98">
        <f t="shared" si="47"/>
        <v>0</v>
      </c>
      <c r="X62" s="97">
        <f t="shared" si="47"/>
        <v>0</v>
      </c>
      <c r="Y62" s="98">
        <f t="shared" si="47"/>
        <v>0</v>
      </c>
      <c r="Z62" s="97">
        <f t="shared" si="47"/>
        <v>0</v>
      </c>
      <c r="AA62" s="96">
        <f t="shared" si="47"/>
        <v>0</v>
      </c>
      <c r="AB62" s="95">
        <f t="shared" si="47"/>
        <v>0</v>
      </c>
      <c r="AC62" s="101">
        <f t="shared" si="47"/>
        <v>0</v>
      </c>
      <c r="AD62" s="794">
        <f t="shared" si="4"/>
        <v>0</v>
      </c>
      <c r="AE62" s="760">
        <f t="shared" si="5"/>
        <v>0</v>
      </c>
      <c r="AF62" s="100">
        <f t="shared" si="47"/>
        <v>0</v>
      </c>
      <c r="AG62" s="99">
        <f t="shared" si="47"/>
        <v>0</v>
      </c>
      <c r="AH62" s="97">
        <f t="shared" si="47"/>
        <v>0</v>
      </c>
      <c r="AI62" s="98">
        <f t="shared" si="47"/>
        <v>0</v>
      </c>
      <c r="AJ62" s="97">
        <f t="shared" si="47"/>
        <v>0</v>
      </c>
      <c r="AK62" s="98">
        <f t="shared" si="47"/>
        <v>0</v>
      </c>
      <c r="AL62" s="97">
        <f t="shared" si="47"/>
        <v>0</v>
      </c>
      <c r="AM62" s="98">
        <f t="shared" si="47"/>
        <v>0</v>
      </c>
      <c r="AN62" s="97">
        <f t="shared" si="47"/>
        <v>0</v>
      </c>
      <c r="AO62" s="98">
        <f t="shared" si="47"/>
        <v>0</v>
      </c>
      <c r="AP62" s="97">
        <f t="shared" si="47"/>
        <v>0</v>
      </c>
      <c r="AQ62" s="98">
        <f t="shared" si="47"/>
        <v>0</v>
      </c>
      <c r="AR62" s="97">
        <f t="shared" si="47"/>
        <v>0</v>
      </c>
      <c r="AS62" s="98">
        <f t="shared" si="47"/>
        <v>0</v>
      </c>
      <c r="AT62" s="97">
        <f t="shared" si="47"/>
        <v>0</v>
      </c>
      <c r="AU62" s="98">
        <f t="shared" si="47"/>
        <v>0</v>
      </c>
      <c r="AV62" s="97">
        <f t="shared" si="47"/>
        <v>0</v>
      </c>
      <c r="AW62" s="98">
        <f t="shared" si="47"/>
        <v>0</v>
      </c>
      <c r="AX62" s="97">
        <f t="shared" si="47"/>
        <v>0</v>
      </c>
      <c r="AY62" s="98">
        <f t="shared" si="47"/>
        <v>0</v>
      </c>
      <c r="AZ62" s="97">
        <f t="shared" si="47"/>
        <v>0</v>
      </c>
      <c r="BA62" s="96">
        <f t="shared" si="47"/>
        <v>0</v>
      </c>
      <c r="BB62" s="97">
        <f t="shared" si="47"/>
        <v>0</v>
      </c>
      <c r="BC62" s="103">
        <f t="shared" si="47"/>
        <v>0</v>
      </c>
      <c r="BD62" s="794">
        <f t="shared" si="6"/>
        <v>0</v>
      </c>
      <c r="BE62" s="760">
        <f t="shared" si="7"/>
        <v>0</v>
      </c>
      <c r="BF62" s="100">
        <f t="shared" si="47"/>
        <v>0</v>
      </c>
      <c r="BG62" s="99">
        <f t="shared" si="47"/>
        <v>0</v>
      </c>
      <c r="BH62" s="97">
        <f t="shared" si="47"/>
        <v>0</v>
      </c>
      <c r="BI62" s="98">
        <f t="shared" si="47"/>
        <v>0</v>
      </c>
      <c r="BJ62" s="97">
        <f t="shared" si="47"/>
        <v>0</v>
      </c>
      <c r="BK62" s="98">
        <f t="shared" si="47"/>
        <v>0</v>
      </c>
      <c r="BL62" s="97">
        <f t="shared" si="47"/>
        <v>0</v>
      </c>
      <c r="BM62" s="98">
        <f t="shared" si="47"/>
        <v>0</v>
      </c>
      <c r="BN62" s="97">
        <f t="shared" si="47"/>
        <v>0</v>
      </c>
      <c r="BO62" s="98">
        <f t="shared" si="47"/>
        <v>0</v>
      </c>
      <c r="BP62" s="97">
        <f t="shared" si="47"/>
        <v>0</v>
      </c>
      <c r="BQ62" s="98">
        <f t="shared" si="47"/>
        <v>0</v>
      </c>
      <c r="BR62" s="97">
        <f t="shared" si="47"/>
        <v>0</v>
      </c>
      <c r="BS62" s="98">
        <f t="shared" si="47"/>
        <v>0</v>
      </c>
      <c r="BT62" s="97">
        <f t="shared" si="47"/>
        <v>0</v>
      </c>
      <c r="BU62" s="98">
        <f t="shared" si="47"/>
        <v>0</v>
      </c>
      <c r="BV62" s="97">
        <f t="shared" si="47"/>
        <v>0</v>
      </c>
      <c r="BW62" s="98">
        <f t="shared" ref="BW62:DC62" si="48">+SUM(BW63:BW64)</f>
        <v>0</v>
      </c>
      <c r="BX62" s="97">
        <f t="shared" si="48"/>
        <v>0</v>
      </c>
      <c r="BY62" s="98">
        <f t="shared" si="48"/>
        <v>0</v>
      </c>
      <c r="BZ62" s="97">
        <f t="shared" si="48"/>
        <v>0</v>
      </c>
      <c r="CA62" s="96">
        <f t="shared" si="48"/>
        <v>0</v>
      </c>
      <c r="CB62" s="95">
        <f t="shared" si="48"/>
        <v>0</v>
      </c>
      <c r="CC62" s="101">
        <f t="shared" si="48"/>
        <v>0</v>
      </c>
      <c r="CD62" s="794">
        <f t="shared" si="9"/>
        <v>0</v>
      </c>
      <c r="CE62" s="760">
        <f t="shared" si="10"/>
        <v>0</v>
      </c>
      <c r="CF62" s="100">
        <f t="shared" si="48"/>
        <v>0</v>
      </c>
      <c r="CG62" s="99">
        <f t="shared" si="48"/>
        <v>0</v>
      </c>
      <c r="CH62" s="97">
        <f t="shared" si="48"/>
        <v>0</v>
      </c>
      <c r="CI62" s="98">
        <f t="shared" si="48"/>
        <v>0</v>
      </c>
      <c r="CJ62" s="97">
        <f t="shared" si="48"/>
        <v>0</v>
      </c>
      <c r="CK62" s="98">
        <f t="shared" si="48"/>
        <v>0</v>
      </c>
      <c r="CL62" s="97">
        <f t="shared" si="48"/>
        <v>0</v>
      </c>
      <c r="CM62" s="98">
        <f t="shared" si="48"/>
        <v>0</v>
      </c>
      <c r="CN62" s="97">
        <f t="shared" si="48"/>
        <v>0</v>
      </c>
      <c r="CO62" s="98">
        <f t="shared" si="48"/>
        <v>0</v>
      </c>
      <c r="CP62" s="97">
        <f t="shared" si="48"/>
        <v>0</v>
      </c>
      <c r="CQ62" s="98">
        <f t="shared" si="48"/>
        <v>0</v>
      </c>
      <c r="CR62" s="97">
        <f t="shared" si="48"/>
        <v>0</v>
      </c>
      <c r="CS62" s="98">
        <f t="shared" si="48"/>
        <v>0</v>
      </c>
      <c r="CT62" s="97">
        <f t="shared" si="48"/>
        <v>0</v>
      </c>
      <c r="CU62" s="98">
        <f t="shared" si="48"/>
        <v>0</v>
      </c>
      <c r="CV62" s="97">
        <f t="shared" si="48"/>
        <v>0</v>
      </c>
      <c r="CW62" s="98">
        <f t="shared" si="48"/>
        <v>0</v>
      </c>
      <c r="CX62" s="97">
        <f t="shared" si="48"/>
        <v>0</v>
      </c>
      <c r="CY62" s="98">
        <f t="shared" si="48"/>
        <v>0</v>
      </c>
      <c r="CZ62" s="97">
        <f t="shared" si="48"/>
        <v>0</v>
      </c>
      <c r="DA62" s="96">
        <f t="shared" si="48"/>
        <v>0</v>
      </c>
      <c r="DB62" s="95">
        <f t="shared" si="48"/>
        <v>0</v>
      </c>
      <c r="DC62" s="94">
        <f t="shared" si="48"/>
        <v>0</v>
      </c>
      <c r="DD62" s="794">
        <f t="shared" si="11"/>
        <v>0</v>
      </c>
      <c r="DE62" s="815">
        <f t="shared" si="12"/>
        <v>0</v>
      </c>
      <c r="DF62" s="562">
        <f t="shared" ref="DF62:DF86" si="49">+F62+H62+J62+L62+N62+P62+R62+T62+V62+X62+Z62+AB62+AF62+AH62+AJ62+AL62+AN62+AP62+AR62+AT62+AV62+AX62+AZ62+BB62+BF62+BH62+BJ62+BL62+BN62+BP62+BR62+BT62+BV62+BX62+BZ62+CB62+CF62+CH62+CJ62+CL62+CN62+CP62+CR62+CT62+CV62+CX62+CZ62+DB62</f>
        <v>0</v>
      </c>
      <c r="DG62" s="563">
        <f t="shared" ref="DG62:DG86" si="50">+G62+I62+K62+M62+O62+Q62+S62+U62+W62+Y62+AA62+AC62+AG62+AI62+AK62+AM62+AO62+AQ62+AS62+AU62+AW62+AY62+BA62+BC62+BG62+BI62+BK62+BM62+BO62+BQ62+BS62+BU62+BW62+BY62+CA62+CC62+CG62+CI62+CK62+CM62+CO62+CQ62+CS62+CU62+CW62+CY62+DA62+DC62</f>
        <v>0</v>
      </c>
      <c r="DH62" s="306"/>
      <c r="DI62" s="195"/>
      <c r="DJ62" s="195"/>
      <c r="DK62" s="195"/>
      <c r="DL62" s="195"/>
      <c r="DM62" s="195"/>
      <c r="DN62" s="195"/>
      <c r="DO62" s="195"/>
      <c r="DP62" s="195"/>
      <c r="DQ62" s="195"/>
      <c r="DR62" s="195"/>
      <c r="DS62" s="195"/>
    </row>
    <row r="63" spans="1:123" s="322" customFormat="1" ht="13">
      <c r="A63" s="133" t="s">
        <v>412</v>
      </c>
      <c r="B63" s="179" t="s">
        <v>174</v>
      </c>
      <c r="C63" s="131">
        <v>46.5</v>
      </c>
      <c r="D63" s="130">
        <v>43511</v>
      </c>
      <c r="E63" s="86">
        <v>44925</v>
      </c>
      <c r="F63" s="323"/>
      <c r="G63" s="324"/>
      <c r="H63" s="325"/>
      <c r="I63" s="326"/>
      <c r="J63" s="325"/>
      <c r="K63" s="326"/>
      <c r="L63" s="325"/>
      <c r="M63" s="326"/>
      <c r="N63" s="325"/>
      <c r="O63" s="326"/>
      <c r="P63" s="325"/>
      <c r="Q63" s="326"/>
      <c r="R63" s="325"/>
      <c r="S63" s="326"/>
      <c r="T63" s="325"/>
      <c r="U63" s="326"/>
      <c r="V63" s="325"/>
      <c r="W63" s="326"/>
      <c r="X63" s="325"/>
      <c r="Y63" s="326"/>
      <c r="Z63" s="325"/>
      <c r="AA63" s="327"/>
      <c r="AB63" s="328"/>
      <c r="AC63" s="329"/>
      <c r="AD63" s="797">
        <f t="shared" si="4"/>
        <v>0</v>
      </c>
      <c r="AE63" s="762">
        <f t="shared" si="5"/>
        <v>0</v>
      </c>
      <c r="AF63" s="330"/>
      <c r="AG63" s="324"/>
      <c r="AH63" s="325"/>
      <c r="AI63" s="326"/>
      <c r="AJ63" s="325"/>
      <c r="AK63" s="326"/>
      <c r="AL63" s="325"/>
      <c r="AM63" s="326"/>
      <c r="AN63" s="325"/>
      <c r="AO63" s="326"/>
      <c r="AP63" s="325"/>
      <c r="AQ63" s="326"/>
      <c r="AR63" s="325"/>
      <c r="AS63" s="326"/>
      <c r="AT63" s="325"/>
      <c r="AU63" s="326"/>
      <c r="AV63" s="325"/>
      <c r="AW63" s="326"/>
      <c r="AX63" s="325"/>
      <c r="AY63" s="326"/>
      <c r="AZ63" s="325"/>
      <c r="BA63" s="327"/>
      <c r="BB63" s="325"/>
      <c r="BC63" s="331"/>
      <c r="BD63" s="797">
        <f t="shared" si="6"/>
        <v>0</v>
      </c>
      <c r="BE63" s="762">
        <f t="shared" si="7"/>
        <v>0</v>
      </c>
      <c r="BF63" s="330"/>
      <c r="BG63" s="324"/>
      <c r="BH63" s="325"/>
      <c r="BI63" s="326"/>
      <c r="BJ63" s="325"/>
      <c r="BK63" s="326"/>
      <c r="BL63" s="325"/>
      <c r="BM63" s="326"/>
      <c r="BN63" s="325"/>
      <c r="BO63" s="326"/>
      <c r="BP63" s="325"/>
      <c r="BQ63" s="326"/>
      <c r="BR63" s="325"/>
      <c r="BS63" s="326"/>
      <c r="BT63" s="325"/>
      <c r="BU63" s="326"/>
      <c r="BV63" s="325"/>
      <c r="BW63" s="326"/>
      <c r="BX63" s="325"/>
      <c r="BY63" s="326"/>
      <c r="BZ63" s="325"/>
      <c r="CA63" s="327"/>
      <c r="CB63" s="328"/>
      <c r="CC63" s="329"/>
      <c r="CD63" s="797">
        <f t="shared" si="9"/>
        <v>0</v>
      </c>
      <c r="CE63" s="762">
        <f t="shared" si="10"/>
        <v>0</v>
      </c>
      <c r="CF63" s="330"/>
      <c r="CG63" s="324"/>
      <c r="CH63" s="325"/>
      <c r="CI63" s="326"/>
      <c r="CJ63" s="325"/>
      <c r="CK63" s="326"/>
      <c r="CL63" s="325"/>
      <c r="CM63" s="326"/>
      <c r="CN63" s="325"/>
      <c r="CO63" s="326"/>
      <c r="CP63" s="325"/>
      <c r="CQ63" s="326"/>
      <c r="CR63" s="325"/>
      <c r="CS63" s="326"/>
      <c r="CT63" s="325"/>
      <c r="CU63" s="326"/>
      <c r="CV63" s="325"/>
      <c r="CW63" s="326"/>
      <c r="CX63" s="325"/>
      <c r="CY63" s="326"/>
      <c r="CZ63" s="325"/>
      <c r="DA63" s="327"/>
      <c r="DB63" s="328"/>
      <c r="DC63" s="332"/>
      <c r="DD63" s="797">
        <f t="shared" si="11"/>
        <v>0</v>
      </c>
      <c r="DE63" s="818">
        <f t="shared" si="12"/>
        <v>0</v>
      </c>
      <c r="DF63" s="358">
        <f t="shared" si="49"/>
        <v>0</v>
      </c>
      <c r="DG63" s="359">
        <f t="shared" si="50"/>
        <v>0</v>
      </c>
      <c r="DH63" s="308"/>
    </row>
    <row r="64" spans="1:123" s="322" customFormat="1" ht="26">
      <c r="A64" s="133" t="s">
        <v>413</v>
      </c>
      <c r="B64" s="179" t="s">
        <v>175</v>
      </c>
      <c r="C64" s="131">
        <v>46.5</v>
      </c>
      <c r="D64" s="130">
        <v>43511</v>
      </c>
      <c r="E64" s="86">
        <v>44925</v>
      </c>
      <c r="F64" s="323"/>
      <c r="G64" s="324"/>
      <c r="H64" s="325"/>
      <c r="I64" s="326"/>
      <c r="J64" s="325"/>
      <c r="K64" s="326"/>
      <c r="L64" s="325"/>
      <c r="M64" s="326"/>
      <c r="N64" s="325"/>
      <c r="O64" s="326"/>
      <c r="P64" s="325"/>
      <c r="Q64" s="326"/>
      <c r="R64" s="325"/>
      <c r="S64" s="326"/>
      <c r="T64" s="325"/>
      <c r="U64" s="326"/>
      <c r="V64" s="325"/>
      <c r="W64" s="326"/>
      <c r="X64" s="325"/>
      <c r="Y64" s="326"/>
      <c r="Z64" s="325"/>
      <c r="AA64" s="327"/>
      <c r="AB64" s="328"/>
      <c r="AC64" s="329"/>
      <c r="AD64" s="797">
        <f t="shared" si="4"/>
        <v>0</v>
      </c>
      <c r="AE64" s="762">
        <f t="shared" si="5"/>
        <v>0</v>
      </c>
      <c r="AF64" s="330"/>
      <c r="AG64" s="324"/>
      <c r="AH64" s="325"/>
      <c r="AI64" s="326"/>
      <c r="AJ64" s="325"/>
      <c r="AK64" s="326"/>
      <c r="AL64" s="325"/>
      <c r="AM64" s="326"/>
      <c r="AN64" s="325"/>
      <c r="AO64" s="326"/>
      <c r="AP64" s="325"/>
      <c r="AQ64" s="326"/>
      <c r="AR64" s="325"/>
      <c r="AS64" s="326"/>
      <c r="AT64" s="325"/>
      <c r="AU64" s="326"/>
      <c r="AV64" s="325"/>
      <c r="AW64" s="326"/>
      <c r="AX64" s="325"/>
      <c r="AY64" s="326"/>
      <c r="AZ64" s="325"/>
      <c r="BA64" s="327"/>
      <c r="BB64" s="325"/>
      <c r="BC64" s="331"/>
      <c r="BD64" s="797">
        <f t="shared" si="6"/>
        <v>0</v>
      </c>
      <c r="BE64" s="762">
        <f t="shared" si="7"/>
        <v>0</v>
      </c>
      <c r="BF64" s="330"/>
      <c r="BG64" s="324"/>
      <c r="BH64" s="325"/>
      <c r="BI64" s="326"/>
      <c r="BJ64" s="325"/>
      <c r="BK64" s="326"/>
      <c r="BL64" s="325"/>
      <c r="BM64" s="326"/>
      <c r="BN64" s="325"/>
      <c r="BO64" s="326"/>
      <c r="BP64" s="325"/>
      <c r="BQ64" s="326"/>
      <c r="BR64" s="325"/>
      <c r="BS64" s="326"/>
      <c r="BT64" s="325"/>
      <c r="BU64" s="326"/>
      <c r="BV64" s="325"/>
      <c r="BW64" s="326"/>
      <c r="BX64" s="325"/>
      <c r="BY64" s="326"/>
      <c r="BZ64" s="325"/>
      <c r="CA64" s="327"/>
      <c r="CB64" s="328"/>
      <c r="CC64" s="329"/>
      <c r="CD64" s="797">
        <f t="shared" si="9"/>
        <v>0</v>
      </c>
      <c r="CE64" s="762">
        <f t="shared" si="10"/>
        <v>0</v>
      </c>
      <c r="CF64" s="330"/>
      <c r="CG64" s="324"/>
      <c r="CH64" s="325"/>
      <c r="CI64" s="326"/>
      <c r="CJ64" s="325"/>
      <c r="CK64" s="326"/>
      <c r="CL64" s="325"/>
      <c r="CM64" s="326"/>
      <c r="CN64" s="325"/>
      <c r="CO64" s="326"/>
      <c r="CP64" s="325"/>
      <c r="CQ64" s="326"/>
      <c r="CR64" s="325"/>
      <c r="CS64" s="326"/>
      <c r="CT64" s="325"/>
      <c r="CU64" s="326"/>
      <c r="CV64" s="325"/>
      <c r="CW64" s="326"/>
      <c r="CX64" s="325"/>
      <c r="CY64" s="326"/>
      <c r="CZ64" s="325"/>
      <c r="DA64" s="327"/>
      <c r="DB64" s="328"/>
      <c r="DC64" s="332"/>
      <c r="DD64" s="797">
        <f t="shared" si="11"/>
        <v>0</v>
      </c>
      <c r="DE64" s="818">
        <f t="shared" si="12"/>
        <v>0</v>
      </c>
      <c r="DF64" s="358">
        <f t="shared" si="49"/>
        <v>0</v>
      </c>
      <c r="DG64" s="359">
        <f t="shared" si="50"/>
        <v>0</v>
      </c>
      <c r="DH64" s="308"/>
    </row>
    <row r="65" spans="1:123" s="93" customFormat="1" ht="16">
      <c r="A65" s="97" t="s">
        <v>163</v>
      </c>
      <c r="B65" s="93" t="s">
        <v>262</v>
      </c>
      <c r="E65" s="104"/>
      <c r="F65" s="102">
        <f>+SUM(F66:F72)</f>
        <v>0</v>
      </c>
      <c r="G65" s="99">
        <f t="shared" ref="G65:BV65" si="51">+SUM(G66:G72)</f>
        <v>0</v>
      </c>
      <c r="H65" s="97">
        <f t="shared" si="51"/>
        <v>0</v>
      </c>
      <c r="I65" s="98">
        <f t="shared" si="51"/>
        <v>0</v>
      </c>
      <c r="J65" s="97">
        <f t="shared" si="51"/>
        <v>0</v>
      </c>
      <c r="K65" s="98">
        <f t="shared" si="51"/>
        <v>4704.217391304348</v>
      </c>
      <c r="L65" s="97">
        <f t="shared" si="51"/>
        <v>0</v>
      </c>
      <c r="M65" s="98">
        <f t="shared" si="51"/>
        <v>4704.217391304348</v>
      </c>
      <c r="N65" s="97">
        <f t="shared" si="51"/>
        <v>0</v>
      </c>
      <c r="O65" s="98">
        <f t="shared" si="51"/>
        <v>4704.217391304348</v>
      </c>
      <c r="P65" s="97">
        <f t="shared" si="51"/>
        <v>0</v>
      </c>
      <c r="Q65" s="98">
        <f t="shared" si="51"/>
        <v>4704.217391304348</v>
      </c>
      <c r="R65" s="97">
        <f t="shared" si="51"/>
        <v>0</v>
      </c>
      <c r="S65" s="98">
        <f t="shared" si="51"/>
        <v>4704.217391304348</v>
      </c>
      <c r="T65" s="97">
        <f t="shared" si="51"/>
        <v>0</v>
      </c>
      <c r="U65" s="98">
        <f t="shared" si="51"/>
        <v>4704.217391304348</v>
      </c>
      <c r="V65" s="97">
        <f t="shared" si="51"/>
        <v>0</v>
      </c>
      <c r="W65" s="98">
        <f t="shared" si="51"/>
        <v>4704.217391304348</v>
      </c>
      <c r="X65" s="97">
        <f t="shared" si="51"/>
        <v>0</v>
      </c>
      <c r="Y65" s="98">
        <f t="shared" si="51"/>
        <v>4704.217391304348</v>
      </c>
      <c r="Z65" s="97">
        <f t="shared" si="51"/>
        <v>0</v>
      </c>
      <c r="AA65" s="96">
        <f t="shared" si="51"/>
        <v>4704.217391304348</v>
      </c>
      <c r="AB65" s="95">
        <f t="shared" si="51"/>
        <v>0</v>
      </c>
      <c r="AC65" s="101">
        <f t="shared" si="51"/>
        <v>4704.217391304348</v>
      </c>
      <c r="AD65" s="794">
        <f t="shared" si="4"/>
        <v>0</v>
      </c>
      <c r="AE65" s="760">
        <f t="shared" si="5"/>
        <v>47042.173913043487</v>
      </c>
      <c r="AF65" s="100">
        <f t="shared" si="51"/>
        <v>0</v>
      </c>
      <c r="AG65" s="99">
        <f t="shared" si="51"/>
        <v>4704.217391304348</v>
      </c>
      <c r="AH65" s="97">
        <f t="shared" si="51"/>
        <v>0</v>
      </c>
      <c r="AI65" s="98">
        <f t="shared" si="51"/>
        <v>4704.217391304348</v>
      </c>
      <c r="AJ65" s="97">
        <f t="shared" si="51"/>
        <v>0</v>
      </c>
      <c r="AK65" s="98">
        <f t="shared" si="51"/>
        <v>4704.217391304348</v>
      </c>
      <c r="AL65" s="97">
        <f t="shared" si="51"/>
        <v>0</v>
      </c>
      <c r="AM65" s="98">
        <f t="shared" si="51"/>
        <v>4704.217391304348</v>
      </c>
      <c r="AN65" s="97">
        <f t="shared" si="51"/>
        <v>0</v>
      </c>
      <c r="AO65" s="98">
        <f t="shared" si="51"/>
        <v>4704.217391304348</v>
      </c>
      <c r="AP65" s="97">
        <f t="shared" si="51"/>
        <v>0</v>
      </c>
      <c r="AQ65" s="98">
        <f t="shared" si="51"/>
        <v>4704.217391304348</v>
      </c>
      <c r="AR65" s="97">
        <f t="shared" si="51"/>
        <v>0</v>
      </c>
      <c r="AS65" s="98">
        <f t="shared" si="51"/>
        <v>4704.217391304348</v>
      </c>
      <c r="AT65" s="97">
        <f t="shared" si="51"/>
        <v>0</v>
      </c>
      <c r="AU65" s="98">
        <f t="shared" si="51"/>
        <v>4704.217391304348</v>
      </c>
      <c r="AV65" s="97">
        <f t="shared" si="51"/>
        <v>0</v>
      </c>
      <c r="AW65" s="98">
        <f t="shared" si="51"/>
        <v>4704.217391304348</v>
      </c>
      <c r="AX65" s="97">
        <f t="shared" si="51"/>
        <v>0</v>
      </c>
      <c r="AY65" s="98">
        <f t="shared" si="51"/>
        <v>4704.217391304348</v>
      </c>
      <c r="AZ65" s="97">
        <f t="shared" si="51"/>
        <v>0</v>
      </c>
      <c r="BA65" s="96">
        <f t="shared" si="51"/>
        <v>9704.217391304348</v>
      </c>
      <c r="BB65" s="97">
        <f t="shared" si="51"/>
        <v>0</v>
      </c>
      <c r="BC65" s="103">
        <f t="shared" si="51"/>
        <v>20704.217391304348</v>
      </c>
      <c r="BD65" s="794">
        <f t="shared" si="6"/>
        <v>0</v>
      </c>
      <c r="BE65" s="760">
        <f t="shared" si="7"/>
        <v>77450.60869565219</v>
      </c>
      <c r="BF65" s="100">
        <f t="shared" si="51"/>
        <v>0</v>
      </c>
      <c r="BG65" s="99">
        <f t="shared" si="51"/>
        <v>4704.217391304348</v>
      </c>
      <c r="BH65" s="97">
        <f t="shared" si="51"/>
        <v>0</v>
      </c>
      <c r="BI65" s="98">
        <f t="shared" si="51"/>
        <v>4704.217391304348</v>
      </c>
      <c r="BJ65" s="97">
        <f t="shared" si="51"/>
        <v>0</v>
      </c>
      <c r="BK65" s="98">
        <f t="shared" si="51"/>
        <v>4704.217391304348</v>
      </c>
      <c r="BL65" s="97">
        <f t="shared" si="51"/>
        <v>0</v>
      </c>
      <c r="BM65" s="98">
        <f t="shared" si="51"/>
        <v>4704.217391304348</v>
      </c>
      <c r="BN65" s="97">
        <f t="shared" si="51"/>
        <v>0</v>
      </c>
      <c r="BO65" s="98">
        <f t="shared" si="51"/>
        <v>4704.217391304348</v>
      </c>
      <c r="BP65" s="97">
        <f t="shared" si="51"/>
        <v>0</v>
      </c>
      <c r="BQ65" s="98">
        <f t="shared" si="51"/>
        <v>4704.217391304348</v>
      </c>
      <c r="BR65" s="97">
        <f t="shared" si="51"/>
        <v>0</v>
      </c>
      <c r="BS65" s="98">
        <f t="shared" si="51"/>
        <v>4704.217391304348</v>
      </c>
      <c r="BT65" s="97">
        <f t="shared" si="51"/>
        <v>0</v>
      </c>
      <c r="BU65" s="98">
        <f t="shared" si="51"/>
        <v>4704.217391304348</v>
      </c>
      <c r="BV65" s="97">
        <f t="shared" si="51"/>
        <v>0</v>
      </c>
      <c r="BW65" s="98">
        <f t="shared" ref="BW65:DC65" si="52">+SUM(BW66:BW72)</f>
        <v>4704.217391304348</v>
      </c>
      <c r="BX65" s="97">
        <f t="shared" si="52"/>
        <v>0</v>
      </c>
      <c r="BY65" s="98">
        <f t="shared" si="52"/>
        <v>4704.217391304348</v>
      </c>
      <c r="BZ65" s="97">
        <f t="shared" si="52"/>
        <v>0</v>
      </c>
      <c r="CA65" s="96">
        <f t="shared" si="52"/>
        <v>4704.217391304348</v>
      </c>
      <c r="CB65" s="95">
        <f t="shared" si="52"/>
        <v>0</v>
      </c>
      <c r="CC65" s="101">
        <f t="shared" si="52"/>
        <v>20704.217391304348</v>
      </c>
      <c r="CD65" s="794">
        <f t="shared" si="9"/>
        <v>0</v>
      </c>
      <c r="CE65" s="760">
        <f t="shared" si="10"/>
        <v>72450.60869565219</v>
      </c>
      <c r="CF65" s="100">
        <f t="shared" si="52"/>
        <v>0</v>
      </c>
      <c r="CG65" s="99">
        <f t="shared" si="52"/>
        <v>4704.217391304348</v>
      </c>
      <c r="CH65" s="97">
        <f t="shared" si="52"/>
        <v>0</v>
      </c>
      <c r="CI65" s="98">
        <f t="shared" si="52"/>
        <v>4704.217391304348</v>
      </c>
      <c r="CJ65" s="97">
        <f t="shared" si="52"/>
        <v>0</v>
      </c>
      <c r="CK65" s="98">
        <f t="shared" si="52"/>
        <v>4704.217391304348</v>
      </c>
      <c r="CL65" s="97">
        <f t="shared" si="52"/>
        <v>0</v>
      </c>
      <c r="CM65" s="98">
        <f t="shared" si="52"/>
        <v>4704.217391304348</v>
      </c>
      <c r="CN65" s="97">
        <f t="shared" si="52"/>
        <v>0</v>
      </c>
      <c r="CO65" s="98">
        <f t="shared" si="52"/>
        <v>4704.217391304348</v>
      </c>
      <c r="CP65" s="97">
        <f t="shared" si="52"/>
        <v>0</v>
      </c>
      <c r="CQ65" s="98">
        <f t="shared" si="52"/>
        <v>4704.217391304348</v>
      </c>
      <c r="CR65" s="97">
        <f t="shared" si="52"/>
        <v>0</v>
      </c>
      <c r="CS65" s="98">
        <f t="shared" si="52"/>
        <v>4704.217391304348</v>
      </c>
      <c r="CT65" s="97">
        <f t="shared" si="52"/>
        <v>0</v>
      </c>
      <c r="CU65" s="98">
        <f t="shared" si="52"/>
        <v>4704.217391304348</v>
      </c>
      <c r="CV65" s="97">
        <f t="shared" si="52"/>
        <v>0</v>
      </c>
      <c r="CW65" s="98">
        <f t="shared" si="52"/>
        <v>4704.217391304348</v>
      </c>
      <c r="CX65" s="97">
        <f t="shared" si="52"/>
        <v>0</v>
      </c>
      <c r="CY65" s="98">
        <f t="shared" si="52"/>
        <v>4704.217391304348</v>
      </c>
      <c r="CZ65" s="97">
        <f t="shared" si="52"/>
        <v>0</v>
      </c>
      <c r="DA65" s="96">
        <f t="shared" si="52"/>
        <v>4704.217391304348</v>
      </c>
      <c r="DB65" s="95">
        <f t="shared" si="52"/>
        <v>0</v>
      </c>
      <c r="DC65" s="94">
        <f t="shared" si="52"/>
        <v>21704.217391304348</v>
      </c>
      <c r="DD65" s="794">
        <f t="shared" si="11"/>
        <v>0</v>
      </c>
      <c r="DE65" s="815">
        <f t="shared" si="12"/>
        <v>73450.60869565219</v>
      </c>
      <c r="DF65" s="562">
        <f t="shared" si="49"/>
        <v>0</v>
      </c>
      <c r="DG65" s="563">
        <f t="shared" si="50"/>
        <v>270394.00000000012</v>
      </c>
      <c r="DH65" s="592"/>
      <c r="DI65" s="195"/>
      <c r="DJ65" s="195"/>
      <c r="DK65" s="195"/>
      <c r="DL65" s="195"/>
      <c r="DM65" s="195"/>
      <c r="DN65" s="195"/>
      <c r="DO65" s="195"/>
      <c r="DP65" s="195"/>
      <c r="DQ65" s="195"/>
      <c r="DR65" s="195"/>
      <c r="DS65" s="195"/>
    </row>
    <row r="66" spans="1:123" s="87" customFormat="1" ht="13">
      <c r="A66" s="154" t="s">
        <v>414</v>
      </c>
      <c r="B66" s="179" t="s">
        <v>282</v>
      </c>
      <c r="C66" s="131">
        <v>46.5</v>
      </c>
      <c r="D66" s="130">
        <v>43511</v>
      </c>
      <c r="E66" s="86">
        <v>44925</v>
      </c>
      <c r="F66" s="159"/>
      <c r="G66" s="156"/>
      <c r="H66" s="154"/>
      <c r="I66" s="155"/>
      <c r="J66" s="154"/>
      <c r="AC66" s="350"/>
      <c r="AD66" s="798">
        <f t="shared" si="4"/>
        <v>0</v>
      </c>
      <c r="AE66" s="763">
        <f t="shared" si="5"/>
        <v>0</v>
      </c>
      <c r="AF66" s="348"/>
      <c r="BC66" s="346"/>
      <c r="BD66" s="798">
        <f t="shared" si="6"/>
        <v>0</v>
      </c>
      <c r="BE66" s="763">
        <f t="shared" si="7"/>
        <v>0</v>
      </c>
      <c r="BF66" s="348"/>
      <c r="CC66" s="350"/>
      <c r="CD66" s="798">
        <f t="shared" si="9"/>
        <v>0</v>
      </c>
      <c r="CE66" s="763">
        <f t="shared" si="10"/>
        <v>0</v>
      </c>
      <c r="CF66" s="348"/>
      <c r="DC66" s="346"/>
      <c r="DD66" s="798">
        <f t="shared" si="11"/>
        <v>0</v>
      </c>
      <c r="DE66" s="819">
        <f t="shared" si="12"/>
        <v>0</v>
      </c>
      <c r="DF66" s="564">
        <f t="shared" ref="DF66:DF72" si="53">+F66+H66+J66+L66+N66+P66+R66+T66+V66+X66+Z66+AB66+AF66+AH66+AJ66+AL66+AN66+AP66+AR66+AT66+AV66+AX66+AZ66+BB66+BF66+BH66+BJ66+BL66+BN66+BP66+BR66+BT66+BV66+BX66+BZ66+CB66+CF66+CH66+CJ66+CL66+CN66+CP66+CR66+CT66+CV66+CX66+CZ66+DB66</f>
        <v>0</v>
      </c>
      <c r="DG66" s="565">
        <f t="shared" ref="DG66:DG72" si="54">+G66+I66+K66+M66+O66+Q66+S66+U66+W66+Y66+AA66+AC66+AG66+AI66+AK66+AM66+AO66+AQ66+AS66+AU66+AW66+AY66+BA66+BC66+BG66+BI66+BK66+BM66+BO66+BQ66+BS66+BU66+BW66+BY66+CA66+CC66+CG66+CI66+CK66+CM66+CO66+CQ66+CS66+CU66+CW66+CY66+DA66+DC66</f>
        <v>0</v>
      </c>
      <c r="DH66" s="309"/>
    </row>
    <row r="67" spans="1:123" s="87" customFormat="1" ht="26">
      <c r="A67" s="154" t="s">
        <v>415</v>
      </c>
      <c r="B67" s="286" t="s">
        <v>283</v>
      </c>
      <c r="C67" s="131">
        <v>46.5</v>
      </c>
      <c r="D67" s="130">
        <v>43511</v>
      </c>
      <c r="E67" s="86">
        <v>44925</v>
      </c>
      <c r="F67" s="159"/>
      <c r="G67" s="156"/>
      <c r="H67" s="154"/>
      <c r="I67" s="155"/>
      <c r="J67" s="154"/>
      <c r="K67" s="155">
        <f>216394/46</f>
        <v>4704.217391304348</v>
      </c>
      <c r="L67" s="154"/>
      <c r="M67" s="155">
        <f>216394/46</f>
        <v>4704.217391304348</v>
      </c>
      <c r="N67" s="154"/>
      <c r="O67" s="155">
        <f>216394/46</f>
        <v>4704.217391304348</v>
      </c>
      <c r="P67" s="154"/>
      <c r="Q67" s="155">
        <f>216394/46</f>
        <v>4704.217391304348</v>
      </c>
      <c r="R67" s="154"/>
      <c r="S67" s="155">
        <f>216394/46</f>
        <v>4704.217391304348</v>
      </c>
      <c r="T67" s="154"/>
      <c r="U67" s="155">
        <f>216394/46</f>
        <v>4704.217391304348</v>
      </c>
      <c r="V67" s="154"/>
      <c r="W67" s="155">
        <f>216394/46</f>
        <v>4704.217391304348</v>
      </c>
      <c r="X67" s="154"/>
      <c r="Y67" s="155">
        <f>216394/46</f>
        <v>4704.217391304348</v>
      </c>
      <c r="Z67" s="154"/>
      <c r="AA67" s="155">
        <f>216394/46</f>
        <v>4704.217391304348</v>
      </c>
      <c r="AB67" s="152"/>
      <c r="AC67" s="345">
        <f>216394/46</f>
        <v>4704.217391304348</v>
      </c>
      <c r="AD67" s="799">
        <f t="shared" si="4"/>
        <v>0</v>
      </c>
      <c r="AE67" s="764">
        <f t="shared" si="5"/>
        <v>47042.173913043487</v>
      </c>
      <c r="AF67" s="157"/>
      <c r="AG67" s="155">
        <f>216394/46</f>
        <v>4704.217391304348</v>
      </c>
      <c r="AH67" s="154"/>
      <c r="AI67" s="155">
        <f>216394/46</f>
        <v>4704.217391304348</v>
      </c>
      <c r="AJ67" s="154"/>
      <c r="AK67" s="155">
        <f>216394/46</f>
        <v>4704.217391304348</v>
      </c>
      <c r="AL67" s="154"/>
      <c r="AM67" s="155">
        <f>216394/46</f>
        <v>4704.217391304348</v>
      </c>
      <c r="AN67" s="154"/>
      <c r="AO67" s="155">
        <f>216394/46</f>
        <v>4704.217391304348</v>
      </c>
      <c r="AP67" s="154"/>
      <c r="AQ67" s="155">
        <f>216394/46</f>
        <v>4704.217391304348</v>
      </c>
      <c r="AR67" s="154"/>
      <c r="AS67" s="155">
        <f>216394/46</f>
        <v>4704.217391304348</v>
      </c>
      <c r="AT67" s="154"/>
      <c r="AU67" s="155">
        <f>216394/46</f>
        <v>4704.217391304348</v>
      </c>
      <c r="AV67" s="154"/>
      <c r="AW67" s="155">
        <f>216394/46</f>
        <v>4704.217391304348</v>
      </c>
      <c r="AX67" s="154"/>
      <c r="AY67" s="155">
        <f>216394/46</f>
        <v>4704.217391304348</v>
      </c>
      <c r="AZ67" s="154"/>
      <c r="BA67" s="155">
        <f>216394/46</f>
        <v>4704.217391304348</v>
      </c>
      <c r="BB67" s="154"/>
      <c r="BC67" s="153">
        <f>216394/46</f>
        <v>4704.217391304348</v>
      </c>
      <c r="BD67" s="799">
        <f t="shared" si="6"/>
        <v>0</v>
      </c>
      <c r="BE67" s="764">
        <f t="shared" si="7"/>
        <v>56450.60869565219</v>
      </c>
      <c r="BF67" s="157"/>
      <c r="BG67" s="155">
        <f>216394/46</f>
        <v>4704.217391304348</v>
      </c>
      <c r="BH67" s="154"/>
      <c r="BI67" s="155">
        <f>216394/46</f>
        <v>4704.217391304348</v>
      </c>
      <c r="BJ67" s="154"/>
      <c r="BK67" s="155">
        <f>216394/46</f>
        <v>4704.217391304348</v>
      </c>
      <c r="BL67" s="154"/>
      <c r="BM67" s="155">
        <f>216394/46</f>
        <v>4704.217391304348</v>
      </c>
      <c r="BN67" s="154"/>
      <c r="BO67" s="155">
        <f>216394/46</f>
        <v>4704.217391304348</v>
      </c>
      <c r="BP67" s="154"/>
      <c r="BQ67" s="155">
        <f>216394/46</f>
        <v>4704.217391304348</v>
      </c>
      <c r="BR67" s="154"/>
      <c r="BS67" s="155">
        <f>216394/46</f>
        <v>4704.217391304348</v>
      </c>
      <c r="BT67" s="154"/>
      <c r="BU67" s="155">
        <f>216394/46</f>
        <v>4704.217391304348</v>
      </c>
      <c r="BV67" s="154"/>
      <c r="BW67" s="155">
        <f>216394/46</f>
        <v>4704.217391304348</v>
      </c>
      <c r="BX67" s="154"/>
      <c r="BY67" s="155">
        <f>216394/46</f>
        <v>4704.217391304348</v>
      </c>
      <c r="BZ67" s="154"/>
      <c r="CA67" s="155">
        <f>216394/46</f>
        <v>4704.217391304348</v>
      </c>
      <c r="CB67" s="152"/>
      <c r="CC67" s="345">
        <f>216394/46</f>
        <v>4704.217391304348</v>
      </c>
      <c r="CD67" s="799">
        <f t="shared" si="9"/>
        <v>0</v>
      </c>
      <c r="CE67" s="764">
        <f t="shared" si="10"/>
        <v>56450.60869565219</v>
      </c>
      <c r="CF67" s="157"/>
      <c r="CG67" s="155">
        <f>216394/46</f>
        <v>4704.217391304348</v>
      </c>
      <c r="CH67" s="154"/>
      <c r="CI67" s="155">
        <f>216394/46</f>
        <v>4704.217391304348</v>
      </c>
      <c r="CJ67" s="154"/>
      <c r="CK67" s="155">
        <f>216394/46</f>
        <v>4704.217391304348</v>
      </c>
      <c r="CL67" s="154"/>
      <c r="CM67" s="155">
        <f>216394/46</f>
        <v>4704.217391304348</v>
      </c>
      <c r="CN67" s="154"/>
      <c r="CO67" s="155">
        <f>216394/46</f>
        <v>4704.217391304348</v>
      </c>
      <c r="CP67" s="154"/>
      <c r="CQ67" s="155">
        <f>216394/46</f>
        <v>4704.217391304348</v>
      </c>
      <c r="CR67" s="154"/>
      <c r="CS67" s="155">
        <f>216394/46</f>
        <v>4704.217391304348</v>
      </c>
      <c r="CT67" s="154"/>
      <c r="CU67" s="155">
        <f>216394/46</f>
        <v>4704.217391304348</v>
      </c>
      <c r="CV67" s="154"/>
      <c r="CW67" s="155">
        <f>216394/46</f>
        <v>4704.217391304348</v>
      </c>
      <c r="CX67" s="154"/>
      <c r="CY67" s="155">
        <f>216394/46</f>
        <v>4704.217391304348</v>
      </c>
      <c r="CZ67" s="154"/>
      <c r="DA67" s="155">
        <f>216394/46</f>
        <v>4704.217391304348</v>
      </c>
      <c r="DB67" s="152"/>
      <c r="DC67" s="153">
        <f>216394/46</f>
        <v>4704.217391304348</v>
      </c>
      <c r="DD67" s="799">
        <f t="shared" si="11"/>
        <v>0</v>
      </c>
      <c r="DE67" s="820">
        <f t="shared" si="12"/>
        <v>56450.60869565219</v>
      </c>
      <c r="DF67" s="564">
        <f t="shared" si="53"/>
        <v>0</v>
      </c>
      <c r="DG67" s="565">
        <f t="shared" si="54"/>
        <v>216394.00000000015</v>
      </c>
      <c r="DH67" s="309"/>
    </row>
    <row r="68" spans="1:123" s="87" customFormat="1" ht="26">
      <c r="A68" s="154" t="s">
        <v>416</v>
      </c>
      <c r="B68" s="286" t="s">
        <v>284</v>
      </c>
      <c r="C68" s="131">
        <v>46.5</v>
      </c>
      <c r="D68" s="130">
        <v>43511</v>
      </c>
      <c r="E68" s="86">
        <v>44925</v>
      </c>
      <c r="F68" s="159"/>
      <c r="G68" s="156"/>
      <c r="H68" s="154"/>
      <c r="I68" s="155"/>
      <c r="J68" s="154"/>
      <c r="K68" s="155"/>
      <c r="L68" s="154"/>
      <c r="M68" s="155"/>
      <c r="N68" s="154"/>
      <c r="O68" s="155"/>
      <c r="P68" s="154"/>
      <c r="Q68" s="155"/>
      <c r="R68" s="154"/>
      <c r="S68" s="155"/>
      <c r="T68" s="154"/>
      <c r="U68" s="155"/>
      <c r="V68" s="154"/>
      <c r="W68" s="155"/>
      <c r="X68" s="154"/>
      <c r="Y68" s="155"/>
      <c r="Z68" s="154"/>
      <c r="AA68" s="153"/>
      <c r="AB68" s="152"/>
      <c r="AC68" s="158"/>
      <c r="AD68" s="799">
        <f t="shared" si="4"/>
        <v>0</v>
      </c>
      <c r="AE68" s="764">
        <f t="shared" si="5"/>
        <v>0</v>
      </c>
      <c r="AF68" s="157"/>
      <c r="AG68" s="156"/>
      <c r="AH68" s="154"/>
      <c r="AI68" s="155"/>
      <c r="AJ68" s="154"/>
      <c r="AK68" s="155"/>
      <c r="AL68" s="154"/>
      <c r="AM68" s="155"/>
      <c r="AN68" s="154"/>
      <c r="AO68" s="155"/>
      <c r="AP68" s="154"/>
      <c r="AQ68" s="155"/>
      <c r="AR68" s="154"/>
      <c r="AS68" s="155"/>
      <c r="AT68" s="154"/>
      <c r="AU68" s="155"/>
      <c r="AV68" s="154"/>
      <c r="AW68" s="155"/>
      <c r="AX68" s="154"/>
      <c r="AY68" s="155"/>
      <c r="AZ68" s="154"/>
      <c r="BA68" s="153"/>
      <c r="BB68" s="154"/>
      <c r="BC68" s="160"/>
      <c r="BD68" s="799">
        <f t="shared" si="6"/>
        <v>0</v>
      </c>
      <c r="BE68" s="764">
        <f t="shared" si="7"/>
        <v>0</v>
      </c>
      <c r="BF68" s="157"/>
      <c r="BG68" s="156"/>
      <c r="BH68" s="154"/>
      <c r="BI68" s="155"/>
      <c r="BJ68" s="154"/>
      <c r="BK68" s="155"/>
      <c r="BL68" s="154"/>
      <c r="BM68" s="155"/>
      <c r="BN68" s="154"/>
      <c r="BO68" s="155"/>
      <c r="BP68" s="154"/>
      <c r="BQ68" s="155"/>
      <c r="BR68" s="154"/>
      <c r="BS68" s="155"/>
      <c r="BT68" s="154"/>
      <c r="BU68" s="155"/>
      <c r="BV68" s="154"/>
      <c r="BW68" s="155"/>
      <c r="BX68" s="154"/>
      <c r="BY68" s="155"/>
      <c r="BZ68" s="154"/>
      <c r="CA68" s="153"/>
      <c r="CB68" s="152"/>
      <c r="CC68" s="158"/>
      <c r="CD68" s="799">
        <f t="shared" si="9"/>
        <v>0</v>
      </c>
      <c r="CE68" s="764">
        <f t="shared" si="10"/>
        <v>0</v>
      </c>
      <c r="CF68" s="157"/>
      <c r="CG68" s="156"/>
      <c r="CH68" s="154"/>
      <c r="CI68" s="155"/>
      <c r="CJ68" s="154"/>
      <c r="CK68" s="155"/>
      <c r="CL68" s="154"/>
      <c r="CM68" s="155"/>
      <c r="CN68" s="154"/>
      <c r="CO68" s="155"/>
      <c r="CP68" s="154"/>
      <c r="CQ68" s="155"/>
      <c r="CR68" s="154"/>
      <c r="CS68" s="155"/>
      <c r="CT68" s="154"/>
      <c r="CU68" s="155"/>
      <c r="CV68" s="154"/>
      <c r="CW68" s="155"/>
      <c r="CX68" s="154"/>
      <c r="CY68" s="155"/>
      <c r="CZ68" s="154"/>
      <c r="DA68" s="153"/>
      <c r="DB68" s="152"/>
      <c r="DC68" s="151"/>
      <c r="DD68" s="799">
        <f t="shared" si="11"/>
        <v>0</v>
      </c>
      <c r="DE68" s="820">
        <f t="shared" si="12"/>
        <v>0</v>
      </c>
      <c r="DF68" s="564">
        <f t="shared" si="53"/>
        <v>0</v>
      </c>
      <c r="DG68" s="565">
        <f t="shared" si="54"/>
        <v>0</v>
      </c>
      <c r="DH68" s="309"/>
    </row>
    <row r="69" spans="1:123" s="87" customFormat="1" ht="12" hidden="1">
      <c r="A69" s="154"/>
      <c r="B69" s="286"/>
      <c r="C69" s="131"/>
      <c r="D69" s="130"/>
      <c r="E69" s="86"/>
      <c r="F69" s="159"/>
      <c r="G69" s="156"/>
      <c r="H69" s="154"/>
      <c r="I69" s="155"/>
      <c r="J69" s="154"/>
      <c r="K69" s="155"/>
      <c r="L69" s="154"/>
      <c r="M69" s="155"/>
      <c r="N69" s="154"/>
      <c r="O69" s="155"/>
      <c r="P69" s="154"/>
      <c r="Q69" s="155"/>
      <c r="R69" s="154"/>
      <c r="S69" s="155"/>
      <c r="T69" s="154"/>
      <c r="U69" s="155"/>
      <c r="V69" s="154"/>
      <c r="W69" s="155"/>
      <c r="X69" s="154"/>
      <c r="Y69" s="155"/>
      <c r="Z69" s="154"/>
      <c r="AA69" s="153"/>
      <c r="AB69" s="152"/>
      <c r="AC69" s="158"/>
      <c r="AD69" s="799">
        <f t="shared" si="4"/>
        <v>0</v>
      </c>
      <c r="AE69" s="764">
        <f t="shared" si="5"/>
        <v>0</v>
      </c>
      <c r="AF69" s="157"/>
      <c r="AG69" s="156"/>
      <c r="AH69" s="154"/>
      <c r="AI69" s="155"/>
      <c r="AJ69" s="154"/>
      <c r="AK69" s="155"/>
      <c r="AL69" s="154"/>
      <c r="AM69" s="155"/>
      <c r="AN69" s="154"/>
      <c r="AO69" s="155"/>
      <c r="AP69" s="154"/>
      <c r="AQ69" s="155"/>
      <c r="AR69" s="154"/>
      <c r="AS69" s="155"/>
      <c r="AT69" s="154"/>
      <c r="AU69" s="155"/>
      <c r="AV69" s="154"/>
      <c r="AW69" s="155"/>
      <c r="AX69" s="154"/>
      <c r="AY69" s="155"/>
      <c r="AZ69" s="154"/>
      <c r="BA69" s="153"/>
      <c r="BB69" s="154"/>
      <c r="BC69" s="160"/>
      <c r="BD69" s="799">
        <f t="shared" si="6"/>
        <v>0</v>
      </c>
      <c r="BE69" s="764">
        <f t="shared" si="7"/>
        <v>0</v>
      </c>
      <c r="BF69" s="157"/>
      <c r="BG69" s="156"/>
      <c r="BH69" s="154"/>
      <c r="BI69" s="155"/>
      <c r="BJ69" s="154"/>
      <c r="BK69" s="155"/>
      <c r="BL69" s="154"/>
      <c r="BM69" s="155"/>
      <c r="BN69" s="154"/>
      <c r="BO69" s="155"/>
      <c r="BP69" s="154"/>
      <c r="BQ69" s="155"/>
      <c r="BR69" s="154"/>
      <c r="BS69" s="155"/>
      <c r="BT69" s="154"/>
      <c r="BU69" s="155"/>
      <c r="BV69" s="154"/>
      <c r="BW69" s="155"/>
      <c r="BX69" s="154"/>
      <c r="BY69" s="155"/>
      <c r="BZ69" s="154"/>
      <c r="CA69" s="153"/>
      <c r="CB69" s="152"/>
      <c r="CC69" s="158"/>
      <c r="CD69" s="799">
        <f t="shared" si="9"/>
        <v>0</v>
      </c>
      <c r="CE69" s="764">
        <f t="shared" si="10"/>
        <v>0</v>
      </c>
      <c r="CF69" s="157"/>
      <c r="CG69" s="156"/>
      <c r="CH69" s="154"/>
      <c r="CI69" s="155"/>
      <c r="CJ69" s="154"/>
      <c r="CK69" s="155"/>
      <c r="CL69" s="154"/>
      <c r="CM69" s="155"/>
      <c r="CN69" s="154"/>
      <c r="CO69" s="155"/>
      <c r="CP69" s="154"/>
      <c r="CQ69" s="155"/>
      <c r="CR69" s="154"/>
      <c r="CS69" s="155"/>
      <c r="CT69" s="154"/>
      <c r="CU69" s="155"/>
      <c r="CV69" s="154"/>
      <c r="CW69" s="155"/>
      <c r="CX69" s="154"/>
      <c r="CY69" s="155"/>
      <c r="CZ69" s="154"/>
      <c r="DA69" s="153"/>
      <c r="DB69" s="152"/>
      <c r="DC69" s="151"/>
      <c r="DD69" s="799">
        <f t="shared" si="11"/>
        <v>0</v>
      </c>
      <c r="DE69" s="820">
        <f t="shared" si="12"/>
        <v>0</v>
      </c>
      <c r="DF69" s="564">
        <f t="shared" si="53"/>
        <v>0</v>
      </c>
      <c r="DG69" s="565">
        <f t="shared" si="54"/>
        <v>0</v>
      </c>
      <c r="DH69" s="309"/>
    </row>
    <row r="70" spans="1:123" s="87" customFormat="1" ht="13">
      <c r="A70" s="154" t="s">
        <v>417</v>
      </c>
      <c r="B70" s="286" t="s">
        <v>285</v>
      </c>
      <c r="C70" s="131">
        <v>46.5</v>
      </c>
      <c r="D70" s="130">
        <v>43511</v>
      </c>
      <c r="E70" s="86">
        <v>44925</v>
      </c>
      <c r="F70" s="159"/>
      <c r="G70" s="156"/>
      <c r="H70" s="154"/>
      <c r="I70" s="155"/>
      <c r="J70" s="154"/>
      <c r="K70" s="155"/>
      <c r="L70" s="154"/>
      <c r="M70" s="155"/>
      <c r="N70" s="154"/>
      <c r="O70" s="155"/>
      <c r="P70" s="154"/>
      <c r="Q70" s="155"/>
      <c r="R70" s="154"/>
      <c r="S70" s="155"/>
      <c r="T70" s="154"/>
      <c r="U70" s="155"/>
      <c r="V70" s="154"/>
      <c r="W70" s="155"/>
      <c r="X70" s="154"/>
      <c r="Y70" s="155"/>
      <c r="Z70" s="154"/>
      <c r="AA70" s="153"/>
      <c r="AB70" s="152"/>
      <c r="AC70" s="158"/>
      <c r="AD70" s="799">
        <f t="shared" si="4"/>
        <v>0</v>
      </c>
      <c r="AE70" s="764">
        <f t="shared" si="5"/>
        <v>0</v>
      </c>
      <c r="AF70" s="157"/>
      <c r="AG70" s="156"/>
      <c r="AH70" s="154"/>
      <c r="AI70" s="155"/>
      <c r="AJ70" s="154"/>
      <c r="AK70" s="155"/>
      <c r="AL70" s="154"/>
      <c r="AM70" s="155"/>
      <c r="AN70" s="154"/>
      <c r="AO70" s="155"/>
      <c r="AP70" s="154"/>
      <c r="AQ70" s="155"/>
      <c r="AR70" s="154"/>
      <c r="AS70" s="155"/>
      <c r="AT70" s="154"/>
      <c r="AU70" s="155"/>
      <c r="AV70" s="154"/>
      <c r="AW70" s="155"/>
      <c r="AX70" s="154"/>
      <c r="AY70" s="155"/>
      <c r="AZ70" s="154"/>
      <c r="BA70" s="153"/>
      <c r="BB70" s="154"/>
      <c r="BC70" s="160"/>
      <c r="BD70" s="799">
        <f t="shared" si="6"/>
        <v>0</v>
      </c>
      <c r="BE70" s="764">
        <f t="shared" si="7"/>
        <v>0</v>
      </c>
      <c r="BF70" s="157"/>
      <c r="BG70" s="156"/>
      <c r="BH70" s="154"/>
      <c r="BI70" s="155"/>
      <c r="BJ70" s="154"/>
      <c r="BK70" s="155"/>
      <c r="BL70" s="154"/>
      <c r="BM70" s="155"/>
      <c r="BN70" s="154"/>
      <c r="BO70" s="155"/>
      <c r="BP70" s="154"/>
      <c r="BQ70" s="155"/>
      <c r="BR70" s="154"/>
      <c r="BS70" s="155"/>
      <c r="BT70" s="154"/>
      <c r="BU70" s="155"/>
      <c r="BV70" s="154"/>
      <c r="BW70" s="155"/>
      <c r="BX70" s="154"/>
      <c r="BY70" s="155"/>
      <c r="BZ70" s="154"/>
      <c r="CA70" s="153"/>
      <c r="CB70" s="152"/>
      <c r="CC70" s="158"/>
      <c r="CD70" s="799">
        <f t="shared" si="9"/>
        <v>0</v>
      </c>
      <c r="CE70" s="764">
        <f t="shared" si="10"/>
        <v>0</v>
      </c>
      <c r="CF70" s="157"/>
      <c r="CG70" s="156"/>
      <c r="CH70" s="154"/>
      <c r="CI70" s="155"/>
      <c r="CJ70" s="154"/>
      <c r="CK70" s="155"/>
      <c r="CL70" s="154"/>
      <c r="CM70" s="155"/>
      <c r="CN70" s="154"/>
      <c r="CO70" s="155"/>
      <c r="CP70" s="154"/>
      <c r="CQ70" s="155"/>
      <c r="CR70" s="154"/>
      <c r="CS70" s="155"/>
      <c r="CT70" s="154"/>
      <c r="CU70" s="155"/>
      <c r="CV70" s="154"/>
      <c r="CW70" s="155"/>
      <c r="CX70" s="154"/>
      <c r="CY70" s="155"/>
      <c r="CZ70" s="154"/>
      <c r="DA70" s="153"/>
      <c r="DB70" s="152"/>
      <c r="DC70" s="151"/>
      <c r="DD70" s="799">
        <f t="shared" si="11"/>
        <v>0</v>
      </c>
      <c r="DE70" s="820">
        <f t="shared" si="12"/>
        <v>0</v>
      </c>
      <c r="DF70" s="564">
        <f t="shared" si="53"/>
        <v>0</v>
      </c>
      <c r="DG70" s="565">
        <f t="shared" si="54"/>
        <v>0</v>
      </c>
      <c r="DH70" s="309"/>
    </row>
    <row r="71" spans="1:123" s="87" customFormat="1" ht="26">
      <c r="A71" s="154" t="s">
        <v>418</v>
      </c>
      <c r="B71" s="286" t="s">
        <v>286</v>
      </c>
      <c r="C71" s="131">
        <v>46.5</v>
      </c>
      <c r="D71" s="130">
        <v>43511</v>
      </c>
      <c r="E71" s="86">
        <v>44925</v>
      </c>
      <c r="F71" s="159"/>
      <c r="G71" s="156"/>
      <c r="H71" s="154"/>
      <c r="I71" s="155"/>
      <c r="J71" s="154"/>
      <c r="K71" s="155"/>
      <c r="L71" s="154"/>
      <c r="M71" s="155"/>
      <c r="N71" s="154"/>
      <c r="O71" s="155"/>
      <c r="P71" s="154"/>
      <c r="Q71" s="155"/>
      <c r="R71" s="154"/>
      <c r="S71" s="155"/>
      <c r="T71" s="154"/>
      <c r="U71" s="155"/>
      <c r="V71" s="154"/>
      <c r="W71" s="155"/>
      <c r="X71" s="154"/>
      <c r="Y71" s="155"/>
      <c r="Z71" s="154"/>
      <c r="AA71" s="153"/>
      <c r="AB71" s="152"/>
      <c r="AC71" s="158"/>
      <c r="AD71" s="799">
        <f t="shared" si="4"/>
        <v>0</v>
      </c>
      <c r="AE71" s="764">
        <f t="shared" si="5"/>
        <v>0</v>
      </c>
      <c r="AF71" s="157"/>
      <c r="AG71" s="156"/>
      <c r="AH71" s="154"/>
      <c r="AI71" s="155"/>
      <c r="AJ71" s="154"/>
      <c r="AK71" s="155"/>
      <c r="AL71" s="154"/>
      <c r="AM71" s="155"/>
      <c r="AN71" s="154"/>
      <c r="AO71" s="155"/>
      <c r="AP71" s="154"/>
      <c r="AQ71" s="155"/>
      <c r="AR71" s="154"/>
      <c r="AS71" s="155"/>
      <c r="AT71" s="154"/>
      <c r="AU71" s="155"/>
      <c r="AV71" s="154"/>
      <c r="AW71" s="155"/>
      <c r="AX71" s="154"/>
      <c r="AY71" s="155"/>
      <c r="AZ71" s="154"/>
      <c r="BA71" s="153">
        <v>5000</v>
      </c>
      <c r="BB71" s="154"/>
      <c r="BC71" s="160"/>
      <c r="BD71" s="799">
        <f t="shared" si="6"/>
        <v>0</v>
      </c>
      <c r="BE71" s="764">
        <f t="shared" si="7"/>
        <v>5000</v>
      </c>
      <c r="BF71" s="157"/>
      <c r="BG71" s="156"/>
      <c r="BH71" s="154"/>
      <c r="BI71" s="155"/>
      <c r="BJ71" s="154"/>
      <c r="BK71" s="155"/>
      <c r="BL71" s="154"/>
      <c r="BM71" s="155"/>
      <c r="BN71" s="154"/>
      <c r="BO71" s="155"/>
      <c r="BP71" s="154"/>
      <c r="BQ71" s="155"/>
      <c r="BR71" s="154"/>
      <c r="BS71" s="155"/>
      <c r="BT71" s="154"/>
      <c r="BU71" s="155"/>
      <c r="BV71" s="154"/>
      <c r="BW71" s="155"/>
      <c r="BX71" s="154"/>
      <c r="BY71" s="155"/>
      <c r="BZ71" s="154"/>
      <c r="CA71" s="153"/>
      <c r="CB71" s="152"/>
      <c r="CC71" s="158"/>
      <c r="CD71" s="799">
        <f t="shared" si="9"/>
        <v>0</v>
      </c>
      <c r="CE71" s="764">
        <f t="shared" si="10"/>
        <v>0</v>
      </c>
      <c r="CF71" s="157"/>
      <c r="CG71" s="156"/>
      <c r="CH71" s="154"/>
      <c r="CI71" s="155"/>
      <c r="CJ71" s="154"/>
      <c r="CK71" s="155"/>
      <c r="CL71" s="154"/>
      <c r="CM71" s="155"/>
      <c r="CN71" s="154"/>
      <c r="CO71" s="155"/>
      <c r="CP71" s="154"/>
      <c r="CQ71" s="155"/>
      <c r="CR71" s="154"/>
      <c r="CS71" s="155"/>
      <c r="CT71" s="154"/>
      <c r="CU71" s="155"/>
      <c r="CV71" s="154"/>
      <c r="CW71" s="155"/>
      <c r="CX71" s="154"/>
      <c r="CY71" s="155"/>
      <c r="CZ71" s="154"/>
      <c r="DA71" s="153"/>
      <c r="DB71" s="152"/>
      <c r="DC71" s="151"/>
      <c r="DD71" s="799">
        <f t="shared" si="11"/>
        <v>0</v>
      </c>
      <c r="DE71" s="820">
        <f t="shared" si="12"/>
        <v>0</v>
      </c>
      <c r="DF71" s="564">
        <f t="shared" si="53"/>
        <v>0</v>
      </c>
      <c r="DG71" s="565">
        <f t="shared" si="54"/>
        <v>5000</v>
      </c>
      <c r="DH71" s="309"/>
    </row>
    <row r="72" spans="1:123" s="87" customFormat="1" ht="13">
      <c r="A72" s="154" t="s">
        <v>419</v>
      </c>
      <c r="B72" s="286" t="s">
        <v>176</v>
      </c>
      <c r="C72" s="188">
        <v>36</v>
      </c>
      <c r="D72" s="187">
        <v>43831</v>
      </c>
      <c r="E72" s="86">
        <v>44925</v>
      </c>
      <c r="F72" s="159"/>
      <c r="G72" s="156"/>
      <c r="H72" s="154"/>
      <c r="I72" s="155"/>
      <c r="J72" s="154"/>
      <c r="K72" s="155"/>
      <c r="L72" s="154"/>
      <c r="M72" s="155"/>
      <c r="N72" s="154"/>
      <c r="O72" s="155"/>
      <c r="P72" s="154"/>
      <c r="Q72" s="155"/>
      <c r="R72" s="154"/>
      <c r="S72" s="155"/>
      <c r="T72" s="154"/>
      <c r="U72" s="155"/>
      <c r="V72" s="154"/>
      <c r="W72" s="155"/>
      <c r="X72" s="154"/>
      <c r="Y72" s="155"/>
      <c r="Z72" s="154"/>
      <c r="AA72" s="153"/>
      <c r="AB72" s="152"/>
      <c r="AC72" s="158"/>
      <c r="AD72" s="799">
        <f t="shared" si="4"/>
        <v>0</v>
      </c>
      <c r="AE72" s="764">
        <f t="shared" si="5"/>
        <v>0</v>
      </c>
      <c r="AF72" s="157"/>
      <c r="AG72" s="156"/>
      <c r="AH72" s="154"/>
      <c r="AI72" s="155"/>
      <c r="AJ72" s="154"/>
      <c r="AK72" s="155"/>
      <c r="AL72" s="154"/>
      <c r="AM72" s="155"/>
      <c r="AN72" s="154"/>
      <c r="AO72" s="155"/>
      <c r="AP72" s="154"/>
      <c r="AQ72" s="155"/>
      <c r="AR72" s="154"/>
      <c r="AS72" s="155"/>
      <c r="AT72" s="154"/>
      <c r="AU72" s="155"/>
      <c r="AV72" s="154"/>
      <c r="AW72" s="155"/>
      <c r="AX72" s="154"/>
      <c r="AY72" s="155"/>
      <c r="AZ72" s="154"/>
      <c r="BA72" s="153"/>
      <c r="BB72" s="154"/>
      <c r="BC72" s="160">
        <v>16000</v>
      </c>
      <c r="BD72" s="799">
        <f t="shared" si="6"/>
        <v>0</v>
      </c>
      <c r="BE72" s="764">
        <f t="shared" si="7"/>
        <v>16000</v>
      </c>
      <c r="BF72" s="157"/>
      <c r="BG72" s="156"/>
      <c r="BH72" s="154"/>
      <c r="BI72" s="155"/>
      <c r="BJ72" s="154"/>
      <c r="BK72" s="155"/>
      <c r="BL72" s="154"/>
      <c r="BM72" s="155"/>
      <c r="BN72" s="154"/>
      <c r="BO72" s="155"/>
      <c r="BP72" s="154"/>
      <c r="BQ72" s="155"/>
      <c r="BR72" s="154"/>
      <c r="BS72" s="155"/>
      <c r="BT72" s="154"/>
      <c r="BU72" s="155"/>
      <c r="BV72" s="154"/>
      <c r="BW72" s="155"/>
      <c r="BX72" s="154"/>
      <c r="BY72" s="155"/>
      <c r="BZ72" s="154"/>
      <c r="CA72" s="153"/>
      <c r="CB72" s="152"/>
      <c r="CC72" s="158">
        <v>16000</v>
      </c>
      <c r="CD72" s="799">
        <f t="shared" si="9"/>
        <v>0</v>
      </c>
      <c r="CE72" s="764">
        <f t="shared" si="10"/>
        <v>16000</v>
      </c>
      <c r="CF72" s="157"/>
      <c r="CG72" s="156"/>
      <c r="CH72" s="154"/>
      <c r="CI72" s="155"/>
      <c r="CJ72" s="154"/>
      <c r="CK72" s="155"/>
      <c r="CL72" s="154"/>
      <c r="CM72" s="155"/>
      <c r="CN72" s="154"/>
      <c r="CO72" s="155"/>
      <c r="CP72" s="154"/>
      <c r="CQ72" s="155"/>
      <c r="CR72" s="154"/>
      <c r="CS72" s="155"/>
      <c r="CT72" s="154"/>
      <c r="CU72" s="155"/>
      <c r="CV72" s="154"/>
      <c r="CW72" s="155"/>
      <c r="CX72" s="154"/>
      <c r="CY72" s="155"/>
      <c r="CZ72" s="154"/>
      <c r="DA72" s="153"/>
      <c r="DB72" s="152"/>
      <c r="DC72" s="151">
        <v>17000</v>
      </c>
      <c r="DD72" s="799">
        <f t="shared" si="11"/>
        <v>0</v>
      </c>
      <c r="DE72" s="820">
        <f t="shared" si="12"/>
        <v>17000</v>
      </c>
      <c r="DF72" s="564">
        <f t="shared" si="53"/>
        <v>0</v>
      </c>
      <c r="DG72" s="565">
        <f t="shared" si="54"/>
        <v>49000</v>
      </c>
      <c r="DH72" s="309"/>
    </row>
    <row r="73" spans="1:123" s="93" customFormat="1" ht="16">
      <c r="A73" s="97" t="s">
        <v>165</v>
      </c>
      <c r="B73" s="93" t="s">
        <v>261</v>
      </c>
      <c r="E73" s="104"/>
      <c r="F73" s="102">
        <f t="shared" ref="F73:AM73" si="55">+SUM(F74:F76)</f>
        <v>0</v>
      </c>
      <c r="G73" s="99">
        <f t="shared" si="55"/>
        <v>0</v>
      </c>
      <c r="H73" s="97">
        <f t="shared" si="55"/>
        <v>0</v>
      </c>
      <c r="I73" s="98">
        <f t="shared" si="55"/>
        <v>0</v>
      </c>
      <c r="J73" s="97">
        <f t="shared" si="55"/>
        <v>0</v>
      </c>
      <c r="K73" s="98">
        <f t="shared" si="55"/>
        <v>0</v>
      </c>
      <c r="L73" s="97">
        <f t="shared" si="55"/>
        <v>0</v>
      </c>
      <c r="M73" s="98">
        <f t="shared" si="55"/>
        <v>0</v>
      </c>
      <c r="N73" s="97">
        <f t="shared" si="55"/>
        <v>0</v>
      </c>
      <c r="O73" s="98">
        <f t="shared" si="55"/>
        <v>0</v>
      </c>
      <c r="P73" s="97">
        <f t="shared" si="55"/>
        <v>0</v>
      </c>
      <c r="Q73" s="98">
        <f t="shared" si="55"/>
        <v>0</v>
      </c>
      <c r="R73" s="97">
        <f t="shared" si="55"/>
        <v>0</v>
      </c>
      <c r="S73" s="98">
        <f t="shared" si="55"/>
        <v>0</v>
      </c>
      <c r="T73" s="97">
        <f t="shared" si="55"/>
        <v>0</v>
      </c>
      <c r="U73" s="98">
        <f t="shared" si="55"/>
        <v>0</v>
      </c>
      <c r="V73" s="97">
        <f t="shared" si="55"/>
        <v>0</v>
      </c>
      <c r="W73" s="98">
        <f t="shared" si="55"/>
        <v>0</v>
      </c>
      <c r="X73" s="97">
        <f t="shared" si="55"/>
        <v>0</v>
      </c>
      <c r="Y73" s="98">
        <f t="shared" si="55"/>
        <v>0</v>
      </c>
      <c r="Z73" s="97">
        <f t="shared" si="55"/>
        <v>0</v>
      </c>
      <c r="AA73" s="96">
        <f t="shared" si="55"/>
        <v>0</v>
      </c>
      <c r="AB73" s="95">
        <f t="shared" si="55"/>
        <v>0</v>
      </c>
      <c r="AC73" s="101">
        <f t="shared" si="55"/>
        <v>0</v>
      </c>
      <c r="AD73" s="794">
        <f t="shared" si="4"/>
        <v>0</v>
      </c>
      <c r="AE73" s="760">
        <f t="shared" si="5"/>
        <v>0</v>
      </c>
      <c r="AF73" s="100">
        <f t="shared" si="55"/>
        <v>0</v>
      </c>
      <c r="AG73" s="99">
        <f t="shared" si="55"/>
        <v>0</v>
      </c>
      <c r="AH73" s="97">
        <f t="shared" si="55"/>
        <v>0</v>
      </c>
      <c r="AI73" s="98">
        <f t="shared" si="55"/>
        <v>0</v>
      </c>
      <c r="AJ73" s="97">
        <f t="shared" si="55"/>
        <v>0</v>
      </c>
      <c r="AK73" s="98">
        <f t="shared" si="55"/>
        <v>0</v>
      </c>
      <c r="AL73" s="97">
        <f t="shared" si="55"/>
        <v>0</v>
      </c>
      <c r="AM73" s="98">
        <f t="shared" si="55"/>
        <v>0</v>
      </c>
      <c r="AN73" s="97">
        <f t="shared" ref="AN73:BU73" si="56">+SUM(AN74:AN76)</f>
        <v>0</v>
      </c>
      <c r="AO73" s="98">
        <f t="shared" si="56"/>
        <v>0</v>
      </c>
      <c r="AP73" s="97">
        <f t="shared" si="56"/>
        <v>0</v>
      </c>
      <c r="AQ73" s="98">
        <f t="shared" si="56"/>
        <v>0</v>
      </c>
      <c r="AR73" s="97">
        <f t="shared" si="56"/>
        <v>0</v>
      </c>
      <c r="AS73" s="98">
        <f t="shared" si="56"/>
        <v>0</v>
      </c>
      <c r="AT73" s="97">
        <f t="shared" si="56"/>
        <v>0</v>
      </c>
      <c r="AU73" s="98">
        <f t="shared" si="56"/>
        <v>0</v>
      </c>
      <c r="AV73" s="97">
        <f t="shared" si="56"/>
        <v>0</v>
      </c>
      <c r="AW73" s="98">
        <f t="shared" si="56"/>
        <v>0</v>
      </c>
      <c r="AX73" s="97">
        <f t="shared" si="56"/>
        <v>0</v>
      </c>
      <c r="AY73" s="98">
        <f t="shared" si="56"/>
        <v>0</v>
      </c>
      <c r="AZ73" s="97">
        <f t="shared" si="56"/>
        <v>0</v>
      </c>
      <c r="BA73" s="96">
        <f t="shared" si="56"/>
        <v>0</v>
      </c>
      <c r="BB73" s="97">
        <f t="shared" si="56"/>
        <v>0</v>
      </c>
      <c r="BC73" s="103">
        <f t="shared" si="56"/>
        <v>0</v>
      </c>
      <c r="BD73" s="794">
        <f t="shared" si="6"/>
        <v>0</v>
      </c>
      <c r="BE73" s="760">
        <f t="shared" si="7"/>
        <v>0</v>
      </c>
      <c r="BF73" s="100">
        <f t="shared" si="56"/>
        <v>0</v>
      </c>
      <c r="BG73" s="99">
        <f t="shared" si="56"/>
        <v>0</v>
      </c>
      <c r="BH73" s="97">
        <f t="shared" si="56"/>
        <v>0</v>
      </c>
      <c r="BI73" s="98">
        <f t="shared" si="56"/>
        <v>0</v>
      </c>
      <c r="BJ73" s="97">
        <f t="shared" si="56"/>
        <v>0</v>
      </c>
      <c r="BK73" s="98">
        <f t="shared" si="56"/>
        <v>0</v>
      </c>
      <c r="BL73" s="97">
        <f t="shared" si="56"/>
        <v>0</v>
      </c>
      <c r="BM73" s="98">
        <f t="shared" si="56"/>
        <v>0</v>
      </c>
      <c r="BN73" s="97">
        <f t="shared" si="56"/>
        <v>0</v>
      </c>
      <c r="BO73" s="98">
        <f t="shared" si="56"/>
        <v>0</v>
      </c>
      <c r="BP73" s="97">
        <f t="shared" si="56"/>
        <v>0</v>
      </c>
      <c r="BQ73" s="98">
        <f t="shared" si="56"/>
        <v>0</v>
      </c>
      <c r="BR73" s="97">
        <f t="shared" si="56"/>
        <v>0</v>
      </c>
      <c r="BS73" s="98">
        <f t="shared" si="56"/>
        <v>0</v>
      </c>
      <c r="BT73" s="97">
        <f t="shared" si="56"/>
        <v>0</v>
      </c>
      <c r="BU73" s="98">
        <f t="shared" si="56"/>
        <v>0</v>
      </c>
      <c r="BV73" s="97">
        <f t="shared" ref="BV73:DC73" si="57">+SUM(BV74:BV76)</f>
        <v>0</v>
      </c>
      <c r="BW73" s="98">
        <f t="shared" si="57"/>
        <v>0</v>
      </c>
      <c r="BX73" s="97">
        <f t="shared" si="57"/>
        <v>0</v>
      </c>
      <c r="BY73" s="98">
        <f t="shared" si="57"/>
        <v>0</v>
      </c>
      <c r="BZ73" s="97">
        <f t="shared" si="57"/>
        <v>0</v>
      </c>
      <c r="CA73" s="96">
        <f t="shared" si="57"/>
        <v>0</v>
      </c>
      <c r="CB73" s="95">
        <f t="shared" si="57"/>
        <v>0</v>
      </c>
      <c r="CC73" s="101">
        <f t="shared" si="57"/>
        <v>0</v>
      </c>
      <c r="CD73" s="794">
        <f t="shared" si="9"/>
        <v>0</v>
      </c>
      <c r="CE73" s="760">
        <f t="shared" si="10"/>
        <v>0</v>
      </c>
      <c r="CF73" s="100">
        <f t="shared" si="57"/>
        <v>0</v>
      </c>
      <c r="CG73" s="99">
        <f t="shared" si="57"/>
        <v>0</v>
      </c>
      <c r="CH73" s="97">
        <f t="shared" si="57"/>
        <v>0</v>
      </c>
      <c r="CI73" s="98">
        <f t="shared" si="57"/>
        <v>0</v>
      </c>
      <c r="CJ73" s="97">
        <f t="shared" si="57"/>
        <v>0</v>
      </c>
      <c r="CK73" s="98">
        <f t="shared" si="57"/>
        <v>0</v>
      </c>
      <c r="CL73" s="97">
        <f t="shared" si="57"/>
        <v>0</v>
      </c>
      <c r="CM73" s="98">
        <f t="shared" si="57"/>
        <v>0</v>
      </c>
      <c r="CN73" s="97">
        <f t="shared" si="57"/>
        <v>0</v>
      </c>
      <c r="CO73" s="98">
        <f t="shared" si="57"/>
        <v>0</v>
      </c>
      <c r="CP73" s="97">
        <f t="shared" si="57"/>
        <v>0</v>
      </c>
      <c r="CQ73" s="98">
        <f t="shared" si="57"/>
        <v>0</v>
      </c>
      <c r="CR73" s="97">
        <f t="shared" si="57"/>
        <v>0</v>
      </c>
      <c r="CS73" s="98">
        <f t="shared" si="57"/>
        <v>0</v>
      </c>
      <c r="CT73" s="97">
        <f t="shared" si="57"/>
        <v>0</v>
      </c>
      <c r="CU73" s="98">
        <f t="shared" si="57"/>
        <v>0</v>
      </c>
      <c r="CV73" s="97">
        <f t="shared" si="57"/>
        <v>0</v>
      </c>
      <c r="CW73" s="98">
        <f t="shared" si="57"/>
        <v>0</v>
      </c>
      <c r="CX73" s="97">
        <f t="shared" si="57"/>
        <v>0</v>
      </c>
      <c r="CY73" s="98">
        <f t="shared" si="57"/>
        <v>0</v>
      </c>
      <c r="CZ73" s="97">
        <f t="shared" si="57"/>
        <v>0</v>
      </c>
      <c r="DA73" s="96">
        <f t="shared" si="57"/>
        <v>0</v>
      </c>
      <c r="DB73" s="95">
        <f t="shared" si="57"/>
        <v>0</v>
      </c>
      <c r="DC73" s="94">
        <f t="shared" si="57"/>
        <v>0</v>
      </c>
      <c r="DD73" s="794">
        <f t="shared" si="11"/>
        <v>0</v>
      </c>
      <c r="DE73" s="815">
        <f t="shared" si="12"/>
        <v>0</v>
      </c>
      <c r="DF73" s="562">
        <f t="shared" si="49"/>
        <v>0</v>
      </c>
      <c r="DG73" s="563">
        <f t="shared" si="50"/>
        <v>0</v>
      </c>
      <c r="DH73" s="306"/>
      <c r="DI73" s="195"/>
      <c r="DJ73" s="195"/>
      <c r="DK73" s="195"/>
      <c r="DL73" s="195"/>
      <c r="DM73" s="195"/>
      <c r="DN73" s="195"/>
      <c r="DO73" s="195"/>
      <c r="DP73" s="195"/>
      <c r="DQ73" s="195"/>
      <c r="DR73" s="195"/>
      <c r="DS73" s="195"/>
    </row>
    <row r="74" spans="1:123" s="334" customFormat="1" ht="13">
      <c r="A74" s="154" t="s">
        <v>420</v>
      </c>
      <c r="B74" s="182" t="s">
        <v>192</v>
      </c>
      <c r="C74" s="131">
        <v>46.5</v>
      </c>
      <c r="D74" s="130">
        <v>43511</v>
      </c>
      <c r="E74" s="129">
        <v>44925</v>
      </c>
      <c r="F74" s="335"/>
      <c r="G74" s="336"/>
      <c r="H74" s="337"/>
      <c r="I74" s="338"/>
      <c r="J74" s="337"/>
      <c r="K74" s="338"/>
      <c r="L74" s="337"/>
      <c r="M74" s="338"/>
      <c r="N74" s="337"/>
      <c r="O74" s="338"/>
      <c r="P74" s="337"/>
      <c r="Q74" s="338"/>
      <c r="R74" s="337"/>
      <c r="S74" s="338"/>
      <c r="T74" s="337"/>
      <c r="U74" s="338"/>
      <c r="V74" s="337"/>
      <c r="W74" s="338"/>
      <c r="X74" s="337"/>
      <c r="Y74" s="338"/>
      <c r="Z74" s="337"/>
      <c r="AA74" s="341"/>
      <c r="AB74" s="339"/>
      <c r="AC74" s="342"/>
      <c r="AD74" s="800">
        <f t="shared" si="4"/>
        <v>0</v>
      </c>
      <c r="AE74" s="765">
        <f t="shared" si="5"/>
        <v>0</v>
      </c>
      <c r="AF74" s="340"/>
      <c r="AG74" s="336"/>
      <c r="AH74" s="337"/>
      <c r="AI74" s="338"/>
      <c r="AJ74" s="337"/>
      <c r="AK74" s="338"/>
      <c r="AL74" s="337"/>
      <c r="AM74" s="338"/>
      <c r="AN74" s="337"/>
      <c r="AO74" s="338"/>
      <c r="AP74" s="337"/>
      <c r="AQ74" s="338"/>
      <c r="AR74" s="337"/>
      <c r="AS74" s="338"/>
      <c r="AT74" s="337"/>
      <c r="AU74" s="338"/>
      <c r="AV74" s="337"/>
      <c r="AW74" s="338"/>
      <c r="AX74" s="337"/>
      <c r="AY74" s="338"/>
      <c r="AZ74" s="337"/>
      <c r="BA74" s="341"/>
      <c r="BB74" s="337"/>
      <c r="BC74" s="343"/>
      <c r="BD74" s="800">
        <f t="shared" si="6"/>
        <v>0</v>
      </c>
      <c r="BE74" s="765">
        <f t="shared" si="7"/>
        <v>0</v>
      </c>
      <c r="BF74" s="340"/>
      <c r="BG74" s="336"/>
      <c r="BH74" s="337"/>
      <c r="BI74" s="338"/>
      <c r="BJ74" s="337"/>
      <c r="BK74" s="338"/>
      <c r="BL74" s="337"/>
      <c r="BM74" s="338"/>
      <c r="BN74" s="337"/>
      <c r="BO74" s="338"/>
      <c r="BP74" s="337"/>
      <c r="BQ74" s="338"/>
      <c r="BR74" s="337"/>
      <c r="BS74" s="338"/>
      <c r="BT74" s="337"/>
      <c r="BU74" s="338"/>
      <c r="BV74" s="337"/>
      <c r="BW74" s="338"/>
      <c r="BX74" s="337"/>
      <c r="BY74" s="338"/>
      <c r="BZ74" s="337"/>
      <c r="CA74" s="341"/>
      <c r="CB74" s="339"/>
      <c r="CC74" s="342"/>
      <c r="CD74" s="800">
        <f t="shared" si="9"/>
        <v>0</v>
      </c>
      <c r="CE74" s="765">
        <f t="shared" si="10"/>
        <v>0</v>
      </c>
      <c r="CF74" s="340"/>
      <c r="CG74" s="336"/>
      <c r="CH74" s="337"/>
      <c r="CI74" s="338"/>
      <c r="CJ74" s="337"/>
      <c r="CK74" s="338"/>
      <c r="CL74" s="337"/>
      <c r="CM74" s="338"/>
      <c r="CN74" s="337"/>
      <c r="CO74" s="338"/>
      <c r="CP74" s="337"/>
      <c r="CQ74" s="338"/>
      <c r="CR74" s="337"/>
      <c r="CS74" s="338"/>
      <c r="CT74" s="337"/>
      <c r="CU74" s="338"/>
      <c r="CV74" s="337"/>
      <c r="CW74" s="338"/>
      <c r="CX74" s="337"/>
      <c r="CY74" s="338"/>
      <c r="CZ74" s="337"/>
      <c r="DA74" s="341"/>
      <c r="DB74" s="339"/>
      <c r="DC74" s="344"/>
      <c r="DD74" s="800">
        <f t="shared" si="11"/>
        <v>0</v>
      </c>
      <c r="DE74" s="821">
        <f t="shared" si="12"/>
        <v>0</v>
      </c>
      <c r="DF74" s="564">
        <f t="shared" si="49"/>
        <v>0</v>
      </c>
      <c r="DG74" s="565">
        <f t="shared" si="50"/>
        <v>0</v>
      </c>
      <c r="DH74" s="309"/>
    </row>
    <row r="75" spans="1:123" s="334" customFormat="1" ht="26">
      <c r="A75" s="154" t="s">
        <v>421</v>
      </c>
      <c r="B75" s="182" t="s">
        <v>193</v>
      </c>
      <c r="C75" s="131">
        <v>46.5</v>
      </c>
      <c r="D75" s="130">
        <v>43511</v>
      </c>
      <c r="E75" s="129">
        <v>44925</v>
      </c>
      <c r="F75" s="335"/>
      <c r="G75" s="336"/>
      <c r="H75" s="337"/>
      <c r="I75" s="338"/>
      <c r="J75" s="337"/>
      <c r="K75" s="338"/>
      <c r="L75" s="337"/>
      <c r="M75" s="338"/>
      <c r="N75" s="337"/>
      <c r="O75" s="338"/>
      <c r="P75" s="337"/>
      <c r="Q75" s="338"/>
      <c r="R75" s="337"/>
      <c r="S75" s="338"/>
      <c r="T75" s="337"/>
      <c r="U75" s="338"/>
      <c r="V75" s="337"/>
      <c r="W75" s="338"/>
      <c r="X75" s="337"/>
      <c r="Y75" s="338"/>
      <c r="Z75" s="337"/>
      <c r="AA75" s="341"/>
      <c r="AB75" s="339"/>
      <c r="AC75" s="342"/>
      <c r="AD75" s="800">
        <f t="shared" si="4"/>
        <v>0</v>
      </c>
      <c r="AE75" s="765">
        <f t="shared" si="5"/>
        <v>0</v>
      </c>
      <c r="AF75" s="340"/>
      <c r="AG75" s="336"/>
      <c r="AH75" s="337"/>
      <c r="AI75" s="338"/>
      <c r="AJ75" s="337"/>
      <c r="AK75" s="338"/>
      <c r="AL75" s="337"/>
      <c r="AM75" s="338"/>
      <c r="AN75" s="337"/>
      <c r="AO75" s="338"/>
      <c r="AP75" s="337"/>
      <c r="AQ75" s="338"/>
      <c r="AR75" s="337"/>
      <c r="AS75" s="338"/>
      <c r="AT75" s="337"/>
      <c r="AU75" s="338"/>
      <c r="AV75" s="337"/>
      <c r="AW75" s="338"/>
      <c r="AX75" s="337"/>
      <c r="AY75" s="338"/>
      <c r="AZ75" s="337"/>
      <c r="BA75" s="341"/>
      <c r="BB75" s="337"/>
      <c r="BC75" s="343"/>
      <c r="BD75" s="800">
        <f t="shared" si="6"/>
        <v>0</v>
      </c>
      <c r="BE75" s="765">
        <f t="shared" si="7"/>
        <v>0</v>
      </c>
      <c r="BF75" s="340"/>
      <c r="BG75" s="336"/>
      <c r="BH75" s="337"/>
      <c r="BI75" s="338"/>
      <c r="BJ75" s="337"/>
      <c r="BK75" s="338"/>
      <c r="BL75" s="337"/>
      <c r="BM75" s="338"/>
      <c r="BN75" s="337"/>
      <c r="BO75" s="338"/>
      <c r="BP75" s="337"/>
      <c r="BQ75" s="338"/>
      <c r="BR75" s="337"/>
      <c r="BS75" s="338"/>
      <c r="BT75" s="337"/>
      <c r="BU75" s="338"/>
      <c r="BV75" s="337"/>
      <c r="BW75" s="338"/>
      <c r="BX75" s="337"/>
      <c r="BY75" s="338"/>
      <c r="BZ75" s="337"/>
      <c r="CA75" s="341"/>
      <c r="CB75" s="339"/>
      <c r="CC75" s="342"/>
      <c r="CD75" s="800">
        <f t="shared" si="9"/>
        <v>0</v>
      </c>
      <c r="CE75" s="765">
        <f t="shared" si="10"/>
        <v>0</v>
      </c>
      <c r="CF75" s="340"/>
      <c r="CG75" s="336"/>
      <c r="CH75" s="337"/>
      <c r="CI75" s="338"/>
      <c r="CJ75" s="337"/>
      <c r="CK75" s="338"/>
      <c r="CL75" s="337"/>
      <c r="CM75" s="338"/>
      <c r="CN75" s="337"/>
      <c r="CO75" s="338"/>
      <c r="CP75" s="337"/>
      <c r="CQ75" s="338"/>
      <c r="CR75" s="337"/>
      <c r="CS75" s="338"/>
      <c r="CT75" s="337"/>
      <c r="CU75" s="338"/>
      <c r="CV75" s="337"/>
      <c r="CW75" s="338"/>
      <c r="CX75" s="337"/>
      <c r="CY75" s="338"/>
      <c r="CZ75" s="337"/>
      <c r="DA75" s="341"/>
      <c r="DB75" s="339"/>
      <c r="DC75" s="344"/>
      <c r="DD75" s="800">
        <f t="shared" si="11"/>
        <v>0</v>
      </c>
      <c r="DE75" s="821">
        <f t="shared" si="12"/>
        <v>0</v>
      </c>
      <c r="DF75" s="564">
        <f t="shared" si="49"/>
        <v>0</v>
      </c>
      <c r="DG75" s="565">
        <f t="shared" si="50"/>
        <v>0</v>
      </c>
      <c r="DH75" s="309"/>
    </row>
    <row r="76" spans="1:123" s="334" customFormat="1" ht="26">
      <c r="A76" s="154" t="s">
        <v>422</v>
      </c>
      <c r="B76" s="182" t="s">
        <v>190</v>
      </c>
      <c r="C76" s="131">
        <v>46.5</v>
      </c>
      <c r="D76" s="130">
        <v>43511</v>
      </c>
      <c r="E76" s="129">
        <v>44925</v>
      </c>
      <c r="F76" s="335"/>
      <c r="G76" s="336"/>
      <c r="H76" s="337"/>
      <c r="I76" s="338"/>
      <c r="J76" s="337"/>
      <c r="K76" s="338"/>
      <c r="L76" s="337"/>
      <c r="M76" s="338"/>
      <c r="N76" s="337"/>
      <c r="O76" s="338"/>
      <c r="P76" s="337"/>
      <c r="Q76" s="338"/>
      <c r="R76" s="337"/>
      <c r="S76" s="338"/>
      <c r="T76" s="337"/>
      <c r="U76" s="338"/>
      <c r="V76" s="337"/>
      <c r="W76" s="338"/>
      <c r="X76" s="337"/>
      <c r="Y76" s="338"/>
      <c r="Z76" s="337"/>
      <c r="AA76" s="341"/>
      <c r="AB76" s="339"/>
      <c r="AC76" s="342"/>
      <c r="AD76" s="800">
        <f t="shared" si="4"/>
        <v>0</v>
      </c>
      <c r="AE76" s="765">
        <f t="shared" si="5"/>
        <v>0</v>
      </c>
      <c r="AF76" s="340"/>
      <c r="AG76" s="336"/>
      <c r="AH76" s="337"/>
      <c r="AI76" s="338"/>
      <c r="AJ76" s="337"/>
      <c r="AK76" s="338"/>
      <c r="AL76" s="337"/>
      <c r="AM76" s="338"/>
      <c r="AN76" s="337"/>
      <c r="AO76" s="338"/>
      <c r="AP76" s="337"/>
      <c r="AQ76" s="338"/>
      <c r="AR76" s="337"/>
      <c r="AS76" s="338"/>
      <c r="AT76" s="337"/>
      <c r="AU76" s="338"/>
      <c r="AV76" s="337"/>
      <c r="AW76" s="338"/>
      <c r="AX76" s="337"/>
      <c r="AY76" s="338"/>
      <c r="AZ76" s="337"/>
      <c r="BA76" s="341"/>
      <c r="BB76" s="337"/>
      <c r="BC76" s="343"/>
      <c r="BD76" s="800">
        <f t="shared" si="6"/>
        <v>0</v>
      </c>
      <c r="BE76" s="765">
        <f t="shared" si="7"/>
        <v>0</v>
      </c>
      <c r="BF76" s="340"/>
      <c r="BG76" s="336"/>
      <c r="BH76" s="337"/>
      <c r="BI76" s="338"/>
      <c r="BJ76" s="337"/>
      <c r="BK76" s="338"/>
      <c r="BL76" s="337"/>
      <c r="BM76" s="338"/>
      <c r="BN76" s="337"/>
      <c r="BO76" s="338"/>
      <c r="BP76" s="337"/>
      <c r="BQ76" s="338"/>
      <c r="BR76" s="337"/>
      <c r="BS76" s="338"/>
      <c r="BT76" s="337"/>
      <c r="BU76" s="338"/>
      <c r="BV76" s="337"/>
      <c r="BW76" s="338"/>
      <c r="BX76" s="337"/>
      <c r="BY76" s="338"/>
      <c r="BZ76" s="337"/>
      <c r="CA76" s="341"/>
      <c r="CB76" s="339"/>
      <c r="CC76" s="342"/>
      <c r="CD76" s="800">
        <f t="shared" si="9"/>
        <v>0</v>
      </c>
      <c r="CE76" s="765">
        <f t="shared" si="10"/>
        <v>0</v>
      </c>
      <c r="CF76" s="340"/>
      <c r="CG76" s="336"/>
      <c r="CH76" s="337"/>
      <c r="CI76" s="338"/>
      <c r="CJ76" s="337"/>
      <c r="CK76" s="338"/>
      <c r="CL76" s="337"/>
      <c r="CM76" s="338"/>
      <c r="CN76" s="337"/>
      <c r="CO76" s="338"/>
      <c r="CP76" s="337"/>
      <c r="CQ76" s="338"/>
      <c r="CR76" s="337"/>
      <c r="CS76" s="338"/>
      <c r="CT76" s="337"/>
      <c r="CU76" s="338"/>
      <c r="CV76" s="337"/>
      <c r="CW76" s="338"/>
      <c r="CX76" s="337"/>
      <c r="CY76" s="338"/>
      <c r="CZ76" s="337"/>
      <c r="DA76" s="341"/>
      <c r="DB76" s="339"/>
      <c r="DC76" s="344"/>
      <c r="DD76" s="800">
        <f t="shared" si="11"/>
        <v>0</v>
      </c>
      <c r="DE76" s="821">
        <f t="shared" si="12"/>
        <v>0</v>
      </c>
      <c r="DF76" s="564">
        <f t="shared" si="49"/>
        <v>0</v>
      </c>
      <c r="DG76" s="565">
        <f t="shared" si="50"/>
        <v>0</v>
      </c>
      <c r="DH76" s="309"/>
    </row>
    <row r="77" spans="1:123" s="93" customFormat="1" ht="16">
      <c r="A77" s="97" t="s">
        <v>423</v>
      </c>
      <c r="B77" s="93" t="s">
        <v>260</v>
      </c>
      <c r="E77" s="104"/>
      <c r="F77" s="102">
        <f t="shared" ref="F77:AM77" si="58">+SUM(F78:F80)</f>
        <v>0</v>
      </c>
      <c r="G77" s="99">
        <f t="shared" si="58"/>
        <v>0</v>
      </c>
      <c r="H77" s="97">
        <f t="shared" si="58"/>
        <v>0</v>
      </c>
      <c r="I77" s="98">
        <f t="shared" si="58"/>
        <v>0</v>
      </c>
      <c r="J77" s="97">
        <f t="shared" si="58"/>
        <v>0</v>
      </c>
      <c r="K77" s="98">
        <f t="shared" si="58"/>
        <v>0</v>
      </c>
      <c r="L77" s="97">
        <f t="shared" si="58"/>
        <v>0</v>
      </c>
      <c r="M77" s="98">
        <f t="shared" si="58"/>
        <v>0</v>
      </c>
      <c r="N77" s="97">
        <f t="shared" si="58"/>
        <v>0</v>
      </c>
      <c r="O77" s="98">
        <f t="shared" si="58"/>
        <v>0</v>
      </c>
      <c r="P77" s="97">
        <f t="shared" si="58"/>
        <v>0</v>
      </c>
      <c r="Q77" s="98">
        <f t="shared" si="58"/>
        <v>0</v>
      </c>
      <c r="R77" s="97">
        <f t="shared" si="58"/>
        <v>0</v>
      </c>
      <c r="S77" s="98">
        <f t="shared" si="58"/>
        <v>0</v>
      </c>
      <c r="T77" s="97">
        <f t="shared" si="58"/>
        <v>0</v>
      </c>
      <c r="U77" s="98">
        <f t="shared" si="58"/>
        <v>0</v>
      </c>
      <c r="V77" s="97">
        <f t="shared" si="58"/>
        <v>0</v>
      </c>
      <c r="W77" s="98">
        <f t="shared" si="58"/>
        <v>0</v>
      </c>
      <c r="X77" s="97">
        <f t="shared" si="58"/>
        <v>0</v>
      </c>
      <c r="Y77" s="98">
        <f t="shared" si="58"/>
        <v>0</v>
      </c>
      <c r="Z77" s="97">
        <f t="shared" si="58"/>
        <v>0</v>
      </c>
      <c r="AA77" s="96">
        <f t="shared" si="58"/>
        <v>0</v>
      </c>
      <c r="AB77" s="95">
        <f t="shared" si="58"/>
        <v>0</v>
      </c>
      <c r="AC77" s="101">
        <f t="shared" si="58"/>
        <v>0</v>
      </c>
      <c r="AD77" s="794">
        <f t="shared" si="4"/>
        <v>0</v>
      </c>
      <c r="AE77" s="760">
        <f t="shared" si="5"/>
        <v>0</v>
      </c>
      <c r="AF77" s="100">
        <f t="shared" si="58"/>
        <v>0</v>
      </c>
      <c r="AG77" s="99">
        <f t="shared" si="58"/>
        <v>0</v>
      </c>
      <c r="AH77" s="97">
        <f t="shared" si="58"/>
        <v>0</v>
      </c>
      <c r="AI77" s="98">
        <f t="shared" si="58"/>
        <v>0</v>
      </c>
      <c r="AJ77" s="97">
        <f t="shared" si="58"/>
        <v>0</v>
      </c>
      <c r="AK77" s="98">
        <f t="shared" si="58"/>
        <v>0</v>
      </c>
      <c r="AL77" s="97">
        <f t="shared" si="58"/>
        <v>0</v>
      </c>
      <c r="AM77" s="98">
        <f t="shared" si="58"/>
        <v>0</v>
      </c>
      <c r="AN77" s="97">
        <f t="shared" ref="AN77:BU77" si="59">+SUM(AN78:AN80)</f>
        <v>0</v>
      </c>
      <c r="AO77" s="98">
        <f t="shared" si="59"/>
        <v>0</v>
      </c>
      <c r="AP77" s="97">
        <f t="shared" si="59"/>
        <v>0</v>
      </c>
      <c r="AQ77" s="98">
        <f t="shared" si="59"/>
        <v>0</v>
      </c>
      <c r="AR77" s="97">
        <f t="shared" si="59"/>
        <v>0</v>
      </c>
      <c r="AS77" s="98">
        <f t="shared" si="59"/>
        <v>0</v>
      </c>
      <c r="AT77" s="97">
        <f t="shared" si="59"/>
        <v>0</v>
      </c>
      <c r="AU77" s="98">
        <f t="shared" si="59"/>
        <v>0</v>
      </c>
      <c r="AV77" s="97">
        <f t="shared" si="59"/>
        <v>0</v>
      </c>
      <c r="AW77" s="98">
        <f t="shared" si="59"/>
        <v>0</v>
      </c>
      <c r="AX77" s="97">
        <f t="shared" si="59"/>
        <v>0</v>
      </c>
      <c r="AY77" s="98">
        <f t="shared" si="59"/>
        <v>0</v>
      </c>
      <c r="AZ77" s="97">
        <f t="shared" si="59"/>
        <v>0</v>
      </c>
      <c r="BA77" s="96">
        <f t="shared" si="59"/>
        <v>0</v>
      </c>
      <c r="BB77" s="97">
        <f t="shared" si="59"/>
        <v>0</v>
      </c>
      <c r="BC77" s="103">
        <f t="shared" si="59"/>
        <v>0</v>
      </c>
      <c r="BD77" s="794">
        <f t="shared" si="6"/>
        <v>0</v>
      </c>
      <c r="BE77" s="760">
        <f t="shared" si="7"/>
        <v>0</v>
      </c>
      <c r="BF77" s="100">
        <f t="shared" si="59"/>
        <v>0</v>
      </c>
      <c r="BG77" s="99">
        <f t="shared" si="59"/>
        <v>0</v>
      </c>
      <c r="BH77" s="97">
        <f t="shared" si="59"/>
        <v>0</v>
      </c>
      <c r="BI77" s="98">
        <f t="shared" si="59"/>
        <v>0</v>
      </c>
      <c r="BJ77" s="97">
        <f t="shared" si="59"/>
        <v>0</v>
      </c>
      <c r="BK77" s="98">
        <f t="shared" si="59"/>
        <v>0</v>
      </c>
      <c r="BL77" s="97">
        <f t="shared" si="59"/>
        <v>0</v>
      </c>
      <c r="BM77" s="98">
        <f t="shared" si="59"/>
        <v>0</v>
      </c>
      <c r="BN77" s="97">
        <f t="shared" si="59"/>
        <v>0</v>
      </c>
      <c r="BO77" s="98">
        <f t="shared" si="59"/>
        <v>0</v>
      </c>
      <c r="BP77" s="97">
        <f t="shared" si="59"/>
        <v>0</v>
      </c>
      <c r="BQ77" s="98">
        <f t="shared" si="59"/>
        <v>0</v>
      </c>
      <c r="BR77" s="97">
        <f t="shared" si="59"/>
        <v>0</v>
      </c>
      <c r="BS77" s="98">
        <f t="shared" si="59"/>
        <v>0</v>
      </c>
      <c r="BT77" s="97">
        <f t="shared" si="59"/>
        <v>0</v>
      </c>
      <c r="BU77" s="98">
        <f t="shared" si="59"/>
        <v>0</v>
      </c>
      <c r="BV77" s="97">
        <f t="shared" ref="BV77:DC77" si="60">+SUM(BV78:BV80)</f>
        <v>0</v>
      </c>
      <c r="BW77" s="98">
        <f t="shared" si="60"/>
        <v>0</v>
      </c>
      <c r="BX77" s="97">
        <f t="shared" si="60"/>
        <v>0</v>
      </c>
      <c r="BY77" s="98">
        <f t="shared" si="60"/>
        <v>0</v>
      </c>
      <c r="BZ77" s="97">
        <f t="shared" si="60"/>
        <v>0</v>
      </c>
      <c r="CA77" s="96">
        <f t="shared" si="60"/>
        <v>0</v>
      </c>
      <c r="CB77" s="95">
        <f t="shared" si="60"/>
        <v>0</v>
      </c>
      <c r="CC77" s="101">
        <f t="shared" si="60"/>
        <v>0</v>
      </c>
      <c r="CD77" s="794">
        <f t="shared" si="9"/>
        <v>0</v>
      </c>
      <c r="CE77" s="760">
        <f t="shared" si="10"/>
        <v>0</v>
      </c>
      <c r="CF77" s="100">
        <f t="shared" si="60"/>
        <v>0</v>
      </c>
      <c r="CG77" s="99">
        <f t="shared" si="60"/>
        <v>0</v>
      </c>
      <c r="CH77" s="97">
        <f t="shared" si="60"/>
        <v>0</v>
      </c>
      <c r="CI77" s="98">
        <f t="shared" si="60"/>
        <v>0</v>
      </c>
      <c r="CJ77" s="97">
        <f t="shared" si="60"/>
        <v>0</v>
      </c>
      <c r="CK77" s="98">
        <f t="shared" si="60"/>
        <v>0</v>
      </c>
      <c r="CL77" s="97">
        <f t="shared" si="60"/>
        <v>0</v>
      </c>
      <c r="CM77" s="98">
        <f t="shared" si="60"/>
        <v>0</v>
      </c>
      <c r="CN77" s="97">
        <f t="shared" si="60"/>
        <v>0</v>
      </c>
      <c r="CO77" s="98">
        <f t="shared" si="60"/>
        <v>0</v>
      </c>
      <c r="CP77" s="97">
        <f t="shared" si="60"/>
        <v>0</v>
      </c>
      <c r="CQ77" s="98">
        <f t="shared" si="60"/>
        <v>0</v>
      </c>
      <c r="CR77" s="97">
        <f t="shared" si="60"/>
        <v>0</v>
      </c>
      <c r="CS77" s="98">
        <f t="shared" si="60"/>
        <v>0</v>
      </c>
      <c r="CT77" s="97">
        <f t="shared" si="60"/>
        <v>0</v>
      </c>
      <c r="CU77" s="98">
        <f t="shared" si="60"/>
        <v>0</v>
      </c>
      <c r="CV77" s="97">
        <f t="shared" si="60"/>
        <v>0</v>
      </c>
      <c r="CW77" s="98">
        <f t="shared" si="60"/>
        <v>0</v>
      </c>
      <c r="CX77" s="97">
        <f t="shared" si="60"/>
        <v>0</v>
      </c>
      <c r="CY77" s="98">
        <f t="shared" si="60"/>
        <v>0</v>
      </c>
      <c r="CZ77" s="97">
        <f t="shared" si="60"/>
        <v>0</v>
      </c>
      <c r="DA77" s="96">
        <f t="shared" si="60"/>
        <v>0</v>
      </c>
      <c r="DB77" s="95">
        <f t="shared" si="60"/>
        <v>0</v>
      </c>
      <c r="DC77" s="94">
        <f t="shared" si="60"/>
        <v>0</v>
      </c>
      <c r="DD77" s="794">
        <f t="shared" si="11"/>
        <v>0</v>
      </c>
      <c r="DE77" s="815">
        <f t="shared" si="12"/>
        <v>0</v>
      </c>
      <c r="DF77" s="562">
        <f t="shared" si="49"/>
        <v>0</v>
      </c>
      <c r="DG77" s="563">
        <f t="shared" si="50"/>
        <v>0</v>
      </c>
      <c r="DH77" s="306"/>
      <c r="DI77" s="195"/>
      <c r="DJ77" s="195"/>
      <c r="DK77" s="195"/>
      <c r="DL77" s="195"/>
      <c r="DM77" s="195"/>
      <c r="DN77" s="195"/>
      <c r="DO77" s="195"/>
      <c r="DP77" s="195"/>
      <c r="DQ77" s="195"/>
      <c r="DR77" s="195"/>
      <c r="DS77" s="195"/>
    </row>
    <row r="78" spans="1:123" s="777" customFormat="1">
      <c r="A78" s="154" t="s">
        <v>424</v>
      </c>
      <c r="B78" s="179" t="s">
        <v>192</v>
      </c>
      <c r="C78" s="131">
        <v>46.5</v>
      </c>
      <c r="D78" s="130">
        <v>43511</v>
      </c>
      <c r="E78" s="86">
        <v>44925</v>
      </c>
      <c r="F78" s="771"/>
      <c r="G78" s="165"/>
      <c r="H78" s="772"/>
      <c r="I78" s="164"/>
      <c r="J78" s="772"/>
      <c r="K78" s="164"/>
      <c r="L78" s="772"/>
      <c r="M78" s="164"/>
      <c r="N78" s="772"/>
      <c r="O78" s="164"/>
      <c r="P78" s="772"/>
      <c r="Q78" s="164"/>
      <c r="R78" s="772"/>
      <c r="S78" s="164"/>
      <c r="T78" s="772"/>
      <c r="U78" s="164"/>
      <c r="V78" s="772"/>
      <c r="W78" s="164"/>
      <c r="X78" s="772"/>
      <c r="Y78" s="164"/>
      <c r="Z78" s="772"/>
      <c r="AA78" s="167"/>
      <c r="AB78" s="773"/>
      <c r="AC78" s="166"/>
      <c r="AD78" s="801">
        <f t="shared" si="4"/>
        <v>0</v>
      </c>
      <c r="AE78" s="774">
        <f t="shared" si="5"/>
        <v>0</v>
      </c>
      <c r="AF78" s="775"/>
      <c r="AG78" s="165"/>
      <c r="AH78" s="772"/>
      <c r="AI78" s="164"/>
      <c r="AJ78" s="772"/>
      <c r="AK78" s="164"/>
      <c r="AL78" s="772"/>
      <c r="AM78" s="164"/>
      <c r="AN78" s="772"/>
      <c r="AO78" s="164"/>
      <c r="AP78" s="772"/>
      <c r="AQ78" s="164"/>
      <c r="AR78" s="772"/>
      <c r="AS78" s="164"/>
      <c r="AT78" s="772"/>
      <c r="AU78" s="164"/>
      <c r="AV78" s="772"/>
      <c r="AW78" s="164"/>
      <c r="AX78" s="772"/>
      <c r="AY78" s="164"/>
      <c r="AZ78" s="772"/>
      <c r="BA78" s="167"/>
      <c r="BB78" s="772"/>
      <c r="BC78" s="168"/>
      <c r="BD78" s="801">
        <f t="shared" si="6"/>
        <v>0</v>
      </c>
      <c r="BE78" s="774">
        <f t="shared" si="7"/>
        <v>0</v>
      </c>
      <c r="BF78" s="775"/>
      <c r="BG78" s="165"/>
      <c r="BH78" s="772"/>
      <c r="BI78" s="164"/>
      <c r="BJ78" s="772"/>
      <c r="BK78" s="164"/>
      <c r="BL78" s="772"/>
      <c r="BM78" s="164"/>
      <c r="BN78" s="772"/>
      <c r="BO78" s="164"/>
      <c r="BP78" s="772"/>
      <c r="BQ78" s="164"/>
      <c r="BR78" s="772"/>
      <c r="BS78" s="164"/>
      <c r="BT78" s="772"/>
      <c r="BU78" s="164"/>
      <c r="BV78" s="772"/>
      <c r="BW78" s="164"/>
      <c r="BX78" s="772"/>
      <c r="BY78" s="164"/>
      <c r="BZ78" s="772"/>
      <c r="CA78" s="167"/>
      <c r="CB78" s="773"/>
      <c r="CC78" s="166"/>
      <c r="CD78" s="801">
        <f t="shared" si="9"/>
        <v>0</v>
      </c>
      <c r="CE78" s="774">
        <f t="shared" si="10"/>
        <v>0</v>
      </c>
      <c r="CF78" s="775"/>
      <c r="CG78" s="165"/>
      <c r="CH78" s="772"/>
      <c r="CI78" s="164"/>
      <c r="CJ78" s="772"/>
      <c r="CK78" s="164"/>
      <c r="CL78" s="772"/>
      <c r="CM78" s="164"/>
      <c r="CN78" s="772"/>
      <c r="CO78" s="164"/>
      <c r="CP78" s="772"/>
      <c r="CQ78" s="164"/>
      <c r="CR78" s="772"/>
      <c r="CS78" s="164"/>
      <c r="CT78" s="772"/>
      <c r="CU78" s="164"/>
      <c r="CV78" s="772"/>
      <c r="CW78" s="164"/>
      <c r="CX78" s="772"/>
      <c r="CY78" s="164"/>
      <c r="CZ78" s="772"/>
      <c r="DA78" s="167"/>
      <c r="DB78" s="773"/>
      <c r="DC78" s="162"/>
      <c r="DD78" s="801">
        <f t="shared" si="11"/>
        <v>0</v>
      </c>
      <c r="DE78" s="822">
        <f t="shared" si="12"/>
        <v>0</v>
      </c>
      <c r="DF78" s="776">
        <f t="shared" si="49"/>
        <v>0</v>
      </c>
      <c r="DG78" s="566">
        <f t="shared" si="50"/>
        <v>0</v>
      </c>
      <c r="DH78" s="306"/>
    </row>
    <row r="79" spans="1:123" s="777" customFormat="1" ht="26">
      <c r="A79" s="154" t="s">
        <v>425</v>
      </c>
      <c r="B79" s="179" t="s">
        <v>191</v>
      </c>
      <c r="C79" s="131">
        <v>46.5</v>
      </c>
      <c r="D79" s="130">
        <v>43511</v>
      </c>
      <c r="E79" s="86">
        <v>44925</v>
      </c>
      <c r="F79" s="771"/>
      <c r="G79" s="165"/>
      <c r="H79" s="772"/>
      <c r="I79" s="164"/>
      <c r="J79" s="772"/>
      <c r="K79" s="164"/>
      <c r="L79" s="772"/>
      <c r="M79" s="164"/>
      <c r="N79" s="772"/>
      <c r="O79" s="164"/>
      <c r="P79" s="772"/>
      <c r="Q79" s="164"/>
      <c r="R79" s="772"/>
      <c r="S79" s="164"/>
      <c r="T79" s="772"/>
      <c r="U79" s="164"/>
      <c r="V79" s="772"/>
      <c r="W79" s="164"/>
      <c r="X79" s="772"/>
      <c r="Y79" s="164"/>
      <c r="Z79" s="772"/>
      <c r="AA79" s="167"/>
      <c r="AB79" s="773"/>
      <c r="AC79" s="166"/>
      <c r="AD79" s="801">
        <f t="shared" si="4"/>
        <v>0</v>
      </c>
      <c r="AE79" s="774">
        <f t="shared" si="5"/>
        <v>0</v>
      </c>
      <c r="AF79" s="775"/>
      <c r="AG79" s="165"/>
      <c r="AH79" s="772"/>
      <c r="AI79" s="164"/>
      <c r="AJ79" s="772"/>
      <c r="AK79" s="164"/>
      <c r="AL79" s="772"/>
      <c r="AM79" s="164"/>
      <c r="AN79" s="772"/>
      <c r="AO79" s="164"/>
      <c r="AP79" s="772"/>
      <c r="AQ79" s="164"/>
      <c r="AR79" s="772"/>
      <c r="AS79" s="164"/>
      <c r="AT79" s="772"/>
      <c r="AU79" s="164"/>
      <c r="AV79" s="772"/>
      <c r="AW79" s="164"/>
      <c r="AX79" s="772"/>
      <c r="AY79" s="164"/>
      <c r="AZ79" s="772"/>
      <c r="BA79" s="167"/>
      <c r="BB79" s="772"/>
      <c r="BC79" s="168"/>
      <c r="BD79" s="801">
        <f t="shared" si="6"/>
        <v>0</v>
      </c>
      <c r="BE79" s="774">
        <f t="shared" si="7"/>
        <v>0</v>
      </c>
      <c r="BF79" s="775"/>
      <c r="BG79" s="165"/>
      <c r="BH79" s="772"/>
      <c r="BI79" s="164"/>
      <c r="BJ79" s="772"/>
      <c r="BK79" s="164"/>
      <c r="BL79" s="772"/>
      <c r="BM79" s="164"/>
      <c r="BN79" s="772"/>
      <c r="BO79" s="164"/>
      <c r="BP79" s="772"/>
      <c r="BQ79" s="164"/>
      <c r="BR79" s="772"/>
      <c r="BS79" s="164"/>
      <c r="BT79" s="772"/>
      <c r="BU79" s="164"/>
      <c r="BV79" s="772"/>
      <c r="BW79" s="164"/>
      <c r="BX79" s="772"/>
      <c r="BY79" s="164"/>
      <c r="BZ79" s="772"/>
      <c r="CA79" s="167"/>
      <c r="CB79" s="773"/>
      <c r="CC79" s="166"/>
      <c r="CD79" s="801">
        <f t="shared" si="9"/>
        <v>0</v>
      </c>
      <c r="CE79" s="774">
        <f t="shared" si="10"/>
        <v>0</v>
      </c>
      <c r="CF79" s="775"/>
      <c r="CG79" s="165"/>
      <c r="CH79" s="772"/>
      <c r="CI79" s="164"/>
      <c r="CJ79" s="772"/>
      <c r="CK79" s="164"/>
      <c r="CL79" s="772"/>
      <c r="CM79" s="164"/>
      <c r="CN79" s="772"/>
      <c r="CO79" s="164"/>
      <c r="CP79" s="772"/>
      <c r="CQ79" s="164"/>
      <c r="CR79" s="772"/>
      <c r="CS79" s="164"/>
      <c r="CT79" s="772"/>
      <c r="CU79" s="164"/>
      <c r="CV79" s="772"/>
      <c r="CW79" s="164"/>
      <c r="CX79" s="772"/>
      <c r="CY79" s="164"/>
      <c r="CZ79" s="772"/>
      <c r="DA79" s="167"/>
      <c r="DB79" s="773"/>
      <c r="DC79" s="162"/>
      <c r="DD79" s="801">
        <f t="shared" si="11"/>
        <v>0</v>
      </c>
      <c r="DE79" s="822">
        <f t="shared" si="12"/>
        <v>0</v>
      </c>
      <c r="DF79" s="776">
        <f t="shared" si="49"/>
        <v>0</v>
      </c>
      <c r="DG79" s="566">
        <f t="shared" si="50"/>
        <v>0</v>
      </c>
      <c r="DH79" s="306"/>
    </row>
    <row r="80" spans="1:123" s="777" customFormat="1" ht="26">
      <c r="A80" s="154" t="s">
        <v>426</v>
      </c>
      <c r="B80" s="179" t="s">
        <v>190</v>
      </c>
      <c r="C80" s="131">
        <v>46.5</v>
      </c>
      <c r="D80" s="130">
        <v>43511</v>
      </c>
      <c r="E80" s="86">
        <v>44925</v>
      </c>
      <c r="F80" s="771"/>
      <c r="G80" s="165"/>
      <c r="H80" s="772"/>
      <c r="I80" s="164"/>
      <c r="J80" s="772"/>
      <c r="K80" s="164"/>
      <c r="L80" s="772"/>
      <c r="M80" s="164"/>
      <c r="N80" s="772"/>
      <c r="O80" s="164"/>
      <c r="P80" s="772"/>
      <c r="Q80" s="164"/>
      <c r="R80" s="772"/>
      <c r="S80" s="164"/>
      <c r="T80" s="772"/>
      <c r="U80" s="164"/>
      <c r="V80" s="772"/>
      <c r="W80" s="164"/>
      <c r="X80" s="772"/>
      <c r="Y80" s="164"/>
      <c r="Z80" s="772"/>
      <c r="AA80" s="167"/>
      <c r="AB80" s="773"/>
      <c r="AC80" s="166"/>
      <c r="AD80" s="801">
        <f t="shared" si="4"/>
        <v>0</v>
      </c>
      <c r="AE80" s="774">
        <f t="shared" si="5"/>
        <v>0</v>
      </c>
      <c r="AF80" s="775"/>
      <c r="AG80" s="165"/>
      <c r="AH80" s="772"/>
      <c r="AI80" s="164"/>
      <c r="AJ80" s="772"/>
      <c r="AK80" s="164"/>
      <c r="AL80" s="772"/>
      <c r="AM80" s="164"/>
      <c r="AN80" s="772"/>
      <c r="AO80" s="164"/>
      <c r="AP80" s="772"/>
      <c r="AQ80" s="164"/>
      <c r="AR80" s="772"/>
      <c r="AS80" s="164"/>
      <c r="AT80" s="772"/>
      <c r="AU80" s="164"/>
      <c r="AV80" s="772"/>
      <c r="AW80" s="164"/>
      <c r="AX80" s="772"/>
      <c r="AY80" s="164"/>
      <c r="AZ80" s="772"/>
      <c r="BA80" s="167"/>
      <c r="BB80" s="772"/>
      <c r="BC80" s="168"/>
      <c r="BD80" s="801">
        <f t="shared" si="6"/>
        <v>0</v>
      </c>
      <c r="BE80" s="774">
        <f t="shared" si="7"/>
        <v>0</v>
      </c>
      <c r="BF80" s="775"/>
      <c r="BG80" s="165"/>
      <c r="BH80" s="772"/>
      <c r="BI80" s="164"/>
      <c r="BJ80" s="772"/>
      <c r="BK80" s="164"/>
      <c r="BL80" s="772"/>
      <c r="BM80" s="164"/>
      <c r="BN80" s="772"/>
      <c r="BO80" s="164"/>
      <c r="BP80" s="772"/>
      <c r="BQ80" s="164"/>
      <c r="BR80" s="772"/>
      <c r="BS80" s="164"/>
      <c r="BT80" s="772"/>
      <c r="BU80" s="164"/>
      <c r="BV80" s="772"/>
      <c r="BW80" s="164"/>
      <c r="BX80" s="772"/>
      <c r="BY80" s="164"/>
      <c r="BZ80" s="772"/>
      <c r="CA80" s="167"/>
      <c r="CB80" s="773"/>
      <c r="CC80" s="166"/>
      <c r="CD80" s="801">
        <f t="shared" si="9"/>
        <v>0</v>
      </c>
      <c r="CE80" s="774">
        <f t="shared" si="10"/>
        <v>0</v>
      </c>
      <c r="CF80" s="775"/>
      <c r="CG80" s="165"/>
      <c r="CH80" s="772"/>
      <c r="CI80" s="164"/>
      <c r="CJ80" s="772"/>
      <c r="CK80" s="164"/>
      <c r="CL80" s="772"/>
      <c r="CM80" s="164"/>
      <c r="CN80" s="772"/>
      <c r="CO80" s="164"/>
      <c r="CP80" s="772"/>
      <c r="CQ80" s="164"/>
      <c r="CR80" s="772"/>
      <c r="CS80" s="164"/>
      <c r="CT80" s="772"/>
      <c r="CU80" s="164"/>
      <c r="CV80" s="772"/>
      <c r="CW80" s="164"/>
      <c r="CX80" s="772"/>
      <c r="CY80" s="164"/>
      <c r="CZ80" s="772"/>
      <c r="DA80" s="167"/>
      <c r="DB80" s="773"/>
      <c r="DC80" s="162"/>
      <c r="DD80" s="801">
        <f t="shared" si="11"/>
        <v>0</v>
      </c>
      <c r="DE80" s="822">
        <f t="shared" si="12"/>
        <v>0</v>
      </c>
      <c r="DF80" s="776">
        <f t="shared" si="49"/>
        <v>0</v>
      </c>
      <c r="DG80" s="566">
        <f t="shared" si="50"/>
        <v>0</v>
      </c>
      <c r="DH80" s="306"/>
    </row>
    <row r="81" spans="1:123" s="93" customFormat="1" ht="16">
      <c r="A81" s="97" t="s">
        <v>166</v>
      </c>
      <c r="B81" s="93" t="s">
        <v>259</v>
      </c>
      <c r="E81" s="104"/>
      <c r="F81" s="102">
        <f>+SUM(F82:F84)</f>
        <v>0</v>
      </c>
      <c r="G81" s="99">
        <f t="shared" ref="G81:BV81" si="61">+SUM(G82:G84)</f>
        <v>0</v>
      </c>
      <c r="H81" s="97">
        <f t="shared" si="61"/>
        <v>0</v>
      </c>
      <c r="I81" s="98">
        <f t="shared" si="61"/>
        <v>0</v>
      </c>
      <c r="J81" s="97">
        <f t="shared" si="61"/>
        <v>0</v>
      </c>
      <c r="K81" s="98">
        <f t="shared" si="61"/>
        <v>0</v>
      </c>
      <c r="L81" s="97">
        <f t="shared" si="61"/>
        <v>0</v>
      </c>
      <c r="M81" s="98">
        <f t="shared" si="61"/>
        <v>0</v>
      </c>
      <c r="N81" s="97">
        <f t="shared" si="61"/>
        <v>0</v>
      </c>
      <c r="O81" s="98">
        <f t="shared" si="61"/>
        <v>0</v>
      </c>
      <c r="P81" s="97">
        <f t="shared" si="61"/>
        <v>0</v>
      </c>
      <c r="Q81" s="98">
        <f t="shared" si="61"/>
        <v>0</v>
      </c>
      <c r="R81" s="97">
        <f t="shared" si="61"/>
        <v>0</v>
      </c>
      <c r="S81" s="98">
        <f t="shared" si="61"/>
        <v>0</v>
      </c>
      <c r="T81" s="97">
        <f t="shared" si="61"/>
        <v>0</v>
      </c>
      <c r="U81" s="98">
        <f t="shared" si="61"/>
        <v>0</v>
      </c>
      <c r="V81" s="97">
        <f t="shared" si="61"/>
        <v>0</v>
      </c>
      <c r="W81" s="98">
        <f t="shared" si="61"/>
        <v>0</v>
      </c>
      <c r="X81" s="97">
        <f t="shared" si="61"/>
        <v>0</v>
      </c>
      <c r="Y81" s="98">
        <f t="shared" si="61"/>
        <v>0</v>
      </c>
      <c r="Z81" s="97">
        <f t="shared" si="61"/>
        <v>0</v>
      </c>
      <c r="AA81" s="96">
        <f t="shared" si="61"/>
        <v>0</v>
      </c>
      <c r="AB81" s="95">
        <f t="shared" si="61"/>
        <v>0</v>
      </c>
      <c r="AC81" s="101">
        <f t="shared" si="61"/>
        <v>0</v>
      </c>
      <c r="AD81" s="794">
        <f t="shared" si="4"/>
        <v>0</v>
      </c>
      <c r="AE81" s="760">
        <f t="shared" si="5"/>
        <v>0</v>
      </c>
      <c r="AF81" s="100">
        <f t="shared" si="61"/>
        <v>0</v>
      </c>
      <c r="AG81" s="99">
        <f t="shared" si="61"/>
        <v>0</v>
      </c>
      <c r="AH81" s="97">
        <f t="shared" si="61"/>
        <v>0</v>
      </c>
      <c r="AI81" s="98">
        <f t="shared" si="61"/>
        <v>0</v>
      </c>
      <c r="AJ81" s="97">
        <f t="shared" si="61"/>
        <v>0</v>
      </c>
      <c r="AK81" s="98">
        <f t="shared" si="61"/>
        <v>0</v>
      </c>
      <c r="AL81" s="97">
        <f t="shared" si="61"/>
        <v>0</v>
      </c>
      <c r="AM81" s="98">
        <f t="shared" si="61"/>
        <v>0</v>
      </c>
      <c r="AN81" s="97">
        <f t="shared" si="61"/>
        <v>0</v>
      </c>
      <c r="AO81" s="98">
        <f t="shared" si="61"/>
        <v>0</v>
      </c>
      <c r="AP81" s="97">
        <f t="shared" si="61"/>
        <v>0</v>
      </c>
      <c r="AQ81" s="98">
        <f t="shared" si="61"/>
        <v>0</v>
      </c>
      <c r="AR81" s="97">
        <f t="shared" si="61"/>
        <v>0</v>
      </c>
      <c r="AS81" s="98">
        <f t="shared" si="61"/>
        <v>0</v>
      </c>
      <c r="AT81" s="97">
        <f t="shared" si="61"/>
        <v>0</v>
      </c>
      <c r="AU81" s="98">
        <f t="shared" si="61"/>
        <v>0</v>
      </c>
      <c r="AV81" s="97">
        <f t="shared" si="61"/>
        <v>0</v>
      </c>
      <c r="AW81" s="98">
        <f t="shared" si="61"/>
        <v>0</v>
      </c>
      <c r="AX81" s="97">
        <f t="shared" si="61"/>
        <v>0</v>
      </c>
      <c r="AY81" s="98">
        <f t="shared" si="61"/>
        <v>0</v>
      </c>
      <c r="AZ81" s="97">
        <f t="shared" si="61"/>
        <v>0</v>
      </c>
      <c r="BA81" s="96">
        <f t="shared" si="61"/>
        <v>0</v>
      </c>
      <c r="BB81" s="97">
        <f t="shared" si="61"/>
        <v>0</v>
      </c>
      <c r="BC81" s="103">
        <f t="shared" si="61"/>
        <v>0</v>
      </c>
      <c r="BD81" s="794">
        <f t="shared" si="6"/>
        <v>0</v>
      </c>
      <c r="BE81" s="760">
        <f t="shared" si="7"/>
        <v>0</v>
      </c>
      <c r="BF81" s="100">
        <f t="shared" si="61"/>
        <v>0</v>
      </c>
      <c r="BG81" s="99">
        <f t="shared" si="61"/>
        <v>0</v>
      </c>
      <c r="BH81" s="97">
        <f t="shared" si="61"/>
        <v>0</v>
      </c>
      <c r="BI81" s="98">
        <f t="shared" si="61"/>
        <v>0</v>
      </c>
      <c r="BJ81" s="97">
        <f t="shared" si="61"/>
        <v>0</v>
      </c>
      <c r="BK81" s="98">
        <f t="shared" si="61"/>
        <v>0</v>
      </c>
      <c r="BL81" s="97">
        <f t="shared" si="61"/>
        <v>0</v>
      </c>
      <c r="BM81" s="98">
        <f t="shared" si="61"/>
        <v>0</v>
      </c>
      <c r="BN81" s="97">
        <f t="shared" si="61"/>
        <v>0</v>
      </c>
      <c r="BO81" s="98">
        <f t="shared" si="61"/>
        <v>0</v>
      </c>
      <c r="BP81" s="97">
        <f t="shared" si="61"/>
        <v>0</v>
      </c>
      <c r="BQ81" s="98">
        <f t="shared" si="61"/>
        <v>0</v>
      </c>
      <c r="BR81" s="97">
        <f t="shared" si="61"/>
        <v>0</v>
      </c>
      <c r="BS81" s="98">
        <f t="shared" si="61"/>
        <v>0</v>
      </c>
      <c r="BT81" s="97">
        <f t="shared" si="61"/>
        <v>0</v>
      </c>
      <c r="BU81" s="98">
        <f t="shared" si="61"/>
        <v>0</v>
      </c>
      <c r="BV81" s="97">
        <f t="shared" si="61"/>
        <v>0</v>
      </c>
      <c r="BW81" s="98">
        <f t="shared" ref="BW81:DC81" si="62">+SUM(BW82:BW84)</f>
        <v>0</v>
      </c>
      <c r="BX81" s="97">
        <f t="shared" si="62"/>
        <v>0</v>
      </c>
      <c r="BY81" s="98">
        <f t="shared" si="62"/>
        <v>0</v>
      </c>
      <c r="BZ81" s="97">
        <f t="shared" si="62"/>
        <v>0</v>
      </c>
      <c r="CA81" s="96">
        <f t="shared" si="62"/>
        <v>0</v>
      </c>
      <c r="CB81" s="95">
        <f t="shared" si="62"/>
        <v>0</v>
      </c>
      <c r="CC81" s="101">
        <f t="shared" si="62"/>
        <v>0</v>
      </c>
      <c r="CD81" s="794">
        <f t="shared" si="9"/>
        <v>0</v>
      </c>
      <c r="CE81" s="760">
        <f t="shared" si="10"/>
        <v>0</v>
      </c>
      <c r="CF81" s="100">
        <f t="shared" si="62"/>
        <v>0</v>
      </c>
      <c r="CG81" s="99">
        <f t="shared" si="62"/>
        <v>0</v>
      </c>
      <c r="CH81" s="97">
        <f t="shared" si="62"/>
        <v>0</v>
      </c>
      <c r="CI81" s="98">
        <f t="shared" si="62"/>
        <v>0</v>
      </c>
      <c r="CJ81" s="97">
        <f t="shared" si="62"/>
        <v>0</v>
      </c>
      <c r="CK81" s="98">
        <f t="shared" si="62"/>
        <v>0</v>
      </c>
      <c r="CL81" s="97">
        <f t="shared" si="62"/>
        <v>0</v>
      </c>
      <c r="CM81" s="98">
        <f t="shared" si="62"/>
        <v>0</v>
      </c>
      <c r="CN81" s="97">
        <f t="shared" si="62"/>
        <v>0</v>
      </c>
      <c r="CO81" s="98">
        <f t="shared" si="62"/>
        <v>0</v>
      </c>
      <c r="CP81" s="97">
        <f t="shared" si="62"/>
        <v>0</v>
      </c>
      <c r="CQ81" s="98">
        <f t="shared" si="62"/>
        <v>0</v>
      </c>
      <c r="CR81" s="97">
        <f t="shared" si="62"/>
        <v>0</v>
      </c>
      <c r="CS81" s="98">
        <f t="shared" si="62"/>
        <v>0</v>
      </c>
      <c r="CT81" s="97">
        <f t="shared" si="62"/>
        <v>0</v>
      </c>
      <c r="CU81" s="98">
        <f t="shared" si="62"/>
        <v>0</v>
      </c>
      <c r="CV81" s="97">
        <f t="shared" si="62"/>
        <v>0</v>
      </c>
      <c r="CW81" s="98">
        <f t="shared" si="62"/>
        <v>0</v>
      </c>
      <c r="CX81" s="97">
        <f t="shared" si="62"/>
        <v>0</v>
      </c>
      <c r="CY81" s="98">
        <f t="shared" si="62"/>
        <v>0</v>
      </c>
      <c r="CZ81" s="97">
        <f t="shared" si="62"/>
        <v>0</v>
      </c>
      <c r="DA81" s="96">
        <f t="shared" si="62"/>
        <v>0</v>
      </c>
      <c r="DB81" s="95">
        <f t="shared" si="62"/>
        <v>0</v>
      </c>
      <c r="DC81" s="94">
        <f t="shared" si="62"/>
        <v>0</v>
      </c>
      <c r="DD81" s="794">
        <f t="shared" si="11"/>
        <v>0</v>
      </c>
      <c r="DE81" s="815">
        <f t="shared" si="12"/>
        <v>0</v>
      </c>
      <c r="DF81" s="562">
        <f t="shared" ref="DF81:DF84" si="63">+F81+H81+J81+L81+N81+P81+R81+T81+V81+X81+Z81+AB81+AF81+AH81+AJ81+AL81+AN81+AP81+AR81+AT81+AV81+AX81+AZ81+BB81+BF81+BH81+BJ81+BL81+BN81+BP81+BR81+BT81+BV81+BX81+BZ81+CB81+CF81+CH81+CJ81+CL81+CN81+CP81+CR81+CT81+CV81+CX81+CZ81+DB81</f>
        <v>0</v>
      </c>
      <c r="DG81" s="563">
        <f t="shared" ref="DG81:DG84" si="64">+G81+I81+K81+M81+O81+Q81+S81+U81+W81+Y81+AA81+AC81+AG81+AI81+AK81+AM81+AO81+AQ81+AS81+AU81+AW81+AY81+BA81+BC81+BG81+BI81+BK81+BM81+BO81+BQ81+BS81+BU81+BW81+BY81+CA81+CC81+CG81+CI81+CK81+CM81+CO81+CQ81+CS81+CU81+CW81+CY81+DA81+DC81</f>
        <v>0</v>
      </c>
      <c r="DH81" s="592"/>
      <c r="DI81" s="195"/>
      <c r="DJ81" s="195"/>
      <c r="DK81" s="195"/>
      <c r="DL81" s="195"/>
      <c r="DM81" s="195"/>
      <c r="DN81" s="195"/>
      <c r="DO81" s="195"/>
      <c r="DP81" s="195"/>
      <c r="DQ81" s="195"/>
      <c r="DR81" s="195"/>
      <c r="DS81" s="195"/>
    </row>
    <row r="82" spans="1:123" s="347" customFormat="1">
      <c r="A82" s="154" t="s">
        <v>427</v>
      </c>
      <c r="B82" s="87" t="s">
        <v>287</v>
      </c>
      <c r="C82" s="131">
        <v>6</v>
      </c>
      <c r="D82" s="130">
        <v>43831</v>
      </c>
      <c r="E82" s="86">
        <v>43983</v>
      </c>
      <c r="F82" s="159"/>
      <c r="G82" s="156"/>
      <c r="H82" s="154"/>
      <c r="I82" s="155"/>
      <c r="J82" s="154"/>
      <c r="K82" s="155"/>
      <c r="L82" s="154"/>
      <c r="M82" s="155"/>
      <c r="N82" s="154"/>
      <c r="O82" s="155"/>
      <c r="P82" s="154"/>
      <c r="Q82" s="155"/>
      <c r="R82" s="154"/>
      <c r="S82" s="155"/>
      <c r="T82" s="154"/>
      <c r="U82" s="155"/>
      <c r="V82" s="154"/>
      <c r="W82" s="155"/>
      <c r="X82" s="154"/>
      <c r="Y82" s="155"/>
      <c r="Z82" s="154"/>
      <c r="AA82" s="153"/>
      <c r="AB82" s="152"/>
      <c r="AC82" s="158"/>
      <c r="AD82" s="799">
        <f t="shared" si="4"/>
        <v>0</v>
      </c>
      <c r="AE82" s="764">
        <f t="shared" si="5"/>
        <v>0</v>
      </c>
      <c r="AF82" s="157"/>
      <c r="AG82" s="156"/>
      <c r="AH82" s="154"/>
      <c r="AI82" s="155"/>
      <c r="AJ82" s="154"/>
      <c r="AK82" s="155"/>
      <c r="AL82" s="154"/>
      <c r="AM82" s="155"/>
      <c r="AN82" s="154"/>
      <c r="AO82" s="155"/>
      <c r="AP82" s="154"/>
      <c r="AQ82" s="155"/>
      <c r="AR82" s="154"/>
      <c r="AS82" s="155"/>
      <c r="AT82" s="154"/>
      <c r="AU82" s="155"/>
      <c r="AV82" s="154"/>
      <c r="AW82" s="155"/>
      <c r="AX82" s="154"/>
      <c r="AY82" s="155"/>
      <c r="AZ82" s="154"/>
      <c r="BA82" s="153"/>
      <c r="BB82" s="154"/>
      <c r="BC82" s="160"/>
      <c r="BD82" s="799">
        <f t="shared" si="6"/>
        <v>0</v>
      </c>
      <c r="BE82" s="764">
        <f t="shared" si="7"/>
        <v>0</v>
      </c>
      <c r="BF82" s="157"/>
      <c r="BG82" s="156"/>
      <c r="BH82" s="154"/>
      <c r="BI82" s="155"/>
      <c r="BJ82" s="154"/>
      <c r="BK82" s="155"/>
      <c r="BL82" s="154"/>
      <c r="BM82" s="155"/>
      <c r="BN82" s="154"/>
      <c r="BO82" s="155"/>
      <c r="BP82" s="154"/>
      <c r="BQ82" s="155"/>
      <c r="BR82" s="154"/>
      <c r="BS82" s="155"/>
      <c r="BT82" s="154"/>
      <c r="BU82" s="155"/>
      <c r="BV82" s="154"/>
      <c r="BW82" s="155"/>
      <c r="BX82" s="154"/>
      <c r="BY82" s="155"/>
      <c r="BZ82" s="154"/>
      <c r="CA82" s="153"/>
      <c r="CB82" s="152"/>
      <c r="CC82" s="158"/>
      <c r="CD82" s="799">
        <f t="shared" si="9"/>
        <v>0</v>
      </c>
      <c r="CE82" s="764">
        <f t="shared" si="10"/>
        <v>0</v>
      </c>
      <c r="CF82" s="157"/>
      <c r="CG82" s="156"/>
      <c r="CH82" s="154"/>
      <c r="CI82" s="155"/>
      <c r="CJ82" s="154"/>
      <c r="CK82" s="155"/>
      <c r="CL82" s="154"/>
      <c r="CM82" s="155"/>
      <c r="CN82" s="154"/>
      <c r="CO82" s="155"/>
      <c r="CP82" s="154"/>
      <c r="CQ82" s="155"/>
      <c r="CR82" s="154"/>
      <c r="CS82" s="155"/>
      <c r="CT82" s="154"/>
      <c r="CU82" s="155"/>
      <c r="CV82" s="154"/>
      <c r="CW82" s="155"/>
      <c r="CX82" s="154"/>
      <c r="CY82" s="155"/>
      <c r="CZ82" s="154"/>
      <c r="DA82" s="153"/>
      <c r="DB82" s="152"/>
      <c r="DC82" s="151"/>
      <c r="DD82" s="799">
        <f t="shared" si="11"/>
        <v>0</v>
      </c>
      <c r="DE82" s="820">
        <f t="shared" si="12"/>
        <v>0</v>
      </c>
      <c r="DF82" s="564">
        <f t="shared" si="63"/>
        <v>0</v>
      </c>
      <c r="DG82" s="566">
        <f t="shared" si="64"/>
        <v>0</v>
      </c>
      <c r="DH82" s="150"/>
    </row>
    <row r="83" spans="1:123" s="347" customFormat="1">
      <c r="A83" s="154" t="s">
        <v>428</v>
      </c>
      <c r="B83" s="87" t="s">
        <v>288</v>
      </c>
      <c r="C83" s="131">
        <v>46.5</v>
      </c>
      <c r="D83" s="130">
        <v>43511</v>
      </c>
      <c r="E83" s="86">
        <v>44925</v>
      </c>
      <c r="F83" s="159"/>
      <c r="G83" s="156"/>
      <c r="H83" s="154"/>
      <c r="I83" s="155"/>
      <c r="J83" s="154"/>
      <c r="K83" s="155"/>
      <c r="L83" s="154"/>
      <c r="M83" s="155"/>
      <c r="N83" s="154"/>
      <c r="O83" s="155"/>
      <c r="P83" s="154"/>
      <c r="Q83" s="155"/>
      <c r="R83" s="154"/>
      <c r="S83" s="155"/>
      <c r="T83" s="154"/>
      <c r="U83" s="155"/>
      <c r="V83" s="154"/>
      <c r="W83" s="155"/>
      <c r="X83" s="154"/>
      <c r="Y83" s="155"/>
      <c r="Z83" s="154"/>
      <c r="AA83" s="153"/>
      <c r="AB83" s="152"/>
      <c r="AC83" s="158"/>
      <c r="AD83" s="799">
        <f t="shared" si="4"/>
        <v>0</v>
      </c>
      <c r="AE83" s="764">
        <f t="shared" si="5"/>
        <v>0</v>
      </c>
      <c r="AF83" s="157"/>
      <c r="AG83" s="156"/>
      <c r="AH83" s="154"/>
      <c r="AI83" s="155"/>
      <c r="AJ83" s="154"/>
      <c r="AK83" s="155"/>
      <c r="AL83" s="154"/>
      <c r="AM83" s="155"/>
      <c r="AN83" s="154"/>
      <c r="AO83" s="155"/>
      <c r="AP83" s="154"/>
      <c r="AQ83" s="155"/>
      <c r="AR83" s="154"/>
      <c r="AS83" s="155"/>
      <c r="AT83" s="154"/>
      <c r="AU83" s="155"/>
      <c r="AV83" s="154"/>
      <c r="AW83" s="155"/>
      <c r="AX83" s="154"/>
      <c r="AY83" s="155"/>
      <c r="AZ83" s="154"/>
      <c r="BA83" s="153"/>
      <c r="BB83" s="154"/>
      <c r="BC83" s="160"/>
      <c r="BD83" s="799">
        <f t="shared" si="6"/>
        <v>0</v>
      </c>
      <c r="BE83" s="764">
        <f t="shared" si="7"/>
        <v>0</v>
      </c>
      <c r="BF83" s="157"/>
      <c r="BG83" s="156"/>
      <c r="BH83" s="154"/>
      <c r="BI83" s="155"/>
      <c r="BJ83" s="154"/>
      <c r="BK83" s="155"/>
      <c r="BL83" s="154"/>
      <c r="BM83" s="155"/>
      <c r="BN83" s="154"/>
      <c r="BO83" s="155"/>
      <c r="BP83" s="154"/>
      <c r="BQ83" s="155"/>
      <c r="BR83" s="154"/>
      <c r="BS83" s="155"/>
      <c r="BT83" s="154"/>
      <c r="BU83" s="155"/>
      <c r="BV83" s="154"/>
      <c r="BW83" s="155"/>
      <c r="BX83" s="154"/>
      <c r="BY83" s="155"/>
      <c r="BZ83" s="154"/>
      <c r="CA83" s="153"/>
      <c r="CB83" s="152"/>
      <c r="CC83" s="158"/>
      <c r="CD83" s="799">
        <f t="shared" si="9"/>
        <v>0</v>
      </c>
      <c r="CE83" s="764">
        <f t="shared" si="10"/>
        <v>0</v>
      </c>
      <c r="CF83" s="157"/>
      <c r="CG83" s="156"/>
      <c r="CH83" s="154"/>
      <c r="CI83" s="155"/>
      <c r="CJ83" s="154"/>
      <c r="CK83" s="155"/>
      <c r="CL83" s="154"/>
      <c r="CM83" s="155"/>
      <c r="CN83" s="154"/>
      <c r="CO83" s="155"/>
      <c r="CP83" s="154"/>
      <c r="CQ83" s="155"/>
      <c r="CR83" s="154"/>
      <c r="CS83" s="155"/>
      <c r="CT83" s="154"/>
      <c r="CU83" s="155"/>
      <c r="CV83" s="154"/>
      <c r="CW83" s="155"/>
      <c r="CX83" s="154"/>
      <c r="CY83" s="155"/>
      <c r="CZ83" s="154"/>
      <c r="DA83" s="153"/>
      <c r="DB83" s="152"/>
      <c r="DC83" s="151"/>
      <c r="DD83" s="799">
        <f t="shared" si="11"/>
        <v>0</v>
      </c>
      <c r="DE83" s="820">
        <f t="shared" si="12"/>
        <v>0</v>
      </c>
      <c r="DF83" s="564">
        <f t="shared" si="63"/>
        <v>0</v>
      </c>
      <c r="DG83" s="566">
        <f t="shared" si="64"/>
        <v>0</v>
      </c>
      <c r="DH83" s="150"/>
    </row>
    <row r="84" spans="1:123" s="347" customFormat="1" ht="26">
      <c r="A84" s="154" t="s">
        <v>429</v>
      </c>
      <c r="B84" s="87" t="s">
        <v>289</v>
      </c>
      <c r="C84" s="131">
        <v>46.5</v>
      </c>
      <c r="D84" s="130">
        <v>43511</v>
      </c>
      <c r="E84" s="86">
        <v>44925</v>
      </c>
      <c r="F84" s="159"/>
      <c r="G84" s="156"/>
      <c r="H84" s="154"/>
      <c r="I84" s="155"/>
      <c r="J84" s="154"/>
      <c r="K84" s="155"/>
      <c r="L84" s="154"/>
      <c r="M84" s="155"/>
      <c r="N84" s="154"/>
      <c r="O84" s="155"/>
      <c r="P84" s="154"/>
      <c r="Q84" s="155"/>
      <c r="R84" s="154"/>
      <c r="S84" s="155"/>
      <c r="T84" s="154"/>
      <c r="U84" s="155"/>
      <c r="V84" s="154"/>
      <c r="W84" s="155"/>
      <c r="X84" s="154"/>
      <c r="Y84" s="155"/>
      <c r="Z84" s="154"/>
      <c r="AA84" s="153"/>
      <c r="AB84" s="152"/>
      <c r="AC84" s="158"/>
      <c r="AD84" s="799">
        <f t="shared" ref="AD84:AD147" si="65">+F84+H84+J84+L84+N84+P84+R84+T84+V84+X84+Z84+AB84</f>
        <v>0</v>
      </c>
      <c r="AE84" s="764">
        <f t="shared" ref="AE84:AE147" si="66">+G84+I84+K84+M84+O84+Q84+S84+U84+W84+Y84+AA84+AC84</f>
        <v>0</v>
      </c>
      <c r="AF84" s="157"/>
      <c r="AG84" s="156"/>
      <c r="AH84" s="154"/>
      <c r="AI84" s="155"/>
      <c r="AJ84" s="154"/>
      <c r="AK84" s="155"/>
      <c r="AL84" s="154"/>
      <c r="AM84" s="155"/>
      <c r="AN84" s="154"/>
      <c r="AO84" s="155"/>
      <c r="AP84" s="154"/>
      <c r="AQ84" s="155"/>
      <c r="AR84" s="154"/>
      <c r="AS84" s="155"/>
      <c r="AT84" s="154"/>
      <c r="AU84" s="155"/>
      <c r="AV84" s="154"/>
      <c r="AW84" s="155"/>
      <c r="AX84" s="154"/>
      <c r="AY84" s="155"/>
      <c r="AZ84" s="154"/>
      <c r="BA84" s="153"/>
      <c r="BB84" s="154"/>
      <c r="BC84" s="160"/>
      <c r="BD84" s="799">
        <f t="shared" ref="BD84:BD147" si="67">+AF84+AH84+AJ84+AL84+AN84+AP84+AR84+AT84+AV84+AX84+AZ84+BB84</f>
        <v>0</v>
      </c>
      <c r="BE84" s="764">
        <f t="shared" ref="BE84:BE147" si="68">+AG84+AI84+AK84+AM84+AO84+AQ84+AS84+AU84+AW84+AY84+BA84+BC84</f>
        <v>0</v>
      </c>
      <c r="BF84" s="157"/>
      <c r="BG84" s="156"/>
      <c r="BH84" s="154"/>
      <c r="BI84" s="155"/>
      <c r="BJ84" s="154"/>
      <c r="BK84" s="155"/>
      <c r="BL84" s="154"/>
      <c r="BM84" s="155"/>
      <c r="BN84" s="154"/>
      <c r="BO84" s="155"/>
      <c r="BP84" s="154"/>
      <c r="BQ84" s="155"/>
      <c r="BR84" s="154"/>
      <c r="BS84" s="155"/>
      <c r="BT84" s="154"/>
      <c r="BU84" s="155"/>
      <c r="BV84" s="154"/>
      <c r="BW84" s="155"/>
      <c r="BX84" s="154"/>
      <c r="BY84" s="155"/>
      <c r="BZ84" s="154"/>
      <c r="CA84" s="153"/>
      <c r="CB84" s="152"/>
      <c r="CC84" s="158"/>
      <c r="CD84" s="799">
        <f t="shared" ref="CD84:CD147" si="69">+BF84+BH84+BJ84+BL84+BN84+BP84+BR84+BT84+BV84+BX84+BZ84+CB84</f>
        <v>0</v>
      </c>
      <c r="CE84" s="764">
        <f t="shared" ref="CE84:CE147" si="70">+BG84+BI84+BK84+BM84+BO84+BQ84+BS84+BU84+BW84+BY84+CA84+CC84</f>
        <v>0</v>
      </c>
      <c r="CF84" s="157"/>
      <c r="CG84" s="156"/>
      <c r="CH84" s="154"/>
      <c r="CI84" s="155"/>
      <c r="CJ84" s="154"/>
      <c r="CK84" s="155"/>
      <c r="CL84" s="154"/>
      <c r="CM84" s="155"/>
      <c r="CN84" s="154"/>
      <c r="CO84" s="155"/>
      <c r="CP84" s="154"/>
      <c r="CQ84" s="155"/>
      <c r="CR84" s="154"/>
      <c r="CS84" s="155"/>
      <c r="CT84" s="154"/>
      <c r="CU84" s="155"/>
      <c r="CV84" s="154"/>
      <c r="CW84" s="155"/>
      <c r="CX84" s="154"/>
      <c r="CY84" s="155"/>
      <c r="CZ84" s="154"/>
      <c r="DA84" s="153"/>
      <c r="DB84" s="152"/>
      <c r="DC84" s="151"/>
      <c r="DD84" s="799">
        <f t="shared" ref="DD84:DD147" si="71">+CF84+CH84+CJ84+CL84+CN84+CP84+CR84+CT84+CV84+CX84+CZ84+DB84</f>
        <v>0</v>
      </c>
      <c r="DE84" s="820">
        <f t="shared" ref="DE84:DE147" si="72">+CG84+CI84+CK84+CM84+CO84+CQ84+CS84+CU84+CW84+CY84+DA84+DC84</f>
        <v>0</v>
      </c>
      <c r="DF84" s="564">
        <f t="shared" si="63"/>
        <v>0</v>
      </c>
      <c r="DG84" s="566">
        <f t="shared" si="64"/>
        <v>0</v>
      </c>
      <c r="DH84" s="150"/>
    </row>
    <row r="85" spans="1:123" s="113" customFormat="1" ht="16">
      <c r="A85" s="128" t="s">
        <v>189</v>
      </c>
      <c r="B85" s="127" t="s">
        <v>188</v>
      </c>
      <c r="C85" s="126"/>
      <c r="D85" s="126"/>
      <c r="E85" s="125"/>
      <c r="F85" s="247">
        <f t="shared" ref="F85:AM85" si="73">+F86+F89+F91+F100+F104+F114+F117+F119+F122+F125+F130</f>
        <v>0</v>
      </c>
      <c r="G85" s="121">
        <f t="shared" si="73"/>
        <v>0</v>
      </c>
      <c r="H85" s="119">
        <f t="shared" si="73"/>
        <v>0</v>
      </c>
      <c r="I85" s="120">
        <f t="shared" si="73"/>
        <v>0</v>
      </c>
      <c r="J85" s="119">
        <f t="shared" si="73"/>
        <v>0</v>
      </c>
      <c r="K85" s="120">
        <f t="shared" si="73"/>
        <v>3456.217391304348</v>
      </c>
      <c r="L85" s="119">
        <f t="shared" si="73"/>
        <v>0</v>
      </c>
      <c r="M85" s="120">
        <f t="shared" si="73"/>
        <v>3456.217391304348</v>
      </c>
      <c r="N85" s="119">
        <f t="shared" si="73"/>
        <v>0</v>
      </c>
      <c r="O85" s="120">
        <f t="shared" si="73"/>
        <v>3456.217391304348</v>
      </c>
      <c r="P85" s="119">
        <f t="shared" si="73"/>
        <v>0</v>
      </c>
      <c r="Q85" s="120">
        <f t="shared" si="73"/>
        <v>3456.217391304348</v>
      </c>
      <c r="R85" s="119">
        <f t="shared" si="73"/>
        <v>0</v>
      </c>
      <c r="S85" s="120">
        <f t="shared" si="73"/>
        <v>3456.217391304348</v>
      </c>
      <c r="T85" s="119">
        <f t="shared" si="73"/>
        <v>0</v>
      </c>
      <c r="U85" s="120">
        <f t="shared" si="73"/>
        <v>3456.217391304348</v>
      </c>
      <c r="V85" s="119">
        <f t="shared" si="73"/>
        <v>0</v>
      </c>
      <c r="W85" s="120">
        <f t="shared" si="73"/>
        <v>3456.217391304348</v>
      </c>
      <c r="X85" s="119">
        <f t="shared" si="73"/>
        <v>0</v>
      </c>
      <c r="Y85" s="120">
        <f t="shared" si="73"/>
        <v>3456.217391304348</v>
      </c>
      <c r="Z85" s="119">
        <f t="shared" si="73"/>
        <v>0</v>
      </c>
      <c r="AA85" s="118">
        <f t="shared" si="73"/>
        <v>8230.9542334096113</v>
      </c>
      <c r="AB85" s="117">
        <f t="shared" si="73"/>
        <v>0</v>
      </c>
      <c r="AC85" s="123">
        <f t="shared" si="73"/>
        <v>37830.954233409619</v>
      </c>
      <c r="AD85" s="769">
        <f t="shared" si="65"/>
        <v>0</v>
      </c>
      <c r="AE85" s="753">
        <f t="shared" si="66"/>
        <v>73711.647597254021</v>
      </c>
      <c r="AF85" s="122">
        <f t="shared" si="73"/>
        <v>0</v>
      </c>
      <c r="AG85" s="121">
        <f t="shared" si="73"/>
        <v>33747.954233409611</v>
      </c>
      <c r="AH85" s="119">
        <f t="shared" si="73"/>
        <v>0</v>
      </c>
      <c r="AI85" s="120">
        <f t="shared" si="73"/>
        <v>33747.954233409611</v>
      </c>
      <c r="AJ85" s="119">
        <f t="shared" si="73"/>
        <v>0</v>
      </c>
      <c r="AK85" s="120">
        <f t="shared" si="73"/>
        <v>33747.954233409611</v>
      </c>
      <c r="AL85" s="119">
        <f t="shared" si="73"/>
        <v>0</v>
      </c>
      <c r="AM85" s="120">
        <f t="shared" si="73"/>
        <v>33747.954233409611</v>
      </c>
      <c r="AN85" s="119">
        <f t="shared" ref="AN85:BU85" si="74">+AN86+AN89+AN91+AN100+AN104+AN114+AN117+AN119+AN122+AN125+AN130</f>
        <v>0</v>
      </c>
      <c r="AO85" s="120">
        <f t="shared" si="74"/>
        <v>33747.954233409611</v>
      </c>
      <c r="AP85" s="119">
        <f t="shared" si="74"/>
        <v>0</v>
      </c>
      <c r="AQ85" s="120">
        <f t="shared" si="74"/>
        <v>33747.954233409611</v>
      </c>
      <c r="AR85" s="119">
        <f t="shared" si="74"/>
        <v>0</v>
      </c>
      <c r="AS85" s="120">
        <f t="shared" si="74"/>
        <v>33747.954233409611</v>
      </c>
      <c r="AT85" s="119">
        <f t="shared" si="74"/>
        <v>0</v>
      </c>
      <c r="AU85" s="120">
        <f t="shared" si="74"/>
        <v>33747.954233409611</v>
      </c>
      <c r="AV85" s="119">
        <f t="shared" si="74"/>
        <v>0</v>
      </c>
      <c r="AW85" s="120">
        <f t="shared" si="74"/>
        <v>44098.597090552474</v>
      </c>
      <c r="AX85" s="119">
        <f t="shared" si="74"/>
        <v>0</v>
      </c>
      <c r="AY85" s="120">
        <f t="shared" si="74"/>
        <v>44098.597090552474</v>
      </c>
      <c r="AZ85" s="119">
        <f t="shared" si="74"/>
        <v>7008.73</v>
      </c>
      <c r="BA85" s="118">
        <f t="shared" si="74"/>
        <v>54098.597090552474</v>
      </c>
      <c r="BB85" s="119">
        <f t="shared" si="74"/>
        <v>20977</v>
      </c>
      <c r="BC85" s="124">
        <f t="shared" si="74"/>
        <v>116098.59709055247</v>
      </c>
      <c r="BD85" s="769">
        <f t="shared" si="67"/>
        <v>27985.73</v>
      </c>
      <c r="BE85" s="753">
        <f t="shared" si="68"/>
        <v>528378.02222948673</v>
      </c>
      <c r="BF85" s="122">
        <f t="shared" si="74"/>
        <v>28126.05</v>
      </c>
      <c r="BG85" s="121">
        <f t="shared" si="74"/>
        <v>35348.597090552474</v>
      </c>
      <c r="BH85" s="119">
        <f t="shared" si="74"/>
        <v>28126.05</v>
      </c>
      <c r="BI85" s="120">
        <f t="shared" si="74"/>
        <v>35348.597090552474</v>
      </c>
      <c r="BJ85" s="119">
        <f t="shared" si="74"/>
        <v>28126.05</v>
      </c>
      <c r="BK85" s="120">
        <f t="shared" si="74"/>
        <v>35348.597090552474</v>
      </c>
      <c r="BL85" s="119">
        <f t="shared" si="74"/>
        <v>28126.05</v>
      </c>
      <c r="BM85" s="120">
        <f t="shared" si="74"/>
        <v>35348.597090552474</v>
      </c>
      <c r="BN85" s="119">
        <f t="shared" si="74"/>
        <v>28126.05</v>
      </c>
      <c r="BO85" s="120">
        <f t="shared" si="74"/>
        <v>35348.597090552474</v>
      </c>
      <c r="BP85" s="119">
        <f t="shared" si="74"/>
        <v>28126.05</v>
      </c>
      <c r="BQ85" s="120">
        <f t="shared" si="74"/>
        <v>35348.597090552474</v>
      </c>
      <c r="BR85" s="119">
        <f t="shared" si="74"/>
        <v>28126.05</v>
      </c>
      <c r="BS85" s="120">
        <f t="shared" si="74"/>
        <v>35348.597090552474</v>
      </c>
      <c r="BT85" s="119">
        <f t="shared" si="74"/>
        <v>28126.05</v>
      </c>
      <c r="BU85" s="120">
        <f t="shared" si="74"/>
        <v>35348.597090552474</v>
      </c>
      <c r="BV85" s="119">
        <f t="shared" ref="BV85:DC85" si="75">+BV86+BV89+BV91+BV100+BV104+BV114+BV117+BV119+BV122+BV125+BV130</f>
        <v>28126.05</v>
      </c>
      <c r="BW85" s="120">
        <f t="shared" si="75"/>
        <v>35348.597090552474</v>
      </c>
      <c r="BX85" s="119">
        <f t="shared" si="75"/>
        <v>28126.05</v>
      </c>
      <c r="BY85" s="120">
        <f t="shared" si="75"/>
        <v>35348.597090552474</v>
      </c>
      <c r="BZ85" s="119">
        <f t="shared" si="75"/>
        <v>28126.05</v>
      </c>
      <c r="CA85" s="118">
        <f t="shared" si="75"/>
        <v>35348.597090552474</v>
      </c>
      <c r="CB85" s="117">
        <f t="shared" si="75"/>
        <v>28126.05</v>
      </c>
      <c r="CC85" s="123">
        <f t="shared" si="75"/>
        <v>35348.597090552474</v>
      </c>
      <c r="CD85" s="769">
        <f t="shared" si="69"/>
        <v>337512.59999999992</v>
      </c>
      <c r="CE85" s="753">
        <f t="shared" si="70"/>
        <v>424183.16508662957</v>
      </c>
      <c r="CF85" s="122">
        <f t="shared" si="75"/>
        <v>29062.51</v>
      </c>
      <c r="CG85" s="121">
        <f t="shared" si="75"/>
        <v>32347.09709055247</v>
      </c>
      <c r="CH85" s="119">
        <f t="shared" si="75"/>
        <v>28126.05</v>
      </c>
      <c r="CI85" s="120">
        <f t="shared" si="75"/>
        <v>32347.09709055247</v>
      </c>
      <c r="CJ85" s="119">
        <f t="shared" si="75"/>
        <v>28126.05</v>
      </c>
      <c r="CK85" s="120">
        <f t="shared" si="75"/>
        <v>32347.09709055247</v>
      </c>
      <c r="CL85" s="119">
        <f t="shared" si="75"/>
        <v>28126.05</v>
      </c>
      <c r="CM85" s="120">
        <f t="shared" si="75"/>
        <v>32347.09709055247</v>
      </c>
      <c r="CN85" s="119">
        <f t="shared" si="75"/>
        <v>21117.32</v>
      </c>
      <c r="CO85" s="120">
        <f t="shared" si="75"/>
        <v>62497.097090552474</v>
      </c>
      <c r="CP85" s="119">
        <f t="shared" si="75"/>
        <v>79034.070000000007</v>
      </c>
      <c r="CQ85" s="120">
        <f t="shared" si="75"/>
        <v>62497.097090552474</v>
      </c>
      <c r="CR85" s="119">
        <f t="shared" si="75"/>
        <v>1274.31</v>
      </c>
      <c r="CS85" s="120">
        <f t="shared" si="75"/>
        <v>161029.93042388579</v>
      </c>
      <c r="CT85" s="119">
        <f t="shared" si="75"/>
        <v>1274.31</v>
      </c>
      <c r="CU85" s="120">
        <f t="shared" si="75"/>
        <v>161029.93042388579</v>
      </c>
      <c r="CV85" s="119">
        <f t="shared" si="75"/>
        <v>1274.31</v>
      </c>
      <c r="CW85" s="120">
        <f t="shared" si="75"/>
        <v>161029.93042388579</v>
      </c>
      <c r="CX85" s="119">
        <f t="shared" si="75"/>
        <v>1274.31</v>
      </c>
      <c r="CY85" s="120">
        <f t="shared" si="75"/>
        <v>161029.93042388579</v>
      </c>
      <c r="CZ85" s="119">
        <f t="shared" si="75"/>
        <v>1274.31</v>
      </c>
      <c r="DA85" s="118">
        <f t="shared" si="75"/>
        <v>161029.93042388579</v>
      </c>
      <c r="DB85" s="117">
        <f t="shared" si="75"/>
        <v>0</v>
      </c>
      <c r="DC85" s="116">
        <f t="shared" si="75"/>
        <v>161029.93042388579</v>
      </c>
      <c r="DD85" s="769">
        <f t="shared" si="71"/>
        <v>219963.6</v>
      </c>
      <c r="DE85" s="809">
        <f t="shared" si="72"/>
        <v>1220562.1650866296</v>
      </c>
      <c r="DF85" s="115">
        <f t="shared" si="49"/>
        <v>585461.93000000017</v>
      </c>
      <c r="DG85" s="114">
        <f t="shared" si="50"/>
        <v>2246835</v>
      </c>
      <c r="DH85" s="305"/>
      <c r="DI85" s="590"/>
      <c r="DJ85" s="590"/>
      <c r="DK85" s="590"/>
      <c r="DL85" s="590"/>
      <c r="DM85" s="590"/>
      <c r="DN85" s="590"/>
      <c r="DO85" s="590"/>
      <c r="DP85" s="590"/>
      <c r="DQ85" s="590"/>
      <c r="DR85" s="590"/>
      <c r="DS85" s="590"/>
    </row>
    <row r="86" spans="1:123" s="93" customFormat="1" ht="32">
      <c r="A86" s="97" t="s">
        <v>430</v>
      </c>
      <c r="B86" s="93" t="s">
        <v>258</v>
      </c>
      <c r="E86" s="104"/>
      <c r="F86" s="102">
        <f>+SUM(F87:F88)</f>
        <v>0</v>
      </c>
      <c r="G86" s="99">
        <f t="shared" ref="G86:BV86" si="76">+SUM(G87:G88)</f>
        <v>0</v>
      </c>
      <c r="H86" s="97">
        <f t="shared" si="76"/>
        <v>0</v>
      </c>
      <c r="I86" s="98">
        <f t="shared" si="76"/>
        <v>0</v>
      </c>
      <c r="J86" s="97">
        <f t="shared" si="76"/>
        <v>0</v>
      </c>
      <c r="K86" s="98">
        <f t="shared" si="76"/>
        <v>0</v>
      </c>
      <c r="L86" s="97">
        <f t="shared" si="76"/>
        <v>0</v>
      </c>
      <c r="M86" s="98">
        <f t="shared" si="76"/>
        <v>0</v>
      </c>
      <c r="N86" s="97">
        <f t="shared" si="76"/>
        <v>0</v>
      </c>
      <c r="O86" s="98">
        <f t="shared" si="76"/>
        <v>0</v>
      </c>
      <c r="P86" s="97">
        <f t="shared" si="76"/>
        <v>0</v>
      </c>
      <c r="Q86" s="98">
        <f t="shared" si="76"/>
        <v>0</v>
      </c>
      <c r="R86" s="97">
        <f t="shared" si="76"/>
        <v>0</v>
      </c>
      <c r="S86" s="98">
        <f t="shared" si="76"/>
        <v>0</v>
      </c>
      <c r="T86" s="97">
        <f t="shared" si="76"/>
        <v>0</v>
      </c>
      <c r="U86" s="98">
        <f t="shared" si="76"/>
        <v>0</v>
      </c>
      <c r="V86" s="97">
        <f t="shared" si="76"/>
        <v>0</v>
      </c>
      <c r="W86" s="98">
        <f t="shared" si="76"/>
        <v>0</v>
      </c>
      <c r="X86" s="97">
        <f t="shared" si="76"/>
        <v>0</v>
      </c>
      <c r="Y86" s="98">
        <f t="shared" si="76"/>
        <v>0</v>
      </c>
      <c r="Z86" s="97">
        <f t="shared" si="76"/>
        <v>0</v>
      </c>
      <c r="AA86" s="96">
        <f t="shared" si="76"/>
        <v>0</v>
      </c>
      <c r="AB86" s="95">
        <f t="shared" si="76"/>
        <v>0</v>
      </c>
      <c r="AC86" s="101">
        <f t="shared" si="76"/>
        <v>0</v>
      </c>
      <c r="AD86" s="794">
        <f t="shared" si="65"/>
        <v>0</v>
      </c>
      <c r="AE86" s="760">
        <f t="shared" si="66"/>
        <v>0</v>
      </c>
      <c r="AF86" s="100">
        <f t="shared" si="76"/>
        <v>0</v>
      </c>
      <c r="AG86" s="99">
        <f t="shared" si="76"/>
        <v>0</v>
      </c>
      <c r="AH86" s="97">
        <f t="shared" si="76"/>
        <v>0</v>
      </c>
      <c r="AI86" s="98">
        <f t="shared" si="76"/>
        <v>0</v>
      </c>
      <c r="AJ86" s="97">
        <f t="shared" si="76"/>
        <v>0</v>
      </c>
      <c r="AK86" s="98">
        <f t="shared" si="76"/>
        <v>0</v>
      </c>
      <c r="AL86" s="97">
        <f t="shared" si="76"/>
        <v>0</v>
      </c>
      <c r="AM86" s="98">
        <f t="shared" si="76"/>
        <v>0</v>
      </c>
      <c r="AN86" s="97">
        <f t="shared" si="76"/>
        <v>0</v>
      </c>
      <c r="AO86" s="98">
        <f t="shared" si="76"/>
        <v>0</v>
      </c>
      <c r="AP86" s="97">
        <f t="shared" si="76"/>
        <v>0</v>
      </c>
      <c r="AQ86" s="98">
        <f t="shared" si="76"/>
        <v>0</v>
      </c>
      <c r="AR86" s="97">
        <f t="shared" si="76"/>
        <v>0</v>
      </c>
      <c r="AS86" s="98">
        <f t="shared" si="76"/>
        <v>0</v>
      </c>
      <c r="AT86" s="97">
        <f t="shared" si="76"/>
        <v>0</v>
      </c>
      <c r="AU86" s="98">
        <f t="shared" si="76"/>
        <v>0</v>
      </c>
      <c r="AV86" s="97">
        <f t="shared" si="76"/>
        <v>0</v>
      </c>
      <c r="AW86" s="98">
        <f t="shared" si="76"/>
        <v>0</v>
      </c>
      <c r="AX86" s="97">
        <f t="shared" si="76"/>
        <v>0</v>
      </c>
      <c r="AY86" s="98">
        <f t="shared" si="76"/>
        <v>0</v>
      </c>
      <c r="AZ86" s="97">
        <f t="shared" si="76"/>
        <v>0</v>
      </c>
      <c r="BA86" s="96">
        <f t="shared" si="76"/>
        <v>0</v>
      </c>
      <c r="BB86" s="97">
        <f t="shared" si="76"/>
        <v>0</v>
      </c>
      <c r="BC86" s="103">
        <f t="shared" si="76"/>
        <v>0</v>
      </c>
      <c r="BD86" s="794">
        <f t="shared" si="67"/>
        <v>0</v>
      </c>
      <c r="BE86" s="760">
        <f t="shared" si="68"/>
        <v>0</v>
      </c>
      <c r="BF86" s="100">
        <f t="shared" si="76"/>
        <v>0</v>
      </c>
      <c r="BG86" s="99">
        <f t="shared" si="76"/>
        <v>0</v>
      </c>
      <c r="BH86" s="97">
        <f t="shared" si="76"/>
        <v>0</v>
      </c>
      <c r="BI86" s="98">
        <f t="shared" si="76"/>
        <v>0</v>
      </c>
      <c r="BJ86" s="97">
        <f t="shared" si="76"/>
        <v>0</v>
      </c>
      <c r="BK86" s="98">
        <f t="shared" si="76"/>
        <v>0</v>
      </c>
      <c r="BL86" s="97">
        <f t="shared" si="76"/>
        <v>0</v>
      </c>
      <c r="BM86" s="98">
        <f t="shared" si="76"/>
        <v>0</v>
      </c>
      <c r="BN86" s="97">
        <f t="shared" si="76"/>
        <v>0</v>
      </c>
      <c r="BO86" s="98">
        <f t="shared" si="76"/>
        <v>0</v>
      </c>
      <c r="BP86" s="97">
        <f t="shared" si="76"/>
        <v>0</v>
      </c>
      <c r="BQ86" s="98">
        <f t="shared" si="76"/>
        <v>0</v>
      </c>
      <c r="BR86" s="97">
        <f t="shared" si="76"/>
        <v>0</v>
      </c>
      <c r="BS86" s="98">
        <f t="shared" si="76"/>
        <v>0</v>
      </c>
      <c r="BT86" s="97">
        <f t="shared" si="76"/>
        <v>0</v>
      </c>
      <c r="BU86" s="98">
        <f t="shared" si="76"/>
        <v>0</v>
      </c>
      <c r="BV86" s="97">
        <f t="shared" si="76"/>
        <v>0</v>
      </c>
      <c r="BW86" s="98">
        <f t="shared" ref="BW86:DC86" si="77">+SUM(BW87:BW88)</f>
        <v>0</v>
      </c>
      <c r="BX86" s="97">
        <f t="shared" si="77"/>
        <v>0</v>
      </c>
      <c r="BY86" s="98">
        <f t="shared" si="77"/>
        <v>0</v>
      </c>
      <c r="BZ86" s="97">
        <f t="shared" si="77"/>
        <v>0</v>
      </c>
      <c r="CA86" s="96">
        <f t="shared" si="77"/>
        <v>0</v>
      </c>
      <c r="CB86" s="95">
        <f t="shared" si="77"/>
        <v>0</v>
      </c>
      <c r="CC86" s="101">
        <f t="shared" si="77"/>
        <v>0</v>
      </c>
      <c r="CD86" s="794">
        <f t="shared" si="69"/>
        <v>0</v>
      </c>
      <c r="CE86" s="760">
        <f t="shared" si="70"/>
        <v>0</v>
      </c>
      <c r="CF86" s="100">
        <f t="shared" si="77"/>
        <v>0</v>
      </c>
      <c r="CG86" s="99">
        <f t="shared" si="77"/>
        <v>0</v>
      </c>
      <c r="CH86" s="97">
        <f t="shared" si="77"/>
        <v>0</v>
      </c>
      <c r="CI86" s="98">
        <f t="shared" si="77"/>
        <v>0</v>
      </c>
      <c r="CJ86" s="97">
        <f t="shared" si="77"/>
        <v>0</v>
      </c>
      <c r="CK86" s="98">
        <f t="shared" si="77"/>
        <v>0</v>
      </c>
      <c r="CL86" s="97">
        <f t="shared" si="77"/>
        <v>0</v>
      </c>
      <c r="CM86" s="98">
        <f t="shared" si="77"/>
        <v>0</v>
      </c>
      <c r="CN86" s="97">
        <f t="shared" si="77"/>
        <v>0</v>
      </c>
      <c r="CO86" s="98">
        <f t="shared" si="77"/>
        <v>0</v>
      </c>
      <c r="CP86" s="97">
        <f t="shared" si="77"/>
        <v>0</v>
      </c>
      <c r="CQ86" s="98">
        <f t="shared" si="77"/>
        <v>0</v>
      </c>
      <c r="CR86" s="97">
        <f t="shared" si="77"/>
        <v>0</v>
      </c>
      <c r="CS86" s="98">
        <f t="shared" si="77"/>
        <v>0</v>
      </c>
      <c r="CT86" s="97">
        <f t="shared" si="77"/>
        <v>0</v>
      </c>
      <c r="CU86" s="98">
        <f t="shared" si="77"/>
        <v>0</v>
      </c>
      <c r="CV86" s="97">
        <f t="shared" si="77"/>
        <v>0</v>
      </c>
      <c r="CW86" s="98">
        <f t="shared" si="77"/>
        <v>0</v>
      </c>
      <c r="CX86" s="97">
        <f t="shared" si="77"/>
        <v>0</v>
      </c>
      <c r="CY86" s="98">
        <f t="shared" si="77"/>
        <v>0</v>
      </c>
      <c r="CZ86" s="97">
        <f t="shared" si="77"/>
        <v>0</v>
      </c>
      <c r="DA86" s="96">
        <f t="shared" si="77"/>
        <v>0</v>
      </c>
      <c r="DB86" s="95">
        <f t="shared" si="77"/>
        <v>0</v>
      </c>
      <c r="DC86" s="94">
        <f t="shared" si="77"/>
        <v>0</v>
      </c>
      <c r="DD86" s="794">
        <f t="shared" si="71"/>
        <v>0</v>
      </c>
      <c r="DE86" s="815">
        <f t="shared" si="72"/>
        <v>0</v>
      </c>
      <c r="DF86" s="562">
        <f t="shared" si="49"/>
        <v>0</v>
      </c>
      <c r="DG86" s="563">
        <f t="shared" si="50"/>
        <v>0</v>
      </c>
      <c r="DH86" s="306"/>
      <c r="DI86" s="195"/>
      <c r="DJ86" s="195"/>
      <c r="DK86" s="195"/>
      <c r="DL86" s="195"/>
      <c r="DM86" s="195"/>
      <c r="DN86" s="195"/>
      <c r="DO86" s="195"/>
      <c r="DP86" s="195"/>
      <c r="DQ86" s="195"/>
      <c r="DR86" s="195"/>
      <c r="DS86" s="195"/>
    </row>
    <row r="87" spans="1:123" s="113" customFormat="1">
      <c r="A87" s="133" t="s">
        <v>431</v>
      </c>
      <c r="B87" s="179" t="s">
        <v>290</v>
      </c>
      <c r="C87" s="185">
        <v>10.5</v>
      </c>
      <c r="D87" s="184">
        <v>43511</v>
      </c>
      <c r="E87" s="183">
        <v>43829</v>
      </c>
      <c r="F87" s="105"/>
      <c r="G87" s="74"/>
      <c r="H87" s="83"/>
      <c r="I87" s="73"/>
      <c r="J87" s="83"/>
      <c r="K87" s="73"/>
      <c r="L87" s="83"/>
      <c r="M87" s="73"/>
      <c r="N87" s="83"/>
      <c r="O87" s="73"/>
      <c r="P87" s="83"/>
      <c r="Q87" s="73"/>
      <c r="R87" s="83"/>
      <c r="S87" s="73"/>
      <c r="T87" s="83"/>
      <c r="U87" s="73"/>
      <c r="V87" s="83"/>
      <c r="W87" s="73"/>
      <c r="X87" s="83"/>
      <c r="Y87" s="73"/>
      <c r="Z87" s="83"/>
      <c r="AA87" s="72"/>
      <c r="AB87" s="85"/>
      <c r="AC87" s="75"/>
      <c r="AD87" s="793">
        <f t="shared" si="65"/>
        <v>0</v>
      </c>
      <c r="AE87" s="758">
        <f t="shared" si="66"/>
        <v>0</v>
      </c>
      <c r="AF87" s="84"/>
      <c r="AG87" s="74"/>
      <c r="AH87" s="83"/>
      <c r="AI87" s="73"/>
      <c r="AJ87" s="83"/>
      <c r="AK87" s="73"/>
      <c r="AL87" s="83"/>
      <c r="AM87" s="73"/>
      <c r="AN87" s="83"/>
      <c r="AO87" s="73"/>
      <c r="AP87" s="83"/>
      <c r="AQ87" s="73"/>
      <c r="AR87" s="83"/>
      <c r="AS87" s="73"/>
      <c r="AT87" s="83"/>
      <c r="AU87" s="73"/>
      <c r="AV87" s="83"/>
      <c r="AW87" s="73"/>
      <c r="AX87" s="83"/>
      <c r="AY87" s="73"/>
      <c r="AZ87" s="83"/>
      <c r="BA87" s="72"/>
      <c r="BB87" s="83"/>
      <c r="BC87" s="77"/>
      <c r="BD87" s="793">
        <f t="shared" si="67"/>
        <v>0</v>
      </c>
      <c r="BE87" s="758">
        <f t="shared" si="68"/>
        <v>0</v>
      </c>
      <c r="BF87" s="84"/>
      <c r="BG87" s="74"/>
      <c r="BH87" s="83"/>
      <c r="BI87" s="73"/>
      <c r="BJ87" s="83"/>
      <c r="BK87" s="73"/>
      <c r="BL87" s="83"/>
      <c r="BM87" s="73"/>
      <c r="BN87" s="83"/>
      <c r="BO87" s="73"/>
      <c r="BP87" s="83"/>
      <c r="BQ87" s="73"/>
      <c r="BR87" s="83"/>
      <c r="BS87" s="73"/>
      <c r="BT87" s="83"/>
      <c r="BU87" s="73"/>
      <c r="BV87" s="83"/>
      <c r="BW87" s="73"/>
      <c r="BX87" s="83"/>
      <c r="BY87" s="73"/>
      <c r="BZ87" s="83"/>
      <c r="CA87" s="72"/>
      <c r="CB87" s="85"/>
      <c r="CC87" s="75"/>
      <c r="CD87" s="793">
        <f t="shared" si="69"/>
        <v>0</v>
      </c>
      <c r="CE87" s="758">
        <f t="shared" si="70"/>
        <v>0</v>
      </c>
      <c r="CF87" s="84"/>
      <c r="CG87" s="74"/>
      <c r="CH87" s="83"/>
      <c r="CI87" s="73"/>
      <c r="CJ87" s="83"/>
      <c r="CK87" s="73"/>
      <c r="CL87" s="83"/>
      <c r="CM87" s="73"/>
      <c r="CN87" s="83"/>
      <c r="CO87" s="73"/>
      <c r="CP87" s="83"/>
      <c r="CQ87" s="73"/>
      <c r="CR87" s="83"/>
      <c r="CS87" s="73"/>
      <c r="CT87" s="83"/>
      <c r="CU87" s="73"/>
      <c r="CV87" s="83"/>
      <c r="CW87" s="73"/>
      <c r="CX87" s="83"/>
      <c r="CY87" s="73"/>
      <c r="CZ87" s="83"/>
      <c r="DA87" s="72"/>
      <c r="DB87" s="85"/>
      <c r="DC87" s="70"/>
      <c r="DD87" s="793">
        <f t="shared" si="71"/>
        <v>0</v>
      </c>
      <c r="DE87" s="814">
        <f t="shared" si="72"/>
        <v>0</v>
      </c>
      <c r="DF87" s="69">
        <f t="shared" ref="DF87:DF101" si="78">+F87+H87+J87+L87+N87+P87+R87+T87+V87+X87+Z87+AB87+AF87+AH87+AJ87+AL87+AN87+AP87+AR87+AT87+AV87+AX87+AZ87+BB87+BF87+BH87+BJ87+BL87+BN87+BP87+BR87+BT87+BV87+BX87+BZ87+CB87+CF87+CH87+CJ87+CL87+CN87+CP87+CR87+CT87+CV87+CX87+CZ87+DB87</f>
        <v>0</v>
      </c>
      <c r="DG87" s="68">
        <f t="shared" ref="DG87:DG101" si="79">+G87+I87+K87+M87+O87+Q87+S87+U87+W87+Y87+AA87+AC87+AG87+AI87+AK87+AM87+AO87+AQ87+AS87+AU87+AW87+AY87+BA87+BC87+BG87+BI87+BK87+BM87+BO87+BQ87+BS87+BU87+BW87+BY87+CA87+CC87+CG87+CI87+CK87+CM87+CO87+CQ87+CS87+CU87+CW87+CY87+DA87+DC87</f>
        <v>0</v>
      </c>
      <c r="DH87" s="305"/>
      <c r="DI87" s="590"/>
      <c r="DJ87" s="590"/>
      <c r="DK87" s="590"/>
      <c r="DL87" s="590"/>
      <c r="DM87" s="590"/>
      <c r="DN87" s="590"/>
      <c r="DO87" s="590"/>
      <c r="DP87" s="590"/>
      <c r="DQ87" s="590"/>
      <c r="DR87" s="590"/>
      <c r="DS87" s="590"/>
    </row>
    <row r="88" spans="1:123" s="113" customFormat="1">
      <c r="A88" s="133" t="s">
        <v>432</v>
      </c>
      <c r="B88" s="286" t="s">
        <v>291</v>
      </c>
      <c r="C88" s="185">
        <v>10.5</v>
      </c>
      <c r="D88" s="184">
        <v>43511</v>
      </c>
      <c r="E88" s="183">
        <v>43829</v>
      </c>
      <c r="F88" s="105"/>
      <c r="G88" s="74"/>
      <c r="H88" s="83"/>
      <c r="I88" s="73"/>
      <c r="J88" s="83"/>
      <c r="K88" s="73"/>
      <c r="L88" s="83"/>
      <c r="M88" s="73"/>
      <c r="N88" s="83"/>
      <c r="O88" s="73"/>
      <c r="P88" s="83"/>
      <c r="Q88" s="73"/>
      <c r="R88" s="83"/>
      <c r="S88" s="73"/>
      <c r="T88" s="83"/>
      <c r="U88" s="73"/>
      <c r="V88" s="83"/>
      <c r="W88" s="73"/>
      <c r="X88" s="83"/>
      <c r="Y88" s="73"/>
      <c r="Z88" s="83"/>
      <c r="AA88" s="72"/>
      <c r="AB88" s="85"/>
      <c r="AC88" s="75"/>
      <c r="AD88" s="793">
        <f t="shared" si="65"/>
        <v>0</v>
      </c>
      <c r="AE88" s="758">
        <f t="shared" si="66"/>
        <v>0</v>
      </c>
      <c r="AF88" s="84"/>
      <c r="AG88" s="74"/>
      <c r="AH88" s="83"/>
      <c r="AI88" s="73"/>
      <c r="AJ88" s="83"/>
      <c r="AK88" s="73"/>
      <c r="AL88" s="83"/>
      <c r="AM88" s="73"/>
      <c r="AN88" s="83"/>
      <c r="AO88" s="73"/>
      <c r="AP88" s="83"/>
      <c r="AQ88" s="73"/>
      <c r="AR88" s="83"/>
      <c r="AS88" s="73"/>
      <c r="AT88" s="83"/>
      <c r="AU88" s="73"/>
      <c r="AV88" s="83"/>
      <c r="AW88" s="73"/>
      <c r="AX88" s="83"/>
      <c r="AY88" s="73"/>
      <c r="AZ88" s="83"/>
      <c r="BA88" s="72"/>
      <c r="BB88" s="83"/>
      <c r="BC88" s="77"/>
      <c r="BD88" s="793">
        <f t="shared" si="67"/>
        <v>0</v>
      </c>
      <c r="BE88" s="758">
        <f t="shared" si="68"/>
        <v>0</v>
      </c>
      <c r="BF88" s="84"/>
      <c r="BG88" s="74"/>
      <c r="BH88" s="83"/>
      <c r="BI88" s="73"/>
      <c r="BJ88" s="83"/>
      <c r="BK88" s="73"/>
      <c r="BL88" s="83"/>
      <c r="BM88" s="73"/>
      <c r="BN88" s="83"/>
      <c r="BO88" s="73"/>
      <c r="BP88" s="83"/>
      <c r="BQ88" s="73"/>
      <c r="BR88" s="83"/>
      <c r="BS88" s="73"/>
      <c r="BT88" s="83"/>
      <c r="BU88" s="73"/>
      <c r="BV88" s="83"/>
      <c r="BW88" s="73"/>
      <c r="BX88" s="83"/>
      <c r="BY88" s="73"/>
      <c r="BZ88" s="83"/>
      <c r="CA88" s="72"/>
      <c r="CB88" s="85"/>
      <c r="CC88" s="75"/>
      <c r="CD88" s="793">
        <f t="shared" si="69"/>
        <v>0</v>
      </c>
      <c r="CE88" s="758">
        <f t="shared" si="70"/>
        <v>0</v>
      </c>
      <c r="CF88" s="84"/>
      <c r="CG88" s="74"/>
      <c r="CH88" s="83"/>
      <c r="CI88" s="73"/>
      <c r="CJ88" s="83"/>
      <c r="CK88" s="73"/>
      <c r="CL88" s="83"/>
      <c r="CM88" s="73"/>
      <c r="CN88" s="83"/>
      <c r="CO88" s="73"/>
      <c r="CP88" s="83"/>
      <c r="CQ88" s="73"/>
      <c r="CR88" s="83"/>
      <c r="CS88" s="73"/>
      <c r="CT88" s="83"/>
      <c r="CU88" s="73"/>
      <c r="CV88" s="83"/>
      <c r="CW88" s="73"/>
      <c r="CX88" s="83"/>
      <c r="CY88" s="73"/>
      <c r="CZ88" s="83"/>
      <c r="DA88" s="72"/>
      <c r="DB88" s="85"/>
      <c r="DC88" s="70"/>
      <c r="DD88" s="793">
        <f t="shared" si="71"/>
        <v>0</v>
      </c>
      <c r="DE88" s="814">
        <f t="shared" si="72"/>
        <v>0</v>
      </c>
      <c r="DF88" s="69">
        <f t="shared" si="78"/>
        <v>0</v>
      </c>
      <c r="DG88" s="68">
        <f t="shared" si="79"/>
        <v>0</v>
      </c>
      <c r="DH88" s="305"/>
      <c r="DI88" s="590"/>
      <c r="DJ88" s="590"/>
      <c r="DK88" s="590"/>
      <c r="DL88" s="590"/>
      <c r="DM88" s="590"/>
      <c r="DN88" s="590"/>
      <c r="DO88" s="590"/>
      <c r="DP88" s="590"/>
      <c r="DQ88" s="590"/>
      <c r="DR88" s="590"/>
      <c r="DS88" s="590"/>
    </row>
    <row r="89" spans="1:123" s="93" customFormat="1" ht="16">
      <c r="A89" s="97" t="s">
        <v>433</v>
      </c>
      <c r="B89" s="93" t="s">
        <v>257</v>
      </c>
      <c r="E89" s="104"/>
      <c r="F89" s="102">
        <f t="shared" ref="F89:AM89" si="80">+F90</f>
        <v>0</v>
      </c>
      <c r="G89" s="99">
        <f t="shared" si="80"/>
        <v>0</v>
      </c>
      <c r="H89" s="97">
        <f t="shared" si="80"/>
        <v>0</v>
      </c>
      <c r="I89" s="98">
        <f t="shared" si="80"/>
        <v>0</v>
      </c>
      <c r="J89" s="97">
        <f t="shared" si="80"/>
        <v>0</v>
      </c>
      <c r="K89" s="98">
        <f t="shared" si="80"/>
        <v>0</v>
      </c>
      <c r="L89" s="97">
        <f t="shared" si="80"/>
        <v>0</v>
      </c>
      <c r="M89" s="98">
        <f t="shared" si="80"/>
        <v>0</v>
      </c>
      <c r="N89" s="97">
        <f t="shared" si="80"/>
        <v>0</v>
      </c>
      <c r="O89" s="98">
        <f t="shared" si="80"/>
        <v>0</v>
      </c>
      <c r="P89" s="97">
        <f t="shared" si="80"/>
        <v>0</v>
      </c>
      <c r="Q89" s="98">
        <f t="shared" si="80"/>
        <v>0</v>
      </c>
      <c r="R89" s="97">
        <f t="shared" si="80"/>
        <v>0</v>
      </c>
      <c r="S89" s="98">
        <f t="shared" si="80"/>
        <v>0</v>
      </c>
      <c r="T89" s="97">
        <f t="shared" si="80"/>
        <v>0</v>
      </c>
      <c r="U89" s="98">
        <f t="shared" si="80"/>
        <v>0</v>
      </c>
      <c r="V89" s="97">
        <f t="shared" si="80"/>
        <v>0</v>
      </c>
      <c r="W89" s="98">
        <f t="shared" si="80"/>
        <v>0</v>
      </c>
      <c r="X89" s="97">
        <f t="shared" si="80"/>
        <v>0</v>
      </c>
      <c r="Y89" s="98">
        <f t="shared" si="80"/>
        <v>0</v>
      </c>
      <c r="Z89" s="97">
        <f t="shared" si="80"/>
        <v>0</v>
      </c>
      <c r="AA89" s="96">
        <f t="shared" si="80"/>
        <v>0</v>
      </c>
      <c r="AB89" s="95">
        <f t="shared" si="80"/>
        <v>0</v>
      </c>
      <c r="AC89" s="101">
        <f t="shared" si="80"/>
        <v>0</v>
      </c>
      <c r="AD89" s="794">
        <f t="shared" si="65"/>
        <v>0</v>
      </c>
      <c r="AE89" s="760">
        <f t="shared" si="66"/>
        <v>0</v>
      </c>
      <c r="AF89" s="100">
        <f t="shared" si="80"/>
        <v>0</v>
      </c>
      <c r="AG89" s="99">
        <f t="shared" si="80"/>
        <v>0</v>
      </c>
      <c r="AH89" s="97">
        <f t="shared" si="80"/>
        <v>0</v>
      </c>
      <c r="AI89" s="98">
        <f t="shared" si="80"/>
        <v>0</v>
      </c>
      <c r="AJ89" s="97">
        <f t="shared" si="80"/>
        <v>0</v>
      </c>
      <c r="AK89" s="98">
        <f t="shared" si="80"/>
        <v>0</v>
      </c>
      <c r="AL89" s="97">
        <f t="shared" si="80"/>
        <v>0</v>
      </c>
      <c r="AM89" s="98">
        <f t="shared" si="80"/>
        <v>0</v>
      </c>
      <c r="AN89" s="97">
        <f t="shared" ref="AN89:BU89" si="81">+AN90</f>
        <v>0</v>
      </c>
      <c r="AO89" s="98">
        <f t="shared" si="81"/>
        <v>0</v>
      </c>
      <c r="AP89" s="97">
        <f t="shared" si="81"/>
        <v>0</v>
      </c>
      <c r="AQ89" s="98">
        <f t="shared" si="81"/>
        <v>0</v>
      </c>
      <c r="AR89" s="97">
        <f t="shared" si="81"/>
        <v>0</v>
      </c>
      <c r="AS89" s="98">
        <f t="shared" si="81"/>
        <v>0</v>
      </c>
      <c r="AT89" s="97">
        <f t="shared" si="81"/>
        <v>0</v>
      </c>
      <c r="AU89" s="98">
        <f t="shared" si="81"/>
        <v>0</v>
      </c>
      <c r="AV89" s="97">
        <f t="shared" si="81"/>
        <v>0</v>
      </c>
      <c r="AW89" s="98">
        <f t="shared" si="81"/>
        <v>0</v>
      </c>
      <c r="AX89" s="97">
        <f t="shared" si="81"/>
        <v>0</v>
      </c>
      <c r="AY89" s="98">
        <f t="shared" si="81"/>
        <v>0</v>
      </c>
      <c r="AZ89" s="97">
        <f t="shared" si="81"/>
        <v>0</v>
      </c>
      <c r="BA89" s="96">
        <f t="shared" si="81"/>
        <v>0</v>
      </c>
      <c r="BB89" s="97">
        <f t="shared" si="81"/>
        <v>0</v>
      </c>
      <c r="BC89" s="103">
        <f t="shared" si="81"/>
        <v>0</v>
      </c>
      <c r="BD89" s="794">
        <f t="shared" si="67"/>
        <v>0</v>
      </c>
      <c r="BE89" s="760">
        <f t="shared" si="68"/>
        <v>0</v>
      </c>
      <c r="BF89" s="100">
        <f t="shared" si="81"/>
        <v>0</v>
      </c>
      <c r="BG89" s="99">
        <f t="shared" si="81"/>
        <v>0</v>
      </c>
      <c r="BH89" s="97">
        <f t="shared" si="81"/>
        <v>0</v>
      </c>
      <c r="BI89" s="98">
        <f t="shared" si="81"/>
        <v>0</v>
      </c>
      <c r="BJ89" s="97">
        <f t="shared" si="81"/>
        <v>0</v>
      </c>
      <c r="BK89" s="98">
        <f t="shared" si="81"/>
        <v>0</v>
      </c>
      <c r="BL89" s="97">
        <f t="shared" si="81"/>
        <v>0</v>
      </c>
      <c r="BM89" s="98">
        <f t="shared" si="81"/>
        <v>0</v>
      </c>
      <c r="BN89" s="97">
        <f t="shared" si="81"/>
        <v>0</v>
      </c>
      <c r="BO89" s="98">
        <f t="shared" si="81"/>
        <v>0</v>
      </c>
      <c r="BP89" s="97">
        <f t="shared" si="81"/>
        <v>0</v>
      </c>
      <c r="BQ89" s="98">
        <f t="shared" si="81"/>
        <v>0</v>
      </c>
      <c r="BR89" s="97">
        <f t="shared" si="81"/>
        <v>0</v>
      </c>
      <c r="BS89" s="98">
        <f t="shared" si="81"/>
        <v>0</v>
      </c>
      <c r="BT89" s="97">
        <f t="shared" si="81"/>
        <v>0</v>
      </c>
      <c r="BU89" s="98">
        <f t="shared" si="81"/>
        <v>0</v>
      </c>
      <c r="BV89" s="97">
        <f t="shared" ref="BV89:DC89" si="82">+BV90</f>
        <v>0</v>
      </c>
      <c r="BW89" s="98">
        <f t="shared" si="82"/>
        <v>0</v>
      </c>
      <c r="BX89" s="97">
        <f t="shared" si="82"/>
        <v>0</v>
      </c>
      <c r="BY89" s="98">
        <f t="shared" si="82"/>
        <v>0</v>
      </c>
      <c r="BZ89" s="97">
        <f t="shared" si="82"/>
        <v>0</v>
      </c>
      <c r="CA89" s="96">
        <f t="shared" si="82"/>
        <v>0</v>
      </c>
      <c r="CB89" s="95">
        <f t="shared" si="82"/>
        <v>0</v>
      </c>
      <c r="CC89" s="101">
        <f t="shared" si="82"/>
        <v>0</v>
      </c>
      <c r="CD89" s="794">
        <f t="shared" si="69"/>
        <v>0</v>
      </c>
      <c r="CE89" s="760">
        <f t="shared" si="70"/>
        <v>0</v>
      </c>
      <c r="CF89" s="100">
        <f t="shared" si="82"/>
        <v>0</v>
      </c>
      <c r="CG89" s="99">
        <f t="shared" si="82"/>
        <v>0</v>
      </c>
      <c r="CH89" s="97">
        <f t="shared" si="82"/>
        <v>0</v>
      </c>
      <c r="CI89" s="98">
        <f t="shared" si="82"/>
        <v>0</v>
      </c>
      <c r="CJ89" s="97">
        <f t="shared" si="82"/>
        <v>0</v>
      </c>
      <c r="CK89" s="98">
        <f t="shared" si="82"/>
        <v>0</v>
      </c>
      <c r="CL89" s="97">
        <f t="shared" si="82"/>
        <v>0</v>
      </c>
      <c r="CM89" s="98">
        <f t="shared" si="82"/>
        <v>0</v>
      </c>
      <c r="CN89" s="97">
        <f t="shared" si="82"/>
        <v>0</v>
      </c>
      <c r="CO89" s="98">
        <f t="shared" si="82"/>
        <v>0</v>
      </c>
      <c r="CP89" s="97">
        <f t="shared" si="82"/>
        <v>0</v>
      </c>
      <c r="CQ89" s="98">
        <f t="shared" si="82"/>
        <v>0</v>
      </c>
      <c r="CR89" s="97">
        <f t="shared" si="82"/>
        <v>0</v>
      </c>
      <c r="CS89" s="98">
        <f t="shared" si="82"/>
        <v>0</v>
      </c>
      <c r="CT89" s="97">
        <f t="shared" si="82"/>
        <v>0</v>
      </c>
      <c r="CU89" s="98">
        <f t="shared" si="82"/>
        <v>0</v>
      </c>
      <c r="CV89" s="97">
        <f t="shared" si="82"/>
        <v>0</v>
      </c>
      <c r="CW89" s="98">
        <f t="shared" si="82"/>
        <v>0</v>
      </c>
      <c r="CX89" s="97">
        <f t="shared" si="82"/>
        <v>0</v>
      </c>
      <c r="CY89" s="98">
        <f t="shared" si="82"/>
        <v>0</v>
      </c>
      <c r="CZ89" s="97">
        <f t="shared" si="82"/>
        <v>0</v>
      </c>
      <c r="DA89" s="96">
        <f t="shared" si="82"/>
        <v>0</v>
      </c>
      <c r="DB89" s="95">
        <f t="shared" si="82"/>
        <v>0</v>
      </c>
      <c r="DC89" s="94">
        <f t="shared" si="82"/>
        <v>0</v>
      </c>
      <c r="DD89" s="794">
        <f t="shared" si="71"/>
        <v>0</v>
      </c>
      <c r="DE89" s="815">
        <f t="shared" si="72"/>
        <v>0</v>
      </c>
      <c r="DF89" s="562">
        <f t="shared" si="78"/>
        <v>0</v>
      </c>
      <c r="DG89" s="563">
        <f t="shared" si="79"/>
        <v>0</v>
      </c>
      <c r="DH89" s="306"/>
      <c r="DI89" s="195"/>
      <c r="DJ89" s="195"/>
      <c r="DK89" s="195"/>
      <c r="DL89" s="195"/>
      <c r="DM89" s="195"/>
      <c r="DN89" s="195"/>
      <c r="DO89" s="195"/>
      <c r="DP89" s="195"/>
      <c r="DQ89" s="195"/>
      <c r="DR89" s="195"/>
      <c r="DS89" s="195"/>
    </row>
    <row r="90" spans="1:123">
      <c r="A90" s="133" t="s">
        <v>434</v>
      </c>
      <c r="B90" s="190" t="s">
        <v>187</v>
      </c>
      <c r="C90" s="131">
        <v>46.5</v>
      </c>
      <c r="D90" s="130">
        <v>43511</v>
      </c>
      <c r="E90" s="129">
        <v>44925</v>
      </c>
      <c r="F90" s="105"/>
      <c r="G90" s="74"/>
      <c r="H90" s="83"/>
      <c r="I90" s="73"/>
      <c r="J90" s="83"/>
      <c r="K90" s="73"/>
      <c r="L90" s="83"/>
      <c r="M90" s="73"/>
      <c r="N90" s="83"/>
      <c r="O90" s="73"/>
      <c r="P90" s="83"/>
      <c r="Q90" s="73"/>
      <c r="R90" s="83"/>
      <c r="S90" s="73"/>
      <c r="T90" s="83"/>
      <c r="U90" s="73"/>
      <c r="V90" s="83"/>
      <c r="W90" s="73"/>
      <c r="X90" s="83"/>
      <c r="Y90" s="73"/>
      <c r="Z90" s="83"/>
      <c r="AA90" s="73"/>
      <c r="AB90" s="85"/>
      <c r="AC90" s="75"/>
      <c r="AD90" s="793">
        <f t="shared" si="65"/>
        <v>0</v>
      </c>
      <c r="AE90" s="758">
        <f t="shared" si="66"/>
        <v>0</v>
      </c>
      <c r="AF90" s="84"/>
      <c r="AG90" s="73"/>
      <c r="AH90" s="83"/>
      <c r="AI90" s="73"/>
      <c r="AJ90" s="83"/>
      <c r="AK90" s="73"/>
      <c r="AL90" s="83"/>
      <c r="AM90" s="73"/>
      <c r="AN90" s="83"/>
      <c r="AO90" s="73"/>
      <c r="AP90" s="83"/>
      <c r="AQ90" s="73"/>
      <c r="AR90" s="83"/>
      <c r="AS90" s="73"/>
      <c r="AT90" s="83"/>
      <c r="AU90" s="73"/>
      <c r="AV90" s="83"/>
      <c r="AW90" s="73"/>
      <c r="AX90" s="83"/>
      <c r="AY90" s="73"/>
      <c r="AZ90" s="83"/>
      <c r="BA90" s="73"/>
      <c r="BB90" s="83"/>
      <c r="BC90" s="77"/>
      <c r="BD90" s="793">
        <f t="shared" si="67"/>
        <v>0</v>
      </c>
      <c r="BE90" s="758">
        <f t="shared" si="68"/>
        <v>0</v>
      </c>
      <c r="BF90" s="84"/>
      <c r="BG90" s="73"/>
      <c r="BH90" s="83"/>
      <c r="BI90" s="73"/>
      <c r="BJ90" s="83"/>
      <c r="BK90" s="73"/>
      <c r="BL90" s="83"/>
      <c r="BM90" s="73"/>
      <c r="BN90" s="83"/>
      <c r="BO90" s="73"/>
      <c r="BP90" s="83"/>
      <c r="BQ90" s="73"/>
      <c r="BR90" s="83"/>
      <c r="BS90" s="73"/>
      <c r="BT90" s="83"/>
      <c r="BU90" s="73"/>
      <c r="BV90" s="83"/>
      <c r="BW90" s="73"/>
      <c r="BX90" s="83"/>
      <c r="BY90" s="73"/>
      <c r="BZ90" s="83"/>
      <c r="CA90" s="73"/>
      <c r="CB90" s="85"/>
      <c r="CC90" s="75"/>
      <c r="CD90" s="793">
        <f t="shared" si="69"/>
        <v>0</v>
      </c>
      <c r="CE90" s="758">
        <f t="shared" si="70"/>
        <v>0</v>
      </c>
      <c r="CF90" s="84"/>
      <c r="CG90" s="73"/>
      <c r="CH90" s="83"/>
      <c r="CI90" s="73"/>
      <c r="CJ90" s="83"/>
      <c r="CK90" s="73"/>
      <c r="CL90" s="83"/>
      <c r="CM90" s="73"/>
      <c r="CN90" s="83"/>
      <c r="CO90" s="73"/>
      <c r="CP90" s="83"/>
      <c r="CQ90" s="73"/>
      <c r="CR90" s="83"/>
      <c r="CS90" s="73"/>
      <c r="CT90" s="83"/>
      <c r="CU90" s="73"/>
      <c r="CV90" s="83"/>
      <c r="CW90" s="73"/>
      <c r="CX90" s="83"/>
      <c r="CY90" s="73"/>
      <c r="CZ90" s="83"/>
      <c r="DA90" s="73"/>
      <c r="DB90" s="85"/>
      <c r="DC90" s="70"/>
      <c r="DD90" s="793">
        <f t="shared" si="71"/>
        <v>0</v>
      </c>
      <c r="DE90" s="814">
        <f t="shared" si="72"/>
        <v>0</v>
      </c>
      <c r="DF90" s="69">
        <f t="shared" si="78"/>
        <v>0</v>
      </c>
      <c r="DG90" s="68">
        <f t="shared" si="79"/>
        <v>0</v>
      </c>
    </row>
    <row r="91" spans="1:123" s="93" customFormat="1" ht="16">
      <c r="A91" s="97" t="s">
        <v>435</v>
      </c>
      <c r="B91" s="93" t="s">
        <v>256</v>
      </c>
      <c r="E91" s="104"/>
      <c r="F91" s="102">
        <f>+F92+F97+F98+F99</f>
        <v>0</v>
      </c>
      <c r="G91" s="99">
        <f t="shared" ref="G91:BV91" si="83">+G92+G97+G98+G99</f>
        <v>0</v>
      </c>
      <c r="H91" s="97">
        <f t="shared" si="83"/>
        <v>0</v>
      </c>
      <c r="I91" s="98">
        <f t="shared" si="83"/>
        <v>0</v>
      </c>
      <c r="J91" s="97">
        <f t="shared" si="83"/>
        <v>0</v>
      </c>
      <c r="K91" s="98">
        <f t="shared" si="83"/>
        <v>0</v>
      </c>
      <c r="L91" s="97">
        <f t="shared" si="83"/>
        <v>0</v>
      </c>
      <c r="M91" s="98">
        <f t="shared" si="83"/>
        <v>0</v>
      </c>
      <c r="N91" s="97">
        <f t="shared" si="83"/>
        <v>0</v>
      </c>
      <c r="O91" s="98">
        <f t="shared" si="83"/>
        <v>0</v>
      </c>
      <c r="P91" s="97">
        <f t="shared" si="83"/>
        <v>0</v>
      </c>
      <c r="Q91" s="98">
        <f t="shared" si="83"/>
        <v>0</v>
      </c>
      <c r="R91" s="97">
        <f t="shared" si="83"/>
        <v>0</v>
      </c>
      <c r="S91" s="98">
        <f t="shared" si="83"/>
        <v>0</v>
      </c>
      <c r="T91" s="97">
        <f t="shared" si="83"/>
        <v>0</v>
      </c>
      <c r="U91" s="98">
        <f t="shared" si="83"/>
        <v>0</v>
      </c>
      <c r="V91" s="97">
        <f t="shared" si="83"/>
        <v>0</v>
      </c>
      <c r="W91" s="98">
        <f t="shared" si="83"/>
        <v>0</v>
      </c>
      <c r="X91" s="97">
        <f t="shared" si="83"/>
        <v>0</v>
      </c>
      <c r="Y91" s="98">
        <f t="shared" si="83"/>
        <v>0</v>
      </c>
      <c r="Z91" s="97">
        <f t="shared" si="83"/>
        <v>0</v>
      </c>
      <c r="AA91" s="96">
        <f t="shared" si="83"/>
        <v>0</v>
      </c>
      <c r="AB91" s="95">
        <f t="shared" si="83"/>
        <v>0</v>
      </c>
      <c r="AC91" s="101">
        <f t="shared" si="83"/>
        <v>0</v>
      </c>
      <c r="AD91" s="794">
        <f t="shared" si="65"/>
        <v>0</v>
      </c>
      <c r="AE91" s="760">
        <f t="shared" si="66"/>
        <v>0</v>
      </c>
      <c r="AF91" s="100">
        <f t="shared" si="83"/>
        <v>0</v>
      </c>
      <c r="AG91" s="99">
        <f t="shared" si="83"/>
        <v>16767</v>
      </c>
      <c r="AH91" s="97">
        <f t="shared" si="83"/>
        <v>0</v>
      </c>
      <c r="AI91" s="98">
        <f t="shared" si="83"/>
        <v>16767</v>
      </c>
      <c r="AJ91" s="97">
        <f t="shared" si="83"/>
        <v>0</v>
      </c>
      <c r="AK91" s="98">
        <f t="shared" si="83"/>
        <v>16767</v>
      </c>
      <c r="AL91" s="97">
        <f t="shared" si="83"/>
        <v>0</v>
      </c>
      <c r="AM91" s="98">
        <f t="shared" si="83"/>
        <v>16767</v>
      </c>
      <c r="AN91" s="97">
        <f t="shared" si="83"/>
        <v>0</v>
      </c>
      <c r="AO91" s="98">
        <f t="shared" si="83"/>
        <v>16767</v>
      </c>
      <c r="AP91" s="97">
        <f t="shared" si="83"/>
        <v>0</v>
      </c>
      <c r="AQ91" s="98">
        <f t="shared" si="83"/>
        <v>16767</v>
      </c>
      <c r="AR91" s="97">
        <f t="shared" si="83"/>
        <v>0</v>
      </c>
      <c r="AS91" s="98">
        <f t="shared" si="83"/>
        <v>16767</v>
      </c>
      <c r="AT91" s="97">
        <f t="shared" si="83"/>
        <v>0</v>
      </c>
      <c r="AU91" s="98">
        <f t="shared" si="83"/>
        <v>16767</v>
      </c>
      <c r="AV91" s="97">
        <f t="shared" si="83"/>
        <v>0</v>
      </c>
      <c r="AW91" s="98">
        <f t="shared" si="83"/>
        <v>16767</v>
      </c>
      <c r="AX91" s="97">
        <f t="shared" si="83"/>
        <v>0</v>
      </c>
      <c r="AY91" s="98">
        <f t="shared" si="83"/>
        <v>16767</v>
      </c>
      <c r="AZ91" s="97">
        <f t="shared" si="83"/>
        <v>7008.73</v>
      </c>
      <c r="BA91" s="96">
        <f t="shared" si="83"/>
        <v>16767</v>
      </c>
      <c r="BB91" s="97">
        <f t="shared" si="83"/>
        <v>20977</v>
      </c>
      <c r="BC91" s="103">
        <f t="shared" si="83"/>
        <v>16767</v>
      </c>
      <c r="BD91" s="794">
        <f t="shared" si="67"/>
        <v>27985.73</v>
      </c>
      <c r="BE91" s="760">
        <f t="shared" si="68"/>
        <v>201204</v>
      </c>
      <c r="BF91" s="100">
        <f t="shared" si="83"/>
        <v>28126.05</v>
      </c>
      <c r="BG91" s="99">
        <f t="shared" si="83"/>
        <v>16767</v>
      </c>
      <c r="BH91" s="97">
        <f t="shared" si="83"/>
        <v>28126.05</v>
      </c>
      <c r="BI91" s="98">
        <f t="shared" si="83"/>
        <v>16767</v>
      </c>
      <c r="BJ91" s="97">
        <f t="shared" si="83"/>
        <v>28126.05</v>
      </c>
      <c r="BK91" s="98">
        <f t="shared" si="83"/>
        <v>16767</v>
      </c>
      <c r="BL91" s="97">
        <f t="shared" si="83"/>
        <v>28126.05</v>
      </c>
      <c r="BM91" s="98">
        <f t="shared" si="83"/>
        <v>16767</v>
      </c>
      <c r="BN91" s="97">
        <f t="shared" si="83"/>
        <v>28126.05</v>
      </c>
      <c r="BO91" s="98">
        <f t="shared" si="83"/>
        <v>16767</v>
      </c>
      <c r="BP91" s="97">
        <f t="shared" si="83"/>
        <v>28126.05</v>
      </c>
      <c r="BQ91" s="98">
        <f t="shared" si="83"/>
        <v>16767</v>
      </c>
      <c r="BR91" s="97">
        <f t="shared" si="83"/>
        <v>28126.05</v>
      </c>
      <c r="BS91" s="98">
        <f t="shared" si="83"/>
        <v>16767</v>
      </c>
      <c r="BT91" s="97">
        <f t="shared" si="83"/>
        <v>28126.05</v>
      </c>
      <c r="BU91" s="98">
        <f t="shared" si="83"/>
        <v>16767</v>
      </c>
      <c r="BV91" s="97">
        <f t="shared" si="83"/>
        <v>28126.05</v>
      </c>
      <c r="BW91" s="98">
        <f t="shared" ref="BW91:DC91" si="84">+BW92+BW97+BW98+BW99</f>
        <v>16767</v>
      </c>
      <c r="BX91" s="97">
        <f t="shared" si="84"/>
        <v>28126.05</v>
      </c>
      <c r="BY91" s="98">
        <f t="shared" si="84"/>
        <v>16767</v>
      </c>
      <c r="BZ91" s="97">
        <f t="shared" si="84"/>
        <v>28126.05</v>
      </c>
      <c r="CA91" s="96">
        <f t="shared" si="84"/>
        <v>16767</v>
      </c>
      <c r="CB91" s="95">
        <f t="shared" si="84"/>
        <v>28126.05</v>
      </c>
      <c r="CC91" s="101">
        <f t="shared" si="84"/>
        <v>16767</v>
      </c>
      <c r="CD91" s="794">
        <f t="shared" si="69"/>
        <v>337512.59999999992</v>
      </c>
      <c r="CE91" s="760">
        <f t="shared" si="70"/>
        <v>201204</v>
      </c>
      <c r="CF91" s="100">
        <f t="shared" si="84"/>
        <v>29062.51</v>
      </c>
      <c r="CG91" s="99">
        <f t="shared" si="84"/>
        <v>16767</v>
      </c>
      <c r="CH91" s="97">
        <f t="shared" si="84"/>
        <v>28126.05</v>
      </c>
      <c r="CI91" s="98">
        <f t="shared" si="84"/>
        <v>16767</v>
      </c>
      <c r="CJ91" s="97">
        <f t="shared" si="84"/>
        <v>28126.05</v>
      </c>
      <c r="CK91" s="98">
        <f t="shared" si="84"/>
        <v>16767</v>
      </c>
      <c r="CL91" s="97">
        <f t="shared" si="84"/>
        <v>28126.05</v>
      </c>
      <c r="CM91" s="98">
        <f t="shared" si="84"/>
        <v>16767</v>
      </c>
      <c r="CN91" s="97">
        <f t="shared" si="84"/>
        <v>21117.32</v>
      </c>
      <c r="CO91" s="98">
        <f t="shared" si="84"/>
        <v>46917</v>
      </c>
      <c r="CP91" s="97">
        <f t="shared" si="84"/>
        <v>79034.070000000007</v>
      </c>
      <c r="CQ91" s="98">
        <f t="shared" si="84"/>
        <v>46917</v>
      </c>
      <c r="CR91" s="97">
        <f t="shared" si="84"/>
        <v>1274.31</v>
      </c>
      <c r="CS91" s="98">
        <f t="shared" si="84"/>
        <v>145449.83333333331</v>
      </c>
      <c r="CT91" s="97">
        <f t="shared" si="84"/>
        <v>1274.31</v>
      </c>
      <c r="CU91" s="98">
        <f t="shared" si="84"/>
        <v>145449.83333333331</v>
      </c>
      <c r="CV91" s="97">
        <f t="shared" si="84"/>
        <v>1274.31</v>
      </c>
      <c r="CW91" s="98">
        <f t="shared" si="84"/>
        <v>145449.83333333331</v>
      </c>
      <c r="CX91" s="97">
        <f t="shared" si="84"/>
        <v>1274.31</v>
      </c>
      <c r="CY91" s="98">
        <f t="shared" si="84"/>
        <v>145449.83333333331</v>
      </c>
      <c r="CZ91" s="97">
        <f t="shared" si="84"/>
        <v>1274.31</v>
      </c>
      <c r="DA91" s="96">
        <f t="shared" si="84"/>
        <v>145449.83333333331</v>
      </c>
      <c r="DB91" s="95">
        <f t="shared" si="84"/>
        <v>0</v>
      </c>
      <c r="DC91" s="94">
        <f t="shared" si="84"/>
        <v>145449.83333333331</v>
      </c>
      <c r="DD91" s="794">
        <f t="shared" si="71"/>
        <v>219963.6</v>
      </c>
      <c r="DE91" s="815">
        <f t="shared" si="72"/>
        <v>1033600.9999999998</v>
      </c>
      <c r="DF91" s="562">
        <f t="shared" si="78"/>
        <v>585461.93000000017</v>
      </c>
      <c r="DG91" s="563">
        <f t="shared" si="79"/>
        <v>1436008.9999999995</v>
      </c>
      <c r="DH91" s="306"/>
      <c r="DI91" s="195"/>
      <c r="DJ91" s="195"/>
      <c r="DK91" s="195"/>
      <c r="DL91" s="195"/>
      <c r="DM91" s="195"/>
      <c r="DN91" s="195"/>
      <c r="DO91" s="195"/>
      <c r="DP91" s="195"/>
      <c r="DQ91" s="195"/>
      <c r="DR91" s="195"/>
      <c r="DS91" s="195"/>
    </row>
    <row r="92" spans="1:123">
      <c r="A92" s="192" t="s">
        <v>436</v>
      </c>
      <c r="B92" s="194" t="s">
        <v>186</v>
      </c>
      <c r="C92" s="80"/>
      <c r="D92" s="79"/>
      <c r="E92" s="86"/>
      <c r="F92" s="105">
        <f>+F96</f>
        <v>0</v>
      </c>
      <c r="G92" s="74">
        <f t="shared" ref="G92:BV92" si="85">+G96</f>
        <v>0</v>
      </c>
      <c r="H92" s="83">
        <f t="shared" si="85"/>
        <v>0</v>
      </c>
      <c r="I92" s="73">
        <f t="shared" si="85"/>
        <v>0</v>
      </c>
      <c r="J92" s="83">
        <f t="shared" si="85"/>
        <v>0</v>
      </c>
      <c r="K92" s="73">
        <f t="shared" si="85"/>
        <v>0</v>
      </c>
      <c r="L92" s="83">
        <f t="shared" si="85"/>
        <v>0</v>
      </c>
      <c r="M92" s="73">
        <f t="shared" si="85"/>
        <v>0</v>
      </c>
      <c r="N92" s="83">
        <f t="shared" si="85"/>
        <v>0</v>
      </c>
      <c r="O92" s="73">
        <f t="shared" si="85"/>
        <v>0</v>
      </c>
      <c r="P92" s="83">
        <f t="shared" si="85"/>
        <v>0</v>
      </c>
      <c r="Q92" s="73">
        <f t="shared" si="85"/>
        <v>0</v>
      </c>
      <c r="R92" s="83">
        <f t="shared" si="85"/>
        <v>0</v>
      </c>
      <c r="S92" s="73">
        <f t="shared" si="85"/>
        <v>0</v>
      </c>
      <c r="T92" s="83">
        <f t="shared" si="85"/>
        <v>0</v>
      </c>
      <c r="U92" s="73">
        <f t="shared" si="85"/>
        <v>0</v>
      </c>
      <c r="V92" s="83">
        <f t="shared" si="85"/>
        <v>0</v>
      </c>
      <c r="W92" s="73">
        <f t="shared" si="85"/>
        <v>0</v>
      </c>
      <c r="X92" s="83">
        <f t="shared" si="85"/>
        <v>0</v>
      </c>
      <c r="Y92" s="73">
        <f t="shared" si="85"/>
        <v>0</v>
      </c>
      <c r="Z92" s="83">
        <f t="shared" si="85"/>
        <v>0</v>
      </c>
      <c r="AA92" s="72">
        <f t="shared" si="85"/>
        <v>0</v>
      </c>
      <c r="AB92" s="85">
        <f t="shared" si="85"/>
        <v>0</v>
      </c>
      <c r="AC92" s="75">
        <f t="shared" si="85"/>
        <v>0</v>
      </c>
      <c r="AD92" s="793">
        <f t="shared" si="65"/>
        <v>0</v>
      </c>
      <c r="AE92" s="758">
        <f t="shared" si="66"/>
        <v>0</v>
      </c>
      <c r="AF92" s="84">
        <f t="shared" si="85"/>
        <v>0</v>
      </c>
      <c r="AG92" s="74">
        <f t="shared" si="85"/>
        <v>0</v>
      </c>
      <c r="AH92" s="83">
        <f t="shared" si="85"/>
        <v>0</v>
      </c>
      <c r="AI92" s="73">
        <f t="shared" si="85"/>
        <v>0</v>
      </c>
      <c r="AJ92" s="83">
        <f t="shared" si="85"/>
        <v>0</v>
      </c>
      <c r="AK92" s="73">
        <f t="shared" si="85"/>
        <v>0</v>
      </c>
      <c r="AL92" s="83">
        <f t="shared" si="85"/>
        <v>0</v>
      </c>
      <c r="AM92" s="73">
        <f t="shared" si="85"/>
        <v>0</v>
      </c>
      <c r="AN92" s="83">
        <f t="shared" si="85"/>
        <v>0</v>
      </c>
      <c r="AO92" s="73">
        <f t="shared" si="85"/>
        <v>0</v>
      </c>
      <c r="AP92" s="83">
        <f t="shared" si="85"/>
        <v>0</v>
      </c>
      <c r="AQ92" s="73">
        <f t="shared" si="85"/>
        <v>0</v>
      </c>
      <c r="AR92" s="83">
        <f t="shared" si="85"/>
        <v>0</v>
      </c>
      <c r="AS92" s="73">
        <f t="shared" si="85"/>
        <v>0</v>
      </c>
      <c r="AT92" s="83">
        <f t="shared" si="85"/>
        <v>0</v>
      </c>
      <c r="AU92" s="73">
        <f t="shared" si="85"/>
        <v>0</v>
      </c>
      <c r="AV92" s="83">
        <f t="shared" si="85"/>
        <v>0</v>
      </c>
      <c r="AW92" s="73">
        <f t="shared" si="85"/>
        <v>0</v>
      </c>
      <c r="AX92" s="83">
        <f t="shared" si="85"/>
        <v>0</v>
      </c>
      <c r="AY92" s="73">
        <f t="shared" si="85"/>
        <v>0</v>
      </c>
      <c r="AZ92" s="83">
        <f t="shared" si="85"/>
        <v>7008.73</v>
      </c>
      <c r="BA92" s="72">
        <f t="shared" si="85"/>
        <v>0</v>
      </c>
      <c r="BB92" s="83">
        <f t="shared" si="85"/>
        <v>14017.46</v>
      </c>
      <c r="BC92" s="77">
        <f t="shared" si="85"/>
        <v>0</v>
      </c>
      <c r="BD92" s="793">
        <f t="shared" si="67"/>
        <v>21026.19</v>
      </c>
      <c r="BE92" s="758">
        <f t="shared" si="68"/>
        <v>0</v>
      </c>
      <c r="BF92" s="84">
        <f t="shared" si="85"/>
        <v>14017.46</v>
      </c>
      <c r="BG92" s="74">
        <f t="shared" si="85"/>
        <v>0</v>
      </c>
      <c r="BH92" s="83">
        <f t="shared" si="85"/>
        <v>14017.46</v>
      </c>
      <c r="BI92" s="73">
        <f t="shared" si="85"/>
        <v>0</v>
      </c>
      <c r="BJ92" s="83">
        <f t="shared" si="85"/>
        <v>14017.46</v>
      </c>
      <c r="BK92" s="73">
        <f t="shared" si="85"/>
        <v>0</v>
      </c>
      <c r="BL92" s="83">
        <f t="shared" si="85"/>
        <v>14017.46</v>
      </c>
      <c r="BM92" s="73">
        <f t="shared" si="85"/>
        <v>0</v>
      </c>
      <c r="BN92" s="83">
        <f t="shared" si="85"/>
        <v>14017.46</v>
      </c>
      <c r="BO92" s="73">
        <f t="shared" si="85"/>
        <v>0</v>
      </c>
      <c r="BP92" s="83">
        <f t="shared" si="85"/>
        <v>14017.46</v>
      </c>
      <c r="BQ92" s="73">
        <f t="shared" si="85"/>
        <v>0</v>
      </c>
      <c r="BR92" s="83">
        <f t="shared" si="85"/>
        <v>14017.46</v>
      </c>
      <c r="BS92" s="73">
        <f t="shared" si="85"/>
        <v>0</v>
      </c>
      <c r="BT92" s="83">
        <f t="shared" si="85"/>
        <v>14017.46</v>
      </c>
      <c r="BU92" s="73">
        <f t="shared" si="85"/>
        <v>0</v>
      </c>
      <c r="BV92" s="83">
        <f t="shared" si="85"/>
        <v>14017.46</v>
      </c>
      <c r="BW92" s="73">
        <f t="shared" ref="BW92:DC92" si="86">+BW96</f>
        <v>0</v>
      </c>
      <c r="BX92" s="83">
        <f t="shared" si="86"/>
        <v>14017.46</v>
      </c>
      <c r="BY92" s="73">
        <f t="shared" si="86"/>
        <v>0</v>
      </c>
      <c r="BZ92" s="83">
        <f t="shared" si="86"/>
        <v>14017.46</v>
      </c>
      <c r="CA92" s="72">
        <f t="shared" si="86"/>
        <v>0</v>
      </c>
      <c r="CB92" s="85">
        <f t="shared" si="86"/>
        <v>14017.46</v>
      </c>
      <c r="CC92" s="75">
        <f t="shared" si="86"/>
        <v>0</v>
      </c>
      <c r="CD92" s="793">
        <f t="shared" si="69"/>
        <v>168209.51999999993</v>
      </c>
      <c r="CE92" s="758">
        <f t="shared" si="70"/>
        <v>0</v>
      </c>
      <c r="CF92" s="84">
        <f t="shared" si="86"/>
        <v>14017.46</v>
      </c>
      <c r="CG92" s="74">
        <f t="shared" si="86"/>
        <v>0</v>
      </c>
      <c r="CH92" s="83">
        <f t="shared" si="86"/>
        <v>14017.46</v>
      </c>
      <c r="CI92" s="73">
        <f t="shared" si="86"/>
        <v>0</v>
      </c>
      <c r="CJ92" s="83">
        <f t="shared" si="86"/>
        <v>14017.46</v>
      </c>
      <c r="CK92" s="73">
        <f t="shared" si="86"/>
        <v>0</v>
      </c>
      <c r="CL92" s="83">
        <f t="shared" si="86"/>
        <v>14017.46</v>
      </c>
      <c r="CM92" s="73">
        <f t="shared" si="86"/>
        <v>0</v>
      </c>
      <c r="CN92" s="83">
        <f t="shared" si="86"/>
        <v>7008.73</v>
      </c>
      <c r="CO92" s="73">
        <f t="shared" si="86"/>
        <v>30150</v>
      </c>
      <c r="CP92" s="83">
        <f t="shared" si="86"/>
        <v>37125.65</v>
      </c>
      <c r="CQ92" s="73">
        <f t="shared" si="86"/>
        <v>30150</v>
      </c>
      <c r="CR92" s="83">
        <f t="shared" si="86"/>
        <v>0</v>
      </c>
      <c r="CS92" s="73">
        <f t="shared" si="86"/>
        <v>30150</v>
      </c>
      <c r="CT92" s="83">
        <f t="shared" si="86"/>
        <v>0</v>
      </c>
      <c r="CU92" s="73">
        <f t="shared" si="86"/>
        <v>30150</v>
      </c>
      <c r="CV92" s="83">
        <f t="shared" si="86"/>
        <v>0</v>
      </c>
      <c r="CW92" s="73">
        <f t="shared" si="86"/>
        <v>30150</v>
      </c>
      <c r="CX92" s="83">
        <f t="shared" si="86"/>
        <v>0</v>
      </c>
      <c r="CY92" s="73">
        <f t="shared" si="86"/>
        <v>30150</v>
      </c>
      <c r="CZ92" s="83">
        <f t="shared" si="86"/>
        <v>0</v>
      </c>
      <c r="DA92" s="72">
        <f t="shared" si="86"/>
        <v>30150</v>
      </c>
      <c r="DB92" s="85">
        <f t="shared" si="86"/>
        <v>0</v>
      </c>
      <c r="DC92" s="70">
        <f t="shared" si="86"/>
        <v>30150</v>
      </c>
      <c r="DD92" s="793">
        <f t="shared" si="71"/>
        <v>100204.22</v>
      </c>
      <c r="DE92" s="814">
        <f t="shared" si="72"/>
        <v>241200</v>
      </c>
      <c r="DF92" s="69">
        <f t="shared" si="78"/>
        <v>289439.92999999993</v>
      </c>
      <c r="DG92" s="68">
        <f t="shared" si="79"/>
        <v>241200</v>
      </c>
    </row>
    <row r="93" spans="1:123" outlineLevel="1">
      <c r="A93" s="192"/>
      <c r="B93" s="87" t="s">
        <v>155</v>
      </c>
      <c r="C93" s="80">
        <v>0.5</v>
      </c>
      <c r="D93" s="79">
        <v>44105</v>
      </c>
      <c r="E93" s="86">
        <v>44119</v>
      </c>
      <c r="F93" s="105"/>
      <c r="G93" s="74"/>
      <c r="H93" s="83"/>
      <c r="I93" s="73"/>
      <c r="J93" s="83"/>
      <c r="K93" s="73"/>
      <c r="L93" s="83"/>
      <c r="M93" s="73"/>
      <c r="N93" s="83"/>
      <c r="O93" s="73"/>
      <c r="P93" s="83"/>
      <c r="Q93" s="73"/>
      <c r="R93" s="83"/>
      <c r="S93" s="73"/>
      <c r="T93" s="83"/>
      <c r="U93" s="73"/>
      <c r="V93" s="83"/>
      <c r="W93" s="73"/>
      <c r="X93" s="83"/>
      <c r="Y93" s="73"/>
      <c r="Z93" s="83"/>
      <c r="AA93" s="72"/>
      <c r="AB93" s="85"/>
      <c r="AC93" s="75"/>
      <c r="AD93" s="793">
        <f t="shared" si="65"/>
        <v>0</v>
      </c>
      <c r="AE93" s="758">
        <f t="shared" si="66"/>
        <v>0</v>
      </c>
      <c r="AF93" s="84"/>
      <c r="AG93" s="74"/>
      <c r="AH93" s="83"/>
      <c r="AI93" s="73"/>
      <c r="AJ93" s="83"/>
      <c r="AK93" s="73"/>
      <c r="AL93" s="83"/>
      <c r="AM93" s="73"/>
      <c r="AN93" s="83"/>
      <c r="AO93" s="73"/>
      <c r="AP93" s="83"/>
      <c r="AQ93" s="73"/>
      <c r="AR93" s="83"/>
      <c r="AS93" s="73"/>
      <c r="AT93" s="83"/>
      <c r="AU93" s="73"/>
      <c r="AV93" s="83"/>
      <c r="AW93" s="73"/>
      <c r="AX93" s="83"/>
      <c r="AY93" s="73"/>
      <c r="AZ93" s="83"/>
      <c r="BA93" s="72"/>
      <c r="BB93" s="83"/>
      <c r="BC93" s="77"/>
      <c r="BD93" s="793">
        <f t="shared" si="67"/>
        <v>0</v>
      </c>
      <c r="BE93" s="758">
        <f t="shared" si="68"/>
        <v>0</v>
      </c>
      <c r="BF93" s="84"/>
      <c r="BG93" s="74"/>
      <c r="BH93" s="83"/>
      <c r="BI93" s="73"/>
      <c r="BJ93" s="83"/>
      <c r="BK93" s="73"/>
      <c r="BL93" s="83"/>
      <c r="BM93" s="73"/>
      <c r="BN93" s="83"/>
      <c r="BO93" s="73"/>
      <c r="BP93" s="83"/>
      <c r="BQ93" s="73"/>
      <c r="BR93" s="83"/>
      <c r="BS93" s="73"/>
      <c r="BT93" s="83"/>
      <c r="BU93" s="73"/>
      <c r="BV93" s="83"/>
      <c r="BW93" s="73"/>
      <c r="BX93" s="83"/>
      <c r="BY93" s="73"/>
      <c r="BZ93" s="83"/>
      <c r="CA93" s="72"/>
      <c r="CB93" s="85"/>
      <c r="CC93" s="75"/>
      <c r="CD93" s="793">
        <f t="shared" si="69"/>
        <v>0</v>
      </c>
      <c r="CE93" s="758">
        <f t="shared" si="70"/>
        <v>0</v>
      </c>
      <c r="CF93" s="84"/>
      <c r="CG93" s="74"/>
      <c r="CH93" s="83"/>
      <c r="CI93" s="73"/>
      <c r="CJ93" s="83"/>
      <c r="CK93" s="73"/>
      <c r="CL93" s="83"/>
      <c r="CM93" s="73"/>
      <c r="CN93" s="83"/>
      <c r="CO93" s="73"/>
      <c r="CP93" s="83"/>
      <c r="CQ93" s="73"/>
      <c r="CR93" s="83"/>
      <c r="CS93" s="73"/>
      <c r="CT93" s="83"/>
      <c r="CU93" s="73"/>
      <c r="CV93" s="83"/>
      <c r="CW93" s="73"/>
      <c r="CX93" s="83"/>
      <c r="CY93" s="73"/>
      <c r="CZ93" s="83"/>
      <c r="DA93" s="72"/>
      <c r="DB93" s="85"/>
      <c r="DC93" s="70"/>
      <c r="DD93" s="793">
        <f t="shared" si="71"/>
        <v>0</v>
      </c>
      <c r="DE93" s="814">
        <f t="shared" si="72"/>
        <v>0</v>
      </c>
      <c r="DF93" s="69">
        <f t="shared" si="78"/>
        <v>0</v>
      </c>
      <c r="DG93" s="68">
        <f t="shared" si="79"/>
        <v>0</v>
      </c>
    </row>
    <row r="94" spans="1:123" s="136" customFormat="1" outlineLevel="1">
      <c r="A94" s="193"/>
      <c r="B94" s="87" t="s">
        <v>156</v>
      </c>
      <c r="C94" s="80">
        <v>1</v>
      </c>
      <c r="D94" s="79">
        <v>44120</v>
      </c>
      <c r="E94" s="86">
        <v>44150</v>
      </c>
      <c r="F94" s="180"/>
      <c r="G94" s="144"/>
      <c r="H94" s="142"/>
      <c r="I94" s="143"/>
      <c r="J94" s="142"/>
      <c r="K94" s="143"/>
      <c r="L94" s="142"/>
      <c r="M94" s="143"/>
      <c r="N94" s="142"/>
      <c r="O94" s="143"/>
      <c r="P94" s="142"/>
      <c r="Q94" s="143"/>
      <c r="R94" s="142"/>
      <c r="S94" s="143"/>
      <c r="T94" s="142"/>
      <c r="U94" s="143"/>
      <c r="V94" s="142"/>
      <c r="W94" s="143"/>
      <c r="X94" s="142"/>
      <c r="Y94" s="143"/>
      <c r="Z94" s="142"/>
      <c r="AA94" s="141"/>
      <c r="AB94" s="140"/>
      <c r="AC94" s="146"/>
      <c r="AD94" s="792">
        <f t="shared" si="65"/>
        <v>0</v>
      </c>
      <c r="AE94" s="757">
        <f t="shared" si="66"/>
        <v>0</v>
      </c>
      <c r="AF94" s="145"/>
      <c r="AG94" s="144"/>
      <c r="AH94" s="142"/>
      <c r="AI94" s="143"/>
      <c r="AJ94" s="142"/>
      <c r="AK94" s="143"/>
      <c r="AL94" s="142"/>
      <c r="AM94" s="143"/>
      <c r="AN94" s="142"/>
      <c r="AO94" s="143"/>
      <c r="AP94" s="142"/>
      <c r="AQ94" s="143"/>
      <c r="AR94" s="142"/>
      <c r="AS94" s="143"/>
      <c r="AT94" s="142"/>
      <c r="AU94" s="143"/>
      <c r="AV94" s="142"/>
      <c r="AW94" s="143"/>
      <c r="AX94" s="142"/>
      <c r="AY94" s="143"/>
      <c r="AZ94" s="142"/>
      <c r="BA94" s="141"/>
      <c r="BB94" s="142"/>
      <c r="BC94" s="147"/>
      <c r="BD94" s="792">
        <f t="shared" si="67"/>
        <v>0</v>
      </c>
      <c r="BE94" s="757">
        <f t="shared" si="68"/>
        <v>0</v>
      </c>
      <c r="BF94" s="145"/>
      <c r="BG94" s="144"/>
      <c r="BH94" s="142"/>
      <c r="BI94" s="143"/>
      <c r="BJ94" s="142"/>
      <c r="BK94" s="143"/>
      <c r="BL94" s="142"/>
      <c r="BM94" s="143"/>
      <c r="BN94" s="142"/>
      <c r="BO94" s="143"/>
      <c r="BP94" s="142"/>
      <c r="BQ94" s="143"/>
      <c r="BR94" s="142"/>
      <c r="BS94" s="143"/>
      <c r="BT94" s="142"/>
      <c r="BU94" s="143"/>
      <c r="BV94" s="142"/>
      <c r="BW94" s="143"/>
      <c r="BX94" s="142"/>
      <c r="BY94" s="143"/>
      <c r="BZ94" s="142"/>
      <c r="CA94" s="141"/>
      <c r="CB94" s="140"/>
      <c r="CC94" s="146"/>
      <c r="CD94" s="792">
        <f t="shared" si="69"/>
        <v>0</v>
      </c>
      <c r="CE94" s="757">
        <f t="shared" si="70"/>
        <v>0</v>
      </c>
      <c r="CF94" s="145"/>
      <c r="CG94" s="144"/>
      <c r="CH94" s="142"/>
      <c r="CI94" s="143"/>
      <c r="CJ94" s="142"/>
      <c r="CK94" s="143"/>
      <c r="CL94" s="142"/>
      <c r="CM94" s="143"/>
      <c r="CN94" s="142"/>
      <c r="CO94" s="143"/>
      <c r="CP94" s="142"/>
      <c r="CQ94" s="143"/>
      <c r="CR94" s="142"/>
      <c r="CS94" s="143"/>
      <c r="CT94" s="142"/>
      <c r="CU94" s="143"/>
      <c r="CV94" s="142"/>
      <c r="CW94" s="143"/>
      <c r="CX94" s="142"/>
      <c r="CY94" s="143"/>
      <c r="CZ94" s="142"/>
      <c r="DA94" s="141"/>
      <c r="DB94" s="140"/>
      <c r="DC94" s="139"/>
      <c r="DD94" s="792">
        <f t="shared" si="71"/>
        <v>0</v>
      </c>
      <c r="DE94" s="813">
        <f t="shared" si="72"/>
        <v>0</v>
      </c>
      <c r="DF94" s="138">
        <f t="shared" si="78"/>
        <v>0</v>
      </c>
      <c r="DG94" s="137">
        <f t="shared" si="79"/>
        <v>0</v>
      </c>
      <c r="DH94" s="305"/>
    </row>
    <row r="95" spans="1:123" outlineLevel="1">
      <c r="A95" s="192"/>
      <c r="B95" s="87" t="s">
        <v>172</v>
      </c>
      <c r="C95" s="80">
        <v>0.5</v>
      </c>
      <c r="D95" s="79">
        <v>44151</v>
      </c>
      <c r="E95" s="86">
        <v>44165</v>
      </c>
      <c r="F95" s="105"/>
      <c r="G95" s="74"/>
      <c r="H95" s="83"/>
      <c r="I95" s="73"/>
      <c r="J95" s="83"/>
      <c r="K95" s="73"/>
      <c r="L95" s="83"/>
      <c r="M95" s="73"/>
      <c r="N95" s="83"/>
      <c r="O95" s="73"/>
      <c r="P95" s="83"/>
      <c r="Q95" s="73"/>
      <c r="R95" s="83"/>
      <c r="S95" s="73"/>
      <c r="T95" s="83"/>
      <c r="U95" s="73"/>
      <c r="V95" s="83"/>
      <c r="W95" s="73"/>
      <c r="X95" s="83"/>
      <c r="Y95" s="73"/>
      <c r="Z95" s="83"/>
      <c r="AA95" s="72"/>
      <c r="AB95" s="85"/>
      <c r="AC95" s="75"/>
      <c r="AD95" s="793">
        <f t="shared" si="65"/>
        <v>0</v>
      </c>
      <c r="AE95" s="758">
        <f t="shared" si="66"/>
        <v>0</v>
      </c>
      <c r="AF95" s="84"/>
      <c r="AG95" s="74"/>
      <c r="AH95" s="83"/>
      <c r="AI95" s="73"/>
      <c r="AJ95" s="83"/>
      <c r="AK95" s="73"/>
      <c r="AL95" s="83"/>
      <c r="AM95" s="73"/>
      <c r="AN95" s="83"/>
      <c r="AO95" s="73"/>
      <c r="AP95" s="83"/>
      <c r="AQ95" s="73"/>
      <c r="AR95" s="83"/>
      <c r="AS95" s="73"/>
      <c r="AT95" s="83"/>
      <c r="AU95" s="73"/>
      <c r="AV95" s="83"/>
      <c r="AW95" s="73"/>
      <c r="AX95" s="83"/>
      <c r="AY95" s="73"/>
      <c r="AZ95" s="83"/>
      <c r="BA95" s="72"/>
      <c r="BB95" s="83"/>
      <c r="BC95" s="77"/>
      <c r="BD95" s="793">
        <f t="shared" si="67"/>
        <v>0</v>
      </c>
      <c r="BE95" s="758">
        <f t="shared" si="68"/>
        <v>0</v>
      </c>
      <c r="BF95" s="84"/>
      <c r="BG95" s="74"/>
      <c r="BH95" s="83"/>
      <c r="BI95" s="73"/>
      <c r="BJ95" s="83"/>
      <c r="BK95" s="73"/>
      <c r="BL95" s="83"/>
      <c r="BM95" s="73"/>
      <c r="BN95" s="83"/>
      <c r="BO95" s="73"/>
      <c r="BP95" s="83"/>
      <c r="BQ95" s="73"/>
      <c r="BR95" s="83"/>
      <c r="BS95" s="73"/>
      <c r="BT95" s="83"/>
      <c r="BU95" s="73"/>
      <c r="BV95" s="83"/>
      <c r="BW95" s="73"/>
      <c r="BX95" s="83"/>
      <c r="BY95" s="73"/>
      <c r="BZ95" s="83"/>
      <c r="CA95" s="72"/>
      <c r="CB95" s="85"/>
      <c r="CC95" s="75"/>
      <c r="CD95" s="793">
        <f t="shared" si="69"/>
        <v>0</v>
      </c>
      <c r="CE95" s="758">
        <f t="shared" si="70"/>
        <v>0</v>
      </c>
      <c r="CF95" s="84"/>
      <c r="CG95" s="74"/>
      <c r="CH95" s="83"/>
      <c r="CI95" s="73"/>
      <c r="CJ95" s="83"/>
      <c r="CK95" s="73"/>
      <c r="CL95" s="83"/>
      <c r="CM95" s="73"/>
      <c r="CN95" s="83"/>
      <c r="CO95" s="73"/>
      <c r="CP95" s="83"/>
      <c r="CQ95" s="73"/>
      <c r="CR95" s="83"/>
      <c r="CS95" s="73"/>
      <c r="CT95" s="83"/>
      <c r="CU95" s="73"/>
      <c r="CV95" s="83"/>
      <c r="CW95" s="73"/>
      <c r="CX95" s="83"/>
      <c r="CY95" s="73"/>
      <c r="CZ95" s="83"/>
      <c r="DA95" s="72"/>
      <c r="DB95" s="85"/>
      <c r="DC95" s="70"/>
      <c r="DD95" s="793">
        <f t="shared" si="71"/>
        <v>0</v>
      </c>
      <c r="DE95" s="814">
        <f t="shared" si="72"/>
        <v>0</v>
      </c>
      <c r="DF95" s="69">
        <f t="shared" si="78"/>
        <v>0</v>
      </c>
      <c r="DG95" s="68">
        <f t="shared" si="79"/>
        <v>0</v>
      </c>
    </row>
    <row r="96" spans="1:123" outlineLevel="1">
      <c r="A96" s="133"/>
      <c r="B96" s="87" t="s">
        <v>158</v>
      </c>
      <c r="C96" s="131">
        <v>18</v>
      </c>
      <c r="D96" s="79">
        <v>44151</v>
      </c>
      <c r="E96" s="86">
        <v>44438</v>
      </c>
      <c r="F96" s="105"/>
      <c r="G96" s="74"/>
      <c r="H96" s="83"/>
      <c r="I96" s="73"/>
      <c r="J96" s="83"/>
      <c r="K96" s="73"/>
      <c r="L96" s="83"/>
      <c r="M96" s="73"/>
      <c r="N96" s="83"/>
      <c r="O96" s="73"/>
      <c r="P96" s="83"/>
      <c r="Q96" s="73"/>
      <c r="R96" s="83"/>
      <c r="S96" s="73"/>
      <c r="T96" s="83"/>
      <c r="U96" s="73"/>
      <c r="V96" s="83"/>
      <c r="W96" s="73"/>
      <c r="X96" s="83"/>
      <c r="Y96" s="73"/>
      <c r="Z96" s="83"/>
      <c r="AA96" s="72"/>
      <c r="AB96" s="85"/>
      <c r="AC96" s="75"/>
      <c r="AD96" s="793">
        <f t="shared" si="65"/>
        <v>0</v>
      </c>
      <c r="AE96" s="758">
        <f t="shared" si="66"/>
        <v>0</v>
      </c>
      <c r="AF96" s="84"/>
      <c r="AG96" s="74"/>
      <c r="AH96" s="83"/>
      <c r="AI96" s="73"/>
      <c r="AJ96" s="83"/>
      <c r="AK96" s="73"/>
      <c r="AL96" s="83"/>
      <c r="AM96" s="73"/>
      <c r="AN96" s="83"/>
      <c r="AO96" s="73"/>
      <c r="AP96" s="83"/>
      <c r="AQ96" s="73"/>
      <c r="AR96" s="83"/>
      <c r="AS96" s="73"/>
      <c r="AT96" s="83"/>
      <c r="AU96" s="73"/>
      <c r="AV96" s="83"/>
      <c r="AW96" s="73"/>
      <c r="AX96" s="83"/>
      <c r="AY96" s="73"/>
      <c r="AZ96" s="83">
        <v>7008.73</v>
      </c>
      <c r="BA96" s="72"/>
      <c r="BB96" s="83">
        <v>14017.46</v>
      </c>
      <c r="BC96" s="77"/>
      <c r="BD96" s="793">
        <f t="shared" si="67"/>
        <v>21026.19</v>
      </c>
      <c r="BE96" s="758">
        <f t="shared" si="68"/>
        <v>0</v>
      </c>
      <c r="BF96" s="84">
        <v>14017.46</v>
      </c>
      <c r="BG96" s="74"/>
      <c r="BH96" s="83">
        <v>14017.46</v>
      </c>
      <c r="BI96" s="73"/>
      <c r="BJ96" s="83">
        <v>14017.46</v>
      </c>
      <c r="BK96" s="73"/>
      <c r="BL96" s="83">
        <v>14017.46</v>
      </c>
      <c r="BM96" s="73"/>
      <c r="BN96" s="83">
        <v>14017.46</v>
      </c>
      <c r="BO96" s="73"/>
      <c r="BP96" s="83">
        <v>14017.46</v>
      </c>
      <c r="BQ96" s="73"/>
      <c r="BR96" s="83">
        <v>14017.46</v>
      </c>
      <c r="BS96" s="73"/>
      <c r="BT96" s="83">
        <v>14017.46</v>
      </c>
      <c r="BU96" s="73"/>
      <c r="BV96" s="83">
        <v>14017.46</v>
      </c>
      <c r="BW96" s="73"/>
      <c r="BX96" s="83">
        <v>14017.46</v>
      </c>
      <c r="BY96" s="73"/>
      <c r="BZ96" s="83">
        <v>14017.46</v>
      </c>
      <c r="CA96" s="72"/>
      <c r="CB96" s="83">
        <v>14017.46</v>
      </c>
      <c r="CC96" s="75"/>
      <c r="CD96" s="793">
        <f t="shared" si="69"/>
        <v>168209.51999999993</v>
      </c>
      <c r="CE96" s="758">
        <f t="shared" si="70"/>
        <v>0</v>
      </c>
      <c r="CF96" s="84">
        <v>14017.46</v>
      </c>
      <c r="CG96" s="74"/>
      <c r="CH96" s="83">
        <v>14017.46</v>
      </c>
      <c r="CI96" s="73"/>
      <c r="CJ96" s="83">
        <v>14017.46</v>
      </c>
      <c r="CK96" s="73"/>
      <c r="CL96" s="83">
        <v>14017.46</v>
      </c>
      <c r="CM96" s="73"/>
      <c r="CN96" s="83">
        <v>7008.73</v>
      </c>
      <c r="CO96" s="73">
        <f>241200/8</f>
        <v>30150</v>
      </c>
      <c r="CP96" s="83">
        <v>37125.65</v>
      </c>
      <c r="CQ96" s="73">
        <f>241200/8</f>
        <v>30150</v>
      </c>
      <c r="CR96" s="83"/>
      <c r="CS96" s="73">
        <f>241200/8</f>
        <v>30150</v>
      </c>
      <c r="CT96" s="83"/>
      <c r="CU96" s="73">
        <f>241200/8</f>
        <v>30150</v>
      </c>
      <c r="CV96" s="83"/>
      <c r="CW96" s="73">
        <f>241200/8</f>
        <v>30150</v>
      </c>
      <c r="CX96" s="83"/>
      <c r="CY96" s="73">
        <f>241200/8</f>
        <v>30150</v>
      </c>
      <c r="CZ96" s="83"/>
      <c r="DA96" s="73">
        <f>241200/8</f>
        <v>30150</v>
      </c>
      <c r="DB96" s="85"/>
      <c r="DC96" s="72">
        <f>241200/8</f>
        <v>30150</v>
      </c>
      <c r="DD96" s="793">
        <f t="shared" si="71"/>
        <v>100204.22</v>
      </c>
      <c r="DE96" s="814">
        <f t="shared" si="72"/>
        <v>241200</v>
      </c>
      <c r="DF96" s="69">
        <f t="shared" si="78"/>
        <v>289439.92999999993</v>
      </c>
      <c r="DG96" s="68">
        <f t="shared" si="79"/>
        <v>241200</v>
      </c>
    </row>
    <row r="97" spans="1:123">
      <c r="A97" s="133" t="s">
        <v>437</v>
      </c>
      <c r="B97" s="190" t="s">
        <v>185</v>
      </c>
      <c r="C97" s="131">
        <v>36</v>
      </c>
      <c r="D97" s="130">
        <v>43831</v>
      </c>
      <c r="E97" s="129">
        <v>44925</v>
      </c>
      <c r="F97" s="105"/>
      <c r="G97" s="74"/>
      <c r="H97" s="83"/>
      <c r="I97" s="73"/>
      <c r="J97" s="83"/>
      <c r="K97" s="73"/>
      <c r="L97" s="83"/>
      <c r="M97" s="73"/>
      <c r="N97" s="83"/>
      <c r="O97" s="73"/>
      <c r="P97" s="83"/>
      <c r="Q97" s="73"/>
      <c r="R97" s="83"/>
      <c r="S97" s="73"/>
      <c r="T97" s="83"/>
      <c r="U97" s="73"/>
      <c r="V97" s="83"/>
      <c r="W97" s="73"/>
      <c r="X97" s="83"/>
      <c r="Y97" s="73"/>
      <c r="Z97" s="83"/>
      <c r="AA97" s="72"/>
      <c r="AB97" s="85"/>
      <c r="AC97" s="75"/>
      <c r="AD97" s="793">
        <f t="shared" si="65"/>
        <v>0</v>
      </c>
      <c r="AE97" s="758">
        <f t="shared" si="66"/>
        <v>0</v>
      </c>
      <c r="AF97" s="84"/>
      <c r="AG97" s="74">
        <f>364.5*46</f>
        <v>16767</v>
      </c>
      <c r="AH97" s="83"/>
      <c r="AI97" s="74">
        <f>364.5*46</f>
        <v>16767</v>
      </c>
      <c r="AJ97" s="83"/>
      <c r="AK97" s="74">
        <f>364.5*46</f>
        <v>16767</v>
      </c>
      <c r="AL97" s="83"/>
      <c r="AM97" s="74">
        <f>364.5*46</f>
        <v>16767</v>
      </c>
      <c r="AN97" s="83"/>
      <c r="AO97" s="74">
        <f>364.5*46</f>
        <v>16767</v>
      </c>
      <c r="AP97" s="83"/>
      <c r="AQ97" s="74">
        <f>364.5*46</f>
        <v>16767</v>
      </c>
      <c r="AR97" s="83"/>
      <c r="AS97" s="74">
        <f>364.5*46</f>
        <v>16767</v>
      </c>
      <c r="AT97" s="83"/>
      <c r="AU97" s="74">
        <f>364.5*46</f>
        <v>16767</v>
      </c>
      <c r="AV97" s="83"/>
      <c r="AW97" s="74">
        <f>364.5*46</f>
        <v>16767</v>
      </c>
      <c r="AX97" s="83"/>
      <c r="AY97" s="74">
        <f>364.5*46</f>
        <v>16767</v>
      </c>
      <c r="AZ97" s="83"/>
      <c r="BA97" s="74">
        <f>364.5*46</f>
        <v>16767</v>
      </c>
      <c r="BB97" s="83"/>
      <c r="BC97" s="77">
        <f>364.5*46</f>
        <v>16767</v>
      </c>
      <c r="BD97" s="793">
        <f t="shared" si="67"/>
        <v>0</v>
      </c>
      <c r="BE97" s="758">
        <f t="shared" si="68"/>
        <v>201204</v>
      </c>
      <c r="BF97" s="84"/>
      <c r="BG97" s="74">
        <f>364.5*46</f>
        <v>16767</v>
      </c>
      <c r="BH97" s="83"/>
      <c r="BI97" s="74">
        <f>364.5*46</f>
        <v>16767</v>
      </c>
      <c r="BJ97" s="83"/>
      <c r="BK97" s="74">
        <f>364.5*46</f>
        <v>16767</v>
      </c>
      <c r="BL97" s="83"/>
      <c r="BM97" s="74">
        <f>364.5*46</f>
        <v>16767</v>
      </c>
      <c r="BN97" s="83"/>
      <c r="BO97" s="74">
        <f>364.5*46</f>
        <v>16767</v>
      </c>
      <c r="BP97" s="83"/>
      <c r="BQ97" s="74">
        <f>364.5*46</f>
        <v>16767</v>
      </c>
      <c r="BR97" s="83"/>
      <c r="BS97" s="74">
        <f>364.5*46</f>
        <v>16767</v>
      </c>
      <c r="BT97" s="83"/>
      <c r="BU97" s="74">
        <f>364.5*46</f>
        <v>16767</v>
      </c>
      <c r="BV97" s="83"/>
      <c r="BW97" s="74">
        <f>364.5*46</f>
        <v>16767</v>
      </c>
      <c r="BX97" s="83"/>
      <c r="BY97" s="74">
        <f>364.5*46</f>
        <v>16767</v>
      </c>
      <c r="BZ97" s="83"/>
      <c r="CA97" s="74">
        <f>364.5*46</f>
        <v>16767</v>
      </c>
      <c r="CB97" s="85"/>
      <c r="CC97" s="560">
        <f>364.5*46</f>
        <v>16767</v>
      </c>
      <c r="CD97" s="793">
        <f t="shared" si="69"/>
        <v>0</v>
      </c>
      <c r="CE97" s="758">
        <f t="shared" si="70"/>
        <v>201204</v>
      </c>
      <c r="CF97" s="84"/>
      <c r="CG97" s="74">
        <f>364.5*46</f>
        <v>16767</v>
      </c>
      <c r="CH97" s="83"/>
      <c r="CI97" s="74">
        <f>364.5*46</f>
        <v>16767</v>
      </c>
      <c r="CJ97" s="83"/>
      <c r="CK97" s="74">
        <f>364.5*46</f>
        <v>16767</v>
      </c>
      <c r="CL97" s="83"/>
      <c r="CM97" s="74">
        <f>364.5*46</f>
        <v>16767</v>
      </c>
      <c r="CN97" s="83"/>
      <c r="CO97" s="74">
        <f>364.5*46</f>
        <v>16767</v>
      </c>
      <c r="CP97" s="83"/>
      <c r="CQ97" s="74">
        <f>364.5*46</f>
        <v>16767</v>
      </c>
      <c r="CR97" s="83"/>
      <c r="CS97" s="74">
        <f>364.5*46</f>
        <v>16767</v>
      </c>
      <c r="CT97" s="83"/>
      <c r="CU97" s="74">
        <f>364.5*46</f>
        <v>16767</v>
      </c>
      <c r="CV97" s="83"/>
      <c r="CW97" s="74">
        <f>364.5*46</f>
        <v>16767</v>
      </c>
      <c r="CX97" s="83"/>
      <c r="CY97" s="74">
        <f>364.5*46</f>
        <v>16767</v>
      </c>
      <c r="CZ97" s="83"/>
      <c r="DA97" s="74">
        <f>364.5*46</f>
        <v>16767</v>
      </c>
      <c r="DB97" s="85"/>
      <c r="DC97" s="77">
        <f>364.5*46</f>
        <v>16767</v>
      </c>
      <c r="DD97" s="793">
        <f t="shared" si="71"/>
        <v>0</v>
      </c>
      <c r="DE97" s="814">
        <f t="shared" si="72"/>
        <v>201204</v>
      </c>
      <c r="DF97" s="69">
        <f t="shared" si="78"/>
        <v>0</v>
      </c>
      <c r="DG97" s="68">
        <f t="shared" si="79"/>
        <v>603612</v>
      </c>
    </row>
    <row r="98" spans="1:123">
      <c r="A98" s="133" t="s">
        <v>438</v>
      </c>
      <c r="B98" s="190" t="s">
        <v>184</v>
      </c>
      <c r="C98" s="131">
        <v>1</v>
      </c>
      <c r="D98" s="130">
        <v>44166</v>
      </c>
      <c r="E98" s="129">
        <v>44196</v>
      </c>
      <c r="F98" s="105"/>
      <c r="G98" s="74"/>
      <c r="H98" s="83"/>
      <c r="I98" s="73"/>
      <c r="J98" s="83"/>
      <c r="K98" s="73"/>
      <c r="L98" s="83"/>
      <c r="M98" s="73"/>
      <c r="N98" s="83"/>
      <c r="O98" s="73"/>
      <c r="P98" s="83"/>
      <c r="Q98" s="73"/>
      <c r="R98" s="83"/>
      <c r="S98" s="73"/>
      <c r="T98" s="83"/>
      <c r="U98" s="73"/>
      <c r="V98" s="83"/>
      <c r="W98" s="191"/>
      <c r="X98" s="228"/>
      <c r="Y98" s="227"/>
      <c r="Z98" s="83"/>
      <c r="AA98" s="72"/>
      <c r="AB98" s="85"/>
      <c r="AC98" s="75"/>
      <c r="AD98" s="793">
        <f t="shared" si="65"/>
        <v>0</v>
      </c>
      <c r="AE98" s="758">
        <f t="shared" si="66"/>
        <v>0</v>
      </c>
      <c r="AF98" s="84"/>
      <c r="AG98" s="74"/>
      <c r="AH98" s="83"/>
      <c r="AI98" s="73"/>
      <c r="AJ98" s="83"/>
      <c r="AK98" s="73"/>
      <c r="AL98" s="83"/>
      <c r="AM98" s="73"/>
      <c r="AN98" s="83"/>
      <c r="AO98" s="73"/>
      <c r="AP98" s="83"/>
      <c r="AQ98" s="73"/>
      <c r="AR98" s="83"/>
      <c r="AS98" s="73"/>
      <c r="AT98" s="83"/>
      <c r="AU98" s="73"/>
      <c r="AV98" s="83"/>
      <c r="AW98" s="73"/>
      <c r="AX98" s="83"/>
      <c r="AY98" s="73"/>
      <c r="AZ98" s="83"/>
      <c r="BA98" s="72"/>
      <c r="BB98" s="83">
        <v>6959.54</v>
      </c>
      <c r="BC98" s="77"/>
      <c r="BD98" s="793">
        <f t="shared" si="67"/>
        <v>6959.54</v>
      </c>
      <c r="BE98" s="758">
        <f t="shared" si="68"/>
        <v>0</v>
      </c>
      <c r="BF98" s="84"/>
      <c r="BG98" s="74"/>
      <c r="BH98" s="83"/>
      <c r="BI98" s="73"/>
      <c r="BJ98" s="83"/>
      <c r="BK98" s="73"/>
      <c r="BL98" s="83"/>
      <c r="BM98" s="73"/>
      <c r="BN98" s="83"/>
      <c r="BO98" s="73"/>
      <c r="BP98" s="83"/>
      <c r="BQ98" s="73"/>
      <c r="BR98" s="83"/>
      <c r="BS98" s="73"/>
      <c r="BT98" s="83"/>
      <c r="BU98" s="73"/>
      <c r="BV98" s="83"/>
      <c r="BW98" s="73"/>
      <c r="BX98" s="83"/>
      <c r="BY98" s="73"/>
      <c r="BZ98" s="83"/>
      <c r="CA98" s="72"/>
      <c r="CB98" s="85"/>
      <c r="CC98" s="75"/>
      <c r="CD98" s="793">
        <f t="shared" si="69"/>
        <v>0</v>
      </c>
      <c r="CE98" s="758">
        <f t="shared" si="70"/>
        <v>0</v>
      </c>
      <c r="CF98" s="84">
        <v>936.46</v>
      </c>
      <c r="CG98" s="74"/>
      <c r="CH98" s="83"/>
      <c r="CI98" s="73"/>
      <c r="CJ98" s="83"/>
      <c r="CK98" s="73"/>
      <c r="CL98" s="83"/>
      <c r="CM98" s="73"/>
      <c r="CN98" s="83"/>
      <c r="CO98" s="73"/>
      <c r="CP98" s="83"/>
      <c r="CQ98" s="73"/>
      <c r="CR98" s="83"/>
      <c r="CS98" s="73"/>
      <c r="CT98" s="83"/>
      <c r="CU98" s="73"/>
      <c r="CV98" s="83"/>
      <c r="CW98" s="73"/>
      <c r="CX98" s="83"/>
      <c r="CY98" s="73"/>
      <c r="CZ98" s="83"/>
      <c r="DA98" s="72"/>
      <c r="DB98" s="85"/>
      <c r="DC98" s="70"/>
      <c r="DD98" s="793">
        <f t="shared" si="71"/>
        <v>936.46</v>
      </c>
      <c r="DE98" s="814">
        <f t="shared" si="72"/>
        <v>0</v>
      </c>
      <c r="DF98" s="69">
        <f t="shared" si="78"/>
        <v>7896</v>
      </c>
      <c r="DG98" s="68">
        <f t="shared" si="79"/>
        <v>0</v>
      </c>
    </row>
    <row r="99" spans="1:123">
      <c r="A99" s="133" t="s">
        <v>439</v>
      </c>
      <c r="B99" s="190" t="s">
        <v>183</v>
      </c>
      <c r="C99" s="131">
        <v>17</v>
      </c>
      <c r="D99" s="130">
        <v>44197</v>
      </c>
      <c r="E99" s="86">
        <v>44438</v>
      </c>
      <c r="F99" s="105"/>
      <c r="G99" s="74"/>
      <c r="H99" s="83"/>
      <c r="I99" s="73"/>
      <c r="J99" s="83"/>
      <c r="K99" s="73"/>
      <c r="L99" s="83"/>
      <c r="M99" s="73"/>
      <c r="N99" s="83"/>
      <c r="O99" s="73"/>
      <c r="P99" s="83"/>
      <c r="Q99" s="73"/>
      <c r="R99" s="83"/>
      <c r="S99" s="73"/>
      <c r="T99" s="83"/>
      <c r="U99" s="73"/>
      <c r="V99" s="83"/>
      <c r="W99" s="73"/>
      <c r="X99" s="83"/>
      <c r="Y99" s="73"/>
      <c r="Z99" s="83"/>
      <c r="AA99" s="72"/>
      <c r="AB99" s="85"/>
      <c r="AC99" s="75"/>
      <c r="AD99" s="793">
        <f t="shared" si="65"/>
        <v>0</v>
      </c>
      <c r="AE99" s="758">
        <f t="shared" si="66"/>
        <v>0</v>
      </c>
      <c r="AF99" s="84"/>
      <c r="AG99" s="74"/>
      <c r="AH99" s="83"/>
      <c r="AI99" s="73"/>
      <c r="AJ99" s="83"/>
      <c r="AK99" s="73"/>
      <c r="AL99" s="83"/>
      <c r="AM99" s="73"/>
      <c r="AN99" s="83"/>
      <c r="AO99" s="73"/>
      <c r="AP99" s="83"/>
      <c r="AQ99" s="73"/>
      <c r="AR99" s="83"/>
      <c r="AS99" s="73"/>
      <c r="AT99" s="83"/>
      <c r="AU99" s="73"/>
      <c r="AV99" s="83"/>
      <c r="AW99" s="73"/>
      <c r="AX99" s="83"/>
      <c r="AY99" s="73"/>
      <c r="AZ99" s="83"/>
      <c r="BA99" s="72"/>
      <c r="BB99" s="83"/>
      <c r="BC99" s="77"/>
      <c r="BD99" s="793">
        <f t="shared" si="67"/>
        <v>0</v>
      </c>
      <c r="BE99" s="758">
        <f t="shared" si="68"/>
        <v>0</v>
      </c>
      <c r="BF99" s="84">
        <v>14108.59</v>
      </c>
      <c r="BG99" s="74"/>
      <c r="BH99" s="83">
        <v>14108.59</v>
      </c>
      <c r="BI99" s="73"/>
      <c r="BJ99" s="83">
        <v>14108.59</v>
      </c>
      <c r="BK99" s="73"/>
      <c r="BL99" s="83">
        <v>14108.59</v>
      </c>
      <c r="BM99" s="73"/>
      <c r="BN99" s="83">
        <v>14108.59</v>
      </c>
      <c r="BO99" s="73"/>
      <c r="BP99" s="83">
        <v>14108.59</v>
      </c>
      <c r="BQ99" s="73"/>
      <c r="BR99" s="83">
        <v>14108.59</v>
      </c>
      <c r="BS99" s="73"/>
      <c r="BT99" s="83">
        <v>14108.59</v>
      </c>
      <c r="BU99" s="73"/>
      <c r="BV99" s="83">
        <v>14108.59</v>
      </c>
      <c r="BW99" s="73"/>
      <c r="BX99" s="83">
        <v>14108.59</v>
      </c>
      <c r="BY99" s="73"/>
      <c r="BZ99" s="83">
        <v>14108.59</v>
      </c>
      <c r="CA99" s="73"/>
      <c r="CB99" s="83">
        <v>14108.59</v>
      </c>
      <c r="CC99" s="561"/>
      <c r="CD99" s="793">
        <f t="shared" si="69"/>
        <v>169303.08</v>
      </c>
      <c r="CE99" s="758">
        <f t="shared" si="70"/>
        <v>0</v>
      </c>
      <c r="CF99" s="84">
        <v>14108.59</v>
      </c>
      <c r="CG99" s="73"/>
      <c r="CH99" s="83">
        <v>14108.59</v>
      </c>
      <c r="CI99" s="73"/>
      <c r="CJ99" s="83">
        <v>14108.59</v>
      </c>
      <c r="CK99" s="73"/>
      <c r="CL99" s="83">
        <v>14108.59</v>
      </c>
      <c r="CM99" s="73"/>
      <c r="CN99" s="83">
        <v>14108.59</v>
      </c>
      <c r="CO99" s="73"/>
      <c r="CP99" s="83">
        <v>41908.42</v>
      </c>
      <c r="CQ99" s="73"/>
      <c r="CR99" s="83">
        <v>1274.31</v>
      </c>
      <c r="CS99" s="72">
        <f>591197/6</f>
        <v>98532.833333333328</v>
      </c>
      <c r="CT99" s="83">
        <v>1274.31</v>
      </c>
      <c r="CU99" s="72">
        <f>591197/6</f>
        <v>98532.833333333328</v>
      </c>
      <c r="CV99" s="83">
        <v>1274.31</v>
      </c>
      <c r="CW99" s="72">
        <f>591197/6</f>
        <v>98532.833333333328</v>
      </c>
      <c r="CX99" s="83">
        <v>1274.31</v>
      </c>
      <c r="CY99" s="72">
        <f>591197/6</f>
        <v>98532.833333333328</v>
      </c>
      <c r="CZ99" s="83">
        <v>1274.31</v>
      </c>
      <c r="DA99" s="72">
        <f>591197/6</f>
        <v>98532.833333333328</v>
      </c>
      <c r="DB99" s="85"/>
      <c r="DC99" s="72">
        <f>591197/6</f>
        <v>98532.833333333328</v>
      </c>
      <c r="DD99" s="793">
        <f t="shared" si="71"/>
        <v>118822.91999999998</v>
      </c>
      <c r="DE99" s="814">
        <f t="shared" si="72"/>
        <v>591197</v>
      </c>
      <c r="DF99" s="69">
        <f t="shared" si="78"/>
        <v>288125.99999999994</v>
      </c>
      <c r="DG99" s="68">
        <f t="shared" si="79"/>
        <v>591197</v>
      </c>
    </row>
    <row r="100" spans="1:123" s="93" customFormat="1" ht="16">
      <c r="A100" s="97" t="s">
        <v>440</v>
      </c>
      <c r="B100" s="93" t="s">
        <v>255</v>
      </c>
      <c r="E100" s="104"/>
      <c r="F100" s="102">
        <f>+SUM(F101:F103)</f>
        <v>0</v>
      </c>
      <c r="G100" s="99">
        <f t="shared" ref="G100:BV100" si="87">+SUM(G101:G103)</f>
        <v>0</v>
      </c>
      <c r="H100" s="97">
        <f t="shared" si="87"/>
        <v>0</v>
      </c>
      <c r="I100" s="98">
        <f t="shared" si="87"/>
        <v>0</v>
      </c>
      <c r="J100" s="97">
        <f t="shared" si="87"/>
        <v>0</v>
      </c>
      <c r="K100" s="98">
        <f t="shared" si="87"/>
        <v>0</v>
      </c>
      <c r="L100" s="97">
        <f t="shared" si="87"/>
        <v>0</v>
      </c>
      <c r="M100" s="98">
        <f t="shared" si="87"/>
        <v>0</v>
      </c>
      <c r="N100" s="97">
        <f t="shared" si="87"/>
        <v>0</v>
      </c>
      <c r="O100" s="98">
        <f t="shared" si="87"/>
        <v>0</v>
      </c>
      <c r="P100" s="97">
        <f t="shared" si="87"/>
        <v>0</v>
      </c>
      <c r="Q100" s="98">
        <f t="shared" si="87"/>
        <v>0</v>
      </c>
      <c r="R100" s="97">
        <f t="shared" si="87"/>
        <v>0</v>
      </c>
      <c r="S100" s="98">
        <f t="shared" si="87"/>
        <v>0</v>
      </c>
      <c r="T100" s="97">
        <f t="shared" si="87"/>
        <v>0</v>
      </c>
      <c r="U100" s="98">
        <f t="shared" si="87"/>
        <v>0</v>
      </c>
      <c r="V100" s="97">
        <f t="shared" si="87"/>
        <v>0</v>
      </c>
      <c r="W100" s="98">
        <f t="shared" si="87"/>
        <v>0</v>
      </c>
      <c r="X100" s="97">
        <f t="shared" si="87"/>
        <v>0</v>
      </c>
      <c r="Y100" s="98">
        <f t="shared" si="87"/>
        <v>0</v>
      </c>
      <c r="Z100" s="97">
        <f t="shared" si="87"/>
        <v>0</v>
      </c>
      <c r="AA100" s="96">
        <f t="shared" si="87"/>
        <v>0</v>
      </c>
      <c r="AB100" s="95">
        <f t="shared" si="87"/>
        <v>0</v>
      </c>
      <c r="AC100" s="101">
        <f t="shared" si="87"/>
        <v>0</v>
      </c>
      <c r="AD100" s="794">
        <f t="shared" si="65"/>
        <v>0</v>
      </c>
      <c r="AE100" s="760">
        <f t="shared" si="66"/>
        <v>0</v>
      </c>
      <c r="AF100" s="100">
        <f t="shared" si="87"/>
        <v>0</v>
      </c>
      <c r="AG100" s="99">
        <f t="shared" si="87"/>
        <v>0</v>
      </c>
      <c r="AH100" s="97">
        <f t="shared" si="87"/>
        <v>0</v>
      </c>
      <c r="AI100" s="98">
        <f t="shared" si="87"/>
        <v>0</v>
      </c>
      <c r="AJ100" s="97">
        <f t="shared" si="87"/>
        <v>0</v>
      </c>
      <c r="AK100" s="98">
        <f t="shared" si="87"/>
        <v>0</v>
      </c>
      <c r="AL100" s="97">
        <f t="shared" si="87"/>
        <v>0</v>
      </c>
      <c r="AM100" s="98">
        <f t="shared" si="87"/>
        <v>0</v>
      </c>
      <c r="AN100" s="97">
        <f t="shared" si="87"/>
        <v>0</v>
      </c>
      <c r="AO100" s="98">
        <f t="shared" si="87"/>
        <v>0</v>
      </c>
      <c r="AP100" s="97">
        <f t="shared" si="87"/>
        <v>0</v>
      </c>
      <c r="AQ100" s="98">
        <f t="shared" si="87"/>
        <v>0</v>
      </c>
      <c r="AR100" s="97">
        <f t="shared" si="87"/>
        <v>0</v>
      </c>
      <c r="AS100" s="98">
        <f t="shared" si="87"/>
        <v>0</v>
      </c>
      <c r="AT100" s="97">
        <f t="shared" si="87"/>
        <v>0</v>
      </c>
      <c r="AU100" s="98">
        <f t="shared" si="87"/>
        <v>0</v>
      </c>
      <c r="AV100" s="97">
        <f t="shared" si="87"/>
        <v>0</v>
      </c>
      <c r="AW100" s="98">
        <f t="shared" si="87"/>
        <v>0</v>
      </c>
      <c r="AX100" s="97">
        <f t="shared" si="87"/>
        <v>0</v>
      </c>
      <c r="AY100" s="98">
        <f t="shared" si="87"/>
        <v>0</v>
      </c>
      <c r="AZ100" s="97">
        <f t="shared" si="87"/>
        <v>0</v>
      </c>
      <c r="BA100" s="96">
        <f t="shared" si="87"/>
        <v>0</v>
      </c>
      <c r="BB100" s="97">
        <f t="shared" si="87"/>
        <v>0</v>
      </c>
      <c r="BC100" s="103">
        <f t="shared" si="87"/>
        <v>0</v>
      </c>
      <c r="BD100" s="794">
        <f t="shared" si="67"/>
        <v>0</v>
      </c>
      <c r="BE100" s="760">
        <f t="shared" si="68"/>
        <v>0</v>
      </c>
      <c r="BF100" s="100">
        <f t="shared" si="87"/>
        <v>0</v>
      </c>
      <c r="BG100" s="99">
        <f t="shared" si="87"/>
        <v>0</v>
      </c>
      <c r="BH100" s="97">
        <f t="shared" si="87"/>
        <v>0</v>
      </c>
      <c r="BI100" s="98">
        <f t="shared" si="87"/>
        <v>0</v>
      </c>
      <c r="BJ100" s="97">
        <f t="shared" si="87"/>
        <v>0</v>
      </c>
      <c r="BK100" s="98">
        <f t="shared" si="87"/>
        <v>0</v>
      </c>
      <c r="BL100" s="97">
        <f t="shared" si="87"/>
        <v>0</v>
      </c>
      <c r="BM100" s="98">
        <f t="shared" si="87"/>
        <v>0</v>
      </c>
      <c r="BN100" s="97">
        <f t="shared" si="87"/>
        <v>0</v>
      </c>
      <c r="BO100" s="98">
        <f t="shared" si="87"/>
        <v>0</v>
      </c>
      <c r="BP100" s="97">
        <f t="shared" si="87"/>
        <v>0</v>
      </c>
      <c r="BQ100" s="98">
        <f t="shared" si="87"/>
        <v>0</v>
      </c>
      <c r="BR100" s="97">
        <f t="shared" si="87"/>
        <v>0</v>
      </c>
      <c r="BS100" s="98">
        <f t="shared" si="87"/>
        <v>0</v>
      </c>
      <c r="BT100" s="97">
        <f t="shared" si="87"/>
        <v>0</v>
      </c>
      <c r="BU100" s="98">
        <f t="shared" si="87"/>
        <v>0</v>
      </c>
      <c r="BV100" s="97">
        <f t="shared" si="87"/>
        <v>0</v>
      </c>
      <c r="BW100" s="98">
        <f t="shared" ref="BW100:DC100" si="88">+SUM(BW101:BW103)</f>
        <v>0</v>
      </c>
      <c r="BX100" s="97">
        <f t="shared" si="88"/>
        <v>0</v>
      </c>
      <c r="BY100" s="98">
        <f t="shared" si="88"/>
        <v>0</v>
      </c>
      <c r="BZ100" s="97">
        <f t="shared" si="88"/>
        <v>0</v>
      </c>
      <c r="CA100" s="96">
        <f t="shared" si="88"/>
        <v>0</v>
      </c>
      <c r="CB100" s="95">
        <f t="shared" si="88"/>
        <v>0</v>
      </c>
      <c r="CC100" s="101">
        <f t="shared" si="88"/>
        <v>0</v>
      </c>
      <c r="CD100" s="794">
        <f t="shared" si="69"/>
        <v>0</v>
      </c>
      <c r="CE100" s="760">
        <f t="shared" si="70"/>
        <v>0</v>
      </c>
      <c r="CF100" s="100">
        <f t="shared" si="88"/>
        <v>0</v>
      </c>
      <c r="CG100" s="99">
        <f t="shared" si="88"/>
        <v>0</v>
      </c>
      <c r="CH100" s="97">
        <f t="shared" si="88"/>
        <v>0</v>
      </c>
      <c r="CI100" s="98">
        <f t="shared" si="88"/>
        <v>0</v>
      </c>
      <c r="CJ100" s="97">
        <f t="shared" si="88"/>
        <v>0</v>
      </c>
      <c r="CK100" s="98">
        <f t="shared" si="88"/>
        <v>0</v>
      </c>
      <c r="CL100" s="97">
        <f t="shared" si="88"/>
        <v>0</v>
      </c>
      <c r="CM100" s="98">
        <f t="shared" si="88"/>
        <v>0</v>
      </c>
      <c r="CN100" s="97">
        <f t="shared" si="88"/>
        <v>0</v>
      </c>
      <c r="CO100" s="98">
        <f t="shared" si="88"/>
        <v>0</v>
      </c>
      <c r="CP100" s="97">
        <f t="shared" si="88"/>
        <v>0</v>
      </c>
      <c r="CQ100" s="98">
        <f t="shared" si="88"/>
        <v>0</v>
      </c>
      <c r="CR100" s="97">
        <f t="shared" si="88"/>
        <v>0</v>
      </c>
      <c r="CS100" s="98">
        <f t="shared" si="88"/>
        <v>0</v>
      </c>
      <c r="CT100" s="97">
        <f t="shared" si="88"/>
        <v>0</v>
      </c>
      <c r="CU100" s="98">
        <f t="shared" si="88"/>
        <v>0</v>
      </c>
      <c r="CV100" s="97">
        <f t="shared" si="88"/>
        <v>0</v>
      </c>
      <c r="CW100" s="98">
        <f t="shared" si="88"/>
        <v>0</v>
      </c>
      <c r="CX100" s="97">
        <f t="shared" si="88"/>
        <v>0</v>
      </c>
      <c r="CY100" s="98">
        <f t="shared" si="88"/>
        <v>0</v>
      </c>
      <c r="CZ100" s="97">
        <f t="shared" si="88"/>
        <v>0</v>
      </c>
      <c r="DA100" s="96">
        <f t="shared" si="88"/>
        <v>0</v>
      </c>
      <c r="DB100" s="95">
        <f t="shared" si="88"/>
        <v>0</v>
      </c>
      <c r="DC100" s="94">
        <f t="shared" si="88"/>
        <v>0</v>
      </c>
      <c r="DD100" s="794">
        <f t="shared" si="71"/>
        <v>0</v>
      </c>
      <c r="DE100" s="815">
        <f t="shared" si="72"/>
        <v>0</v>
      </c>
      <c r="DF100" s="562">
        <f t="shared" si="78"/>
        <v>0</v>
      </c>
      <c r="DG100" s="563">
        <f t="shared" si="79"/>
        <v>0</v>
      </c>
      <c r="DH100" s="306"/>
      <c r="DI100" s="195"/>
      <c r="DJ100" s="195"/>
      <c r="DK100" s="195"/>
      <c r="DL100" s="195"/>
      <c r="DM100" s="195"/>
      <c r="DN100" s="195"/>
      <c r="DO100" s="195"/>
      <c r="DP100" s="195"/>
      <c r="DQ100" s="195"/>
      <c r="DR100" s="195"/>
      <c r="DS100" s="195"/>
    </row>
    <row r="101" spans="1:123" s="5" customFormat="1" ht="26">
      <c r="A101" s="133" t="s">
        <v>441</v>
      </c>
      <c r="B101" s="189" t="s">
        <v>292</v>
      </c>
      <c r="C101" s="131">
        <v>46.5</v>
      </c>
      <c r="D101" s="130">
        <v>43511</v>
      </c>
      <c r="E101" s="86">
        <v>44925</v>
      </c>
      <c r="F101" s="180"/>
      <c r="G101" s="144"/>
      <c r="H101" s="142"/>
      <c r="I101" s="143"/>
      <c r="J101" s="83"/>
      <c r="K101" s="73"/>
      <c r="L101" s="83"/>
      <c r="M101" s="73"/>
      <c r="N101" s="83"/>
      <c r="O101" s="73"/>
      <c r="P101" s="83"/>
      <c r="Q101" s="73"/>
      <c r="R101" s="83"/>
      <c r="S101" s="73"/>
      <c r="T101" s="83"/>
      <c r="U101" s="73"/>
      <c r="V101" s="83"/>
      <c r="W101" s="73"/>
      <c r="X101" s="83"/>
      <c r="Y101" s="73"/>
      <c r="Z101" s="83"/>
      <c r="AA101" s="72"/>
      <c r="AB101" s="85"/>
      <c r="AC101" s="75"/>
      <c r="AD101" s="793">
        <f t="shared" si="65"/>
        <v>0</v>
      </c>
      <c r="AE101" s="758">
        <f t="shared" si="66"/>
        <v>0</v>
      </c>
      <c r="AF101" s="84"/>
      <c r="AG101" s="74"/>
      <c r="AH101" s="83"/>
      <c r="AI101" s="73"/>
      <c r="AJ101" s="83"/>
      <c r="AK101" s="73"/>
      <c r="AL101" s="83"/>
      <c r="AM101" s="73"/>
      <c r="AN101" s="83"/>
      <c r="AO101" s="73"/>
      <c r="AP101" s="83"/>
      <c r="AQ101" s="73"/>
      <c r="AR101" s="83"/>
      <c r="AS101" s="73"/>
      <c r="AT101" s="83"/>
      <c r="AU101" s="73"/>
      <c r="AV101" s="83"/>
      <c r="AW101" s="73"/>
      <c r="AX101" s="83"/>
      <c r="AY101" s="73"/>
      <c r="AZ101" s="83"/>
      <c r="BA101" s="72"/>
      <c r="BB101" s="83"/>
      <c r="BC101" s="77"/>
      <c r="BD101" s="793">
        <f t="shared" si="67"/>
        <v>0</v>
      </c>
      <c r="BE101" s="758">
        <f t="shared" si="68"/>
        <v>0</v>
      </c>
      <c r="BF101" s="84"/>
      <c r="BG101" s="74"/>
      <c r="BH101" s="83"/>
      <c r="BI101" s="73"/>
      <c r="BJ101" s="83"/>
      <c r="BK101" s="73"/>
      <c r="BL101" s="83"/>
      <c r="BM101" s="73"/>
      <c r="BN101" s="83"/>
      <c r="BO101" s="73"/>
      <c r="BP101" s="83"/>
      <c r="BQ101" s="73"/>
      <c r="BR101" s="83"/>
      <c r="BS101" s="73"/>
      <c r="BT101" s="83"/>
      <c r="BU101" s="73"/>
      <c r="BV101" s="83"/>
      <c r="BW101" s="73"/>
      <c r="BX101" s="83"/>
      <c r="BY101" s="73"/>
      <c r="BZ101" s="83"/>
      <c r="CA101" s="72"/>
      <c r="CB101" s="85"/>
      <c r="CC101" s="75"/>
      <c r="CD101" s="793">
        <f t="shared" si="69"/>
        <v>0</v>
      </c>
      <c r="CE101" s="758">
        <f t="shared" si="70"/>
        <v>0</v>
      </c>
      <c r="CF101" s="84"/>
      <c r="CG101" s="74"/>
      <c r="CH101" s="83"/>
      <c r="CI101" s="73"/>
      <c r="CJ101" s="83"/>
      <c r="CK101" s="73"/>
      <c r="CL101" s="83"/>
      <c r="CM101" s="73"/>
      <c r="CN101" s="83"/>
      <c r="CO101" s="73"/>
      <c r="CP101" s="83"/>
      <c r="CQ101" s="73"/>
      <c r="CR101" s="83"/>
      <c r="CS101" s="73"/>
      <c r="CT101" s="83"/>
      <c r="CU101" s="73"/>
      <c r="CV101" s="83"/>
      <c r="CW101" s="73"/>
      <c r="CX101" s="83"/>
      <c r="CY101" s="73"/>
      <c r="CZ101" s="83"/>
      <c r="DA101" s="72"/>
      <c r="DB101" s="85"/>
      <c r="DC101" s="70"/>
      <c r="DD101" s="793">
        <f t="shared" si="71"/>
        <v>0</v>
      </c>
      <c r="DE101" s="814">
        <f t="shared" si="72"/>
        <v>0</v>
      </c>
      <c r="DF101" s="69">
        <f t="shared" si="78"/>
        <v>0</v>
      </c>
      <c r="DG101" s="68">
        <f t="shared" si="79"/>
        <v>0</v>
      </c>
      <c r="DH101" s="305"/>
      <c r="DI101" s="593"/>
      <c r="DJ101" s="593"/>
      <c r="DK101" s="593"/>
      <c r="DL101" s="593"/>
      <c r="DM101" s="593"/>
      <c r="DN101" s="593"/>
      <c r="DO101" s="593"/>
      <c r="DP101" s="593"/>
      <c r="DQ101" s="593"/>
      <c r="DR101" s="593"/>
      <c r="DS101" s="593"/>
    </row>
    <row r="102" spans="1:123" s="5" customFormat="1">
      <c r="A102" s="133" t="s">
        <v>442</v>
      </c>
      <c r="B102" s="189" t="s">
        <v>293</v>
      </c>
      <c r="C102" s="131">
        <v>14.5</v>
      </c>
      <c r="D102" s="130">
        <v>43755</v>
      </c>
      <c r="E102" s="86">
        <v>44195</v>
      </c>
      <c r="F102" s="180"/>
      <c r="G102" s="144"/>
      <c r="H102" s="142"/>
      <c r="I102" s="143"/>
      <c r="J102" s="83"/>
      <c r="K102" s="73"/>
      <c r="L102" s="83"/>
      <c r="M102" s="73"/>
      <c r="N102" s="83"/>
      <c r="O102" s="73"/>
      <c r="P102" s="83"/>
      <c r="Q102" s="73"/>
      <c r="R102" s="83"/>
      <c r="S102" s="73"/>
      <c r="T102" s="83"/>
      <c r="U102" s="73"/>
      <c r="V102" s="83"/>
      <c r="W102" s="73"/>
      <c r="X102" s="83"/>
      <c r="Y102" s="73"/>
      <c r="Z102" s="83"/>
      <c r="AA102" s="72"/>
      <c r="AB102" s="85"/>
      <c r="AC102" s="75"/>
      <c r="AD102" s="793">
        <f t="shared" si="65"/>
        <v>0</v>
      </c>
      <c r="AE102" s="758">
        <f t="shared" si="66"/>
        <v>0</v>
      </c>
      <c r="AF102" s="84"/>
      <c r="AG102" s="74"/>
      <c r="AH102" s="83"/>
      <c r="AI102" s="73"/>
      <c r="AJ102" s="83"/>
      <c r="AK102" s="73"/>
      <c r="AL102" s="83"/>
      <c r="AM102" s="73"/>
      <c r="AN102" s="83"/>
      <c r="AO102" s="73"/>
      <c r="AP102" s="83"/>
      <c r="AQ102" s="73"/>
      <c r="AR102" s="83"/>
      <c r="AS102" s="73"/>
      <c r="AT102" s="83"/>
      <c r="AU102" s="73"/>
      <c r="AV102" s="83"/>
      <c r="AW102" s="73"/>
      <c r="AX102" s="83"/>
      <c r="AY102" s="73"/>
      <c r="AZ102" s="83"/>
      <c r="BA102" s="72"/>
      <c r="BB102" s="83"/>
      <c r="BC102" s="77"/>
      <c r="BD102" s="793">
        <f t="shared" si="67"/>
        <v>0</v>
      </c>
      <c r="BE102" s="758">
        <f t="shared" si="68"/>
        <v>0</v>
      </c>
      <c r="BF102" s="84"/>
      <c r="BG102" s="74"/>
      <c r="BH102" s="83"/>
      <c r="BI102" s="73"/>
      <c r="BJ102" s="83"/>
      <c r="BK102" s="73"/>
      <c r="BL102" s="83"/>
      <c r="BM102" s="73"/>
      <c r="BN102" s="83"/>
      <c r="BO102" s="73"/>
      <c r="BP102" s="83"/>
      <c r="BQ102" s="73"/>
      <c r="BR102" s="83"/>
      <c r="BS102" s="73"/>
      <c r="BT102" s="83"/>
      <c r="BU102" s="73"/>
      <c r="BV102" s="83"/>
      <c r="BW102" s="73"/>
      <c r="BX102" s="83"/>
      <c r="BY102" s="73"/>
      <c r="BZ102" s="83"/>
      <c r="CA102" s="72"/>
      <c r="CB102" s="85"/>
      <c r="CC102" s="75"/>
      <c r="CD102" s="793">
        <f t="shared" si="69"/>
        <v>0</v>
      </c>
      <c r="CE102" s="758">
        <f t="shared" si="70"/>
        <v>0</v>
      </c>
      <c r="CF102" s="84"/>
      <c r="CG102" s="74"/>
      <c r="CH102" s="83"/>
      <c r="CI102" s="73"/>
      <c r="CJ102" s="83"/>
      <c r="CK102" s="73"/>
      <c r="CL102" s="83"/>
      <c r="CM102" s="73"/>
      <c r="CN102" s="83"/>
      <c r="CO102" s="73"/>
      <c r="CP102" s="83"/>
      <c r="CQ102" s="73"/>
      <c r="CR102" s="83"/>
      <c r="CS102" s="73"/>
      <c r="CT102" s="83"/>
      <c r="CU102" s="73"/>
      <c r="CV102" s="83"/>
      <c r="CW102" s="73"/>
      <c r="CX102" s="83"/>
      <c r="CY102" s="73"/>
      <c r="CZ102" s="83"/>
      <c r="DA102" s="72"/>
      <c r="DB102" s="85"/>
      <c r="DC102" s="70"/>
      <c r="DD102" s="793">
        <f t="shared" si="71"/>
        <v>0</v>
      </c>
      <c r="DE102" s="814">
        <f t="shared" si="72"/>
        <v>0</v>
      </c>
      <c r="DF102" s="69">
        <f t="shared" ref="DF102:DF137" si="89">+F102+H102+J102+L102+N102+P102+R102+T102+V102+X102+Z102+AB102+AF102+AH102+AJ102+AL102+AN102+AP102+AR102+AT102+AV102+AX102+AZ102+BB102+BF102+BH102+BJ102+BL102+BN102+BP102+BR102+BT102+BV102+BX102+BZ102+CB102+CF102+CH102+CJ102+CL102+CN102+CP102+CR102+CT102+CV102+CX102+CZ102+DB102</f>
        <v>0</v>
      </c>
      <c r="DG102" s="68">
        <f t="shared" ref="DG102:DG137" si="90">+G102+I102+K102+M102+O102+Q102+S102+U102+W102+Y102+AA102+AC102+AG102+AI102+AK102+AM102+AO102+AQ102+AS102+AU102+AW102+AY102+BA102+BC102+BG102+BI102+BK102+BM102+BO102+BQ102+BS102+BU102+BW102+BY102+CA102+CC102+CG102+CI102+CK102+CM102+CO102+CQ102+CS102+CU102+CW102+CY102+DA102+DC102</f>
        <v>0</v>
      </c>
      <c r="DH102" s="305"/>
      <c r="DI102" s="593"/>
      <c r="DJ102" s="593"/>
      <c r="DK102" s="593"/>
      <c r="DL102" s="593"/>
      <c r="DM102" s="593"/>
      <c r="DN102" s="593"/>
      <c r="DO102" s="593"/>
      <c r="DP102" s="593"/>
      <c r="DQ102" s="593"/>
      <c r="DR102" s="593"/>
      <c r="DS102" s="593"/>
    </row>
    <row r="103" spans="1:123" s="5" customFormat="1" ht="26">
      <c r="A103" s="133" t="s">
        <v>443</v>
      </c>
      <c r="B103" s="189" t="s">
        <v>294</v>
      </c>
      <c r="C103" s="131">
        <v>46.5</v>
      </c>
      <c r="D103" s="130">
        <v>43511</v>
      </c>
      <c r="E103" s="86">
        <v>44925</v>
      </c>
      <c r="F103" s="180"/>
      <c r="G103" s="144"/>
      <c r="H103" s="142"/>
      <c r="I103" s="143"/>
      <c r="J103" s="83"/>
      <c r="K103" s="73"/>
      <c r="L103" s="83"/>
      <c r="M103" s="73"/>
      <c r="N103" s="83"/>
      <c r="O103" s="73"/>
      <c r="P103" s="83"/>
      <c r="Q103" s="73"/>
      <c r="R103" s="83"/>
      <c r="S103" s="73"/>
      <c r="T103" s="83"/>
      <c r="U103" s="73"/>
      <c r="V103" s="83"/>
      <c r="W103" s="73"/>
      <c r="X103" s="83"/>
      <c r="Y103" s="73"/>
      <c r="Z103" s="83"/>
      <c r="AA103" s="72"/>
      <c r="AB103" s="85"/>
      <c r="AC103" s="75"/>
      <c r="AD103" s="793">
        <f t="shared" si="65"/>
        <v>0</v>
      </c>
      <c r="AE103" s="758">
        <f t="shared" si="66"/>
        <v>0</v>
      </c>
      <c r="AF103" s="84"/>
      <c r="AG103" s="74"/>
      <c r="AH103" s="83"/>
      <c r="AI103" s="73"/>
      <c r="AJ103" s="83"/>
      <c r="AK103" s="73"/>
      <c r="AL103" s="83"/>
      <c r="AM103" s="73"/>
      <c r="AN103" s="83"/>
      <c r="AO103" s="73"/>
      <c r="AP103" s="83"/>
      <c r="AQ103" s="73"/>
      <c r="AR103" s="83"/>
      <c r="AS103" s="73"/>
      <c r="AT103" s="83"/>
      <c r="AU103" s="73"/>
      <c r="AV103" s="83"/>
      <c r="AW103" s="73"/>
      <c r="AX103" s="83"/>
      <c r="AY103" s="73"/>
      <c r="AZ103" s="83"/>
      <c r="BA103" s="72"/>
      <c r="BB103" s="83"/>
      <c r="BC103" s="77"/>
      <c r="BD103" s="793">
        <f t="shared" si="67"/>
        <v>0</v>
      </c>
      <c r="BE103" s="758">
        <f t="shared" si="68"/>
        <v>0</v>
      </c>
      <c r="BF103" s="84"/>
      <c r="BG103" s="74"/>
      <c r="BH103" s="83"/>
      <c r="BI103" s="73"/>
      <c r="BJ103" s="83"/>
      <c r="BK103" s="73"/>
      <c r="BL103" s="83"/>
      <c r="BM103" s="73"/>
      <c r="BN103" s="83"/>
      <c r="BO103" s="73"/>
      <c r="BP103" s="83"/>
      <c r="BQ103" s="73"/>
      <c r="BR103" s="83"/>
      <c r="BS103" s="73"/>
      <c r="BT103" s="83"/>
      <c r="BU103" s="73"/>
      <c r="BV103" s="83"/>
      <c r="BW103" s="73"/>
      <c r="BX103" s="83"/>
      <c r="BY103" s="73"/>
      <c r="BZ103" s="83"/>
      <c r="CA103" s="72"/>
      <c r="CB103" s="85"/>
      <c r="CC103" s="75"/>
      <c r="CD103" s="793">
        <f t="shared" si="69"/>
        <v>0</v>
      </c>
      <c r="CE103" s="758">
        <f t="shared" si="70"/>
        <v>0</v>
      </c>
      <c r="CF103" s="84"/>
      <c r="CG103" s="74"/>
      <c r="CH103" s="83"/>
      <c r="CI103" s="73"/>
      <c r="CJ103" s="83"/>
      <c r="CK103" s="73"/>
      <c r="CL103" s="83"/>
      <c r="CM103" s="73"/>
      <c r="CN103" s="83"/>
      <c r="CO103" s="73"/>
      <c r="CP103" s="83"/>
      <c r="CQ103" s="73"/>
      <c r="CR103" s="83"/>
      <c r="CS103" s="73"/>
      <c r="CT103" s="83"/>
      <c r="CU103" s="73"/>
      <c r="CV103" s="83"/>
      <c r="CW103" s="73"/>
      <c r="CX103" s="83"/>
      <c r="CY103" s="73"/>
      <c r="CZ103" s="83"/>
      <c r="DA103" s="72"/>
      <c r="DB103" s="85"/>
      <c r="DC103" s="70"/>
      <c r="DD103" s="793">
        <f t="shared" si="71"/>
        <v>0</v>
      </c>
      <c r="DE103" s="814">
        <f t="shared" si="72"/>
        <v>0</v>
      </c>
      <c r="DF103" s="69">
        <f t="shared" si="89"/>
        <v>0</v>
      </c>
      <c r="DG103" s="68">
        <f t="shared" si="90"/>
        <v>0</v>
      </c>
      <c r="DH103" s="305"/>
      <c r="DI103" s="593"/>
      <c r="DJ103" s="593"/>
      <c r="DK103" s="593"/>
      <c r="DL103" s="593"/>
      <c r="DM103" s="593"/>
      <c r="DN103" s="593"/>
      <c r="DO103" s="593"/>
      <c r="DP103" s="593"/>
      <c r="DQ103" s="593"/>
      <c r="DR103" s="593"/>
      <c r="DS103" s="593"/>
    </row>
    <row r="104" spans="1:123" s="93" customFormat="1" ht="32">
      <c r="A104" s="97" t="s">
        <v>444</v>
      </c>
      <c r="B104" s="93" t="s">
        <v>254</v>
      </c>
      <c r="E104" s="104"/>
      <c r="F104" s="102">
        <f>+F105+F106+F110+F111+F112+F113</f>
        <v>0</v>
      </c>
      <c r="G104" s="99">
        <f t="shared" ref="G104:BV104" si="91">+G105+G106+G110+G111+G112+G113</f>
        <v>0</v>
      </c>
      <c r="H104" s="97">
        <f t="shared" si="91"/>
        <v>0</v>
      </c>
      <c r="I104" s="98">
        <f t="shared" si="91"/>
        <v>0</v>
      </c>
      <c r="J104" s="97">
        <f t="shared" si="91"/>
        <v>0</v>
      </c>
      <c r="K104" s="98">
        <f t="shared" si="91"/>
        <v>0</v>
      </c>
      <c r="L104" s="97">
        <f t="shared" si="91"/>
        <v>0</v>
      </c>
      <c r="M104" s="98">
        <f t="shared" si="91"/>
        <v>0</v>
      </c>
      <c r="N104" s="97">
        <f t="shared" si="91"/>
        <v>0</v>
      </c>
      <c r="O104" s="98">
        <f t="shared" si="91"/>
        <v>0</v>
      </c>
      <c r="P104" s="97">
        <f t="shared" si="91"/>
        <v>0</v>
      </c>
      <c r="Q104" s="98">
        <f t="shared" si="91"/>
        <v>0</v>
      </c>
      <c r="R104" s="97">
        <f t="shared" si="91"/>
        <v>0</v>
      </c>
      <c r="S104" s="98">
        <f t="shared" si="91"/>
        <v>0</v>
      </c>
      <c r="T104" s="97">
        <f t="shared" si="91"/>
        <v>0</v>
      </c>
      <c r="U104" s="98">
        <f t="shared" si="91"/>
        <v>0</v>
      </c>
      <c r="V104" s="97">
        <f t="shared" si="91"/>
        <v>0</v>
      </c>
      <c r="W104" s="98">
        <f t="shared" si="91"/>
        <v>0</v>
      </c>
      <c r="X104" s="97">
        <f t="shared" si="91"/>
        <v>0</v>
      </c>
      <c r="Y104" s="98">
        <f t="shared" si="91"/>
        <v>0</v>
      </c>
      <c r="Z104" s="97">
        <f t="shared" si="91"/>
        <v>0</v>
      </c>
      <c r="AA104" s="96">
        <f t="shared" si="91"/>
        <v>4774.7368421052633</v>
      </c>
      <c r="AB104" s="95">
        <f t="shared" si="91"/>
        <v>0</v>
      </c>
      <c r="AC104" s="101">
        <f t="shared" si="91"/>
        <v>34374.736842105267</v>
      </c>
      <c r="AD104" s="794">
        <f t="shared" si="65"/>
        <v>0</v>
      </c>
      <c r="AE104" s="760">
        <f t="shared" si="66"/>
        <v>39149.473684210534</v>
      </c>
      <c r="AF104" s="100">
        <f t="shared" si="91"/>
        <v>0</v>
      </c>
      <c r="AG104" s="99">
        <f t="shared" si="91"/>
        <v>4774.7368421052633</v>
      </c>
      <c r="AH104" s="97">
        <f t="shared" si="91"/>
        <v>0</v>
      </c>
      <c r="AI104" s="98">
        <f t="shared" si="91"/>
        <v>4774.7368421052633</v>
      </c>
      <c r="AJ104" s="97">
        <f t="shared" si="91"/>
        <v>0</v>
      </c>
      <c r="AK104" s="98">
        <f t="shared" si="91"/>
        <v>4774.7368421052633</v>
      </c>
      <c r="AL104" s="97">
        <f t="shared" si="91"/>
        <v>0</v>
      </c>
      <c r="AM104" s="98">
        <f t="shared" si="91"/>
        <v>4774.7368421052633</v>
      </c>
      <c r="AN104" s="97">
        <f t="shared" si="91"/>
        <v>0</v>
      </c>
      <c r="AO104" s="98">
        <f t="shared" si="91"/>
        <v>4774.7368421052633</v>
      </c>
      <c r="AP104" s="97">
        <f t="shared" si="91"/>
        <v>0</v>
      </c>
      <c r="AQ104" s="98">
        <f t="shared" si="91"/>
        <v>4774.7368421052633</v>
      </c>
      <c r="AR104" s="97">
        <f t="shared" si="91"/>
        <v>0</v>
      </c>
      <c r="AS104" s="98">
        <f t="shared" si="91"/>
        <v>4774.7368421052633</v>
      </c>
      <c r="AT104" s="97">
        <f t="shared" si="91"/>
        <v>0</v>
      </c>
      <c r="AU104" s="98">
        <f t="shared" si="91"/>
        <v>4774.7368421052633</v>
      </c>
      <c r="AV104" s="97">
        <f t="shared" si="91"/>
        <v>0</v>
      </c>
      <c r="AW104" s="98">
        <f t="shared" si="91"/>
        <v>12123.87969924812</v>
      </c>
      <c r="AX104" s="97">
        <f t="shared" si="91"/>
        <v>0</v>
      </c>
      <c r="AY104" s="98">
        <f t="shared" si="91"/>
        <v>12123.87969924812</v>
      </c>
      <c r="AZ104" s="97">
        <f t="shared" si="91"/>
        <v>0</v>
      </c>
      <c r="BA104" s="96">
        <f t="shared" si="91"/>
        <v>12123.87969924812</v>
      </c>
      <c r="BB104" s="97">
        <f t="shared" si="91"/>
        <v>0</v>
      </c>
      <c r="BC104" s="103">
        <f t="shared" si="91"/>
        <v>84123.879699248122</v>
      </c>
      <c r="BD104" s="794">
        <f t="shared" si="67"/>
        <v>0</v>
      </c>
      <c r="BE104" s="760">
        <f t="shared" si="68"/>
        <v>158693.4135338346</v>
      </c>
      <c r="BF104" s="100">
        <f t="shared" si="91"/>
        <v>0</v>
      </c>
      <c r="BG104" s="99">
        <f t="shared" si="91"/>
        <v>12123.87969924812</v>
      </c>
      <c r="BH104" s="97">
        <f t="shared" si="91"/>
        <v>0</v>
      </c>
      <c r="BI104" s="98">
        <f t="shared" si="91"/>
        <v>12123.87969924812</v>
      </c>
      <c r="BJ104" s="97">
        <f t="shared" si="91"/>
        <v>0</v>
      </c>
      <c r="BK104" s="98">
        <f t="shared" si="91"/>
        <v>12123.87969924812</v>
      </c>
      <c r="BL104" s="97">
        <f t="shared" si="91"/>
        <v>0</v>
      </c>
      <c r="BM104" s="98">
        <f t="shared" si="91"/>
        <v>12123.87969924812</v>
      </c>
      <c r="BN104" s="97">
        <f t="shared" si="91"/>
        <v>0</v>
      </c>
      <c r="BO104" s="98">
        <f t="shared" si="91"/>
        <v>12123.87969924812</v>
      </c>
      <c r="BP104" s="97">
        <f t="shared" si="91"/>
        <v>0</v>
      </c>
      <c r="BQ104" s="98">
        <f t="shared" si="91"/>
        <v>12123.87969924812</v>
      </c>
      <c r="BR104" s="97">
        <f t="shared" si="91"/>
        <v>0</v>
      </c>
      <c r="BS104" s="98">
        <f t="shared" si="91"/>
        <v>12123.87969924812</v>
      </c>
      <c r="BT104" s="97">
        <f t="shared" si="91"/>
        <v>0</v>
      </c>
      <c r="BU104" s="98">
        <f t="shared" si="91"/>
        <v>12123.87969924812</v>
      </c>
      <c r="BV104" s="97">
        <f t="shared" si="91"/>
        <v>0</v>
      </c>
      <c r="BW104" s="98">
        <f t="shared" ref="BW104:DC104" si="92">+BW105+BW106+BW110+BW111+BW112+BW113</f>
        <v>12123.87969924812</v>
      </c>
      <c r="BX104" s="97">
        <f t="shared" si="92"/>
        <v>0</v>
      </c>
      <c r="BY104" s="98">
        <f t="shared" si="92"/>
        <v>12123.87969924812</v>
      </c>
      <c r="BZ104" s="97">
        <f t="shared" si="92"/>
        <v>0</v>
      </c>
      <c r="CA104" s="96">
        <f t="shared" si="92"/>
        <v>12123.87969924812</v>
      </c>
      <c r="CB104" s="95">
        <f t="shared" si="92"/>
        <v>0</v>
      </c>
      <c r="CC104" s="101">
        <f t="shared" si="92"/>
        <v>12123.87969924812</v>
      </c>
      <c r="CD104" s="794">
        <f t="shared" si="69"/>
        <v>0</v>
      </c>
      <c r="CE104" s="760">
        <f t="shared" si="70"/>
        <v>145486.55639097744</v>
      </c>
      <c r="CF104" s="100">
        <f t="shared" si="92"/>
        <v>0</v>
      </c>
      <c r="CG104" s="99">
        <f t="shared" si="92"/>
        <v>12123.87969924812</v>
      </c>
      <c r="CH104" s="97">
        <f t="shared" si="92"/>
        <v>0</v>
      </c>
      <c r="CI104" s="98">
        <f t="shared" si="92"/>
        <v>12123.87969924812</v>
      </c>
      <c r="CJ104" s="97">
        <f t="shared" si="92"/>
        <v>0</v>
      </c>
      <c r="CK104" s="98">
        <f t="shared" si="92"/>
        <v>12123.87969924812</v>
      </c>
      <c r="CL104" s="97">
        <f t="shared" si="92"/>
        <v>0</v>
      </c>
      <c r="CM104" s="98">
        <f t="shared" si="92"/>
        <v>12123.87969924812</v>
      </c>
      <c r="CN104" s="97">
        <f t="shared" si="92"/>
        <v>0</v>
      </c>
      <c r="CO104" s="98">
        <f t="shared" si="92"/>
        <v>12123.87969924812</v>
      </c>
      <c r="CP104" s="97">
        <f t="shared" si="92"/>
        <v>0</v>
      </c>
      <c r="CQ104" s="98">
        <f t="shared" si="92"/>
        <v>12123.87969924812</v>
      </c>
      <c r="CR104" s="97">
        <f t="shared" si="92"/>
        <v>0</v>
      </c>
      <c r="CS104" s="98">
        <f t="shared" si="92"/>
        <v>12123.87969924812</v>
      </c>
      <c r="CT104" s="97">
        <f t="shared" si="92"/>
        <v>0</v>
      </c>
      <c r="CU104" s="98">
        <f t="shared" si="92"/>
        <v>12123.87969924812</v>
      </c>
      <c r="CV104" s="97">
        <f t="shared" si="92"/>
        <v>0</v>
      </c>
      <c r="CW104" s="98">
        <f t="shared" si="92"/>
        <v>12123.87969924812</v>
      </c>
      <c r="CX104" s="97">
        <f t="shared" si="92"/>
        <v>0</v>
      </c>
      <c r="CY104" s="98">
        <f t="shared" si="92"/>
        <v>12123.87969924812</v>
      </c>
      <c r="CZ104" s="97">
        <f t="shared" si="92"/>
        <v>0</v>
      </c>
      <c r="DA104" s="96">
        <f t="shared" si="92"/>
        <v>12123.87969924812</v>
      </c>
      <c r="DB104" s="95">
        <f t="shared" si="92"/>
        <v>0</v>
      </c>
      <c r="DC104" s="94">
        <f t="shared" si="92"/>
        <v>12123.87969924812</v>
      </c>
      <c r="DD104" s="794">
        <f t="shared" si="71"/>
        <v>0</v>
      </c>
      <c r="DE104" s="815">
        <f t="shared" si="72"/>
        <v>145486.55639097744</v>
      </c>
      <c r="DF104" s="562">
        <f t="shared" si="89"/>
        <v>0</v>
      </c>
      <c r="DG104" s="563">
        <f t="shared" si="90"/>
        <v>488816.00000000006</v>
      </c>
      <c r="DH104" s="306"/>
      <c r="DI104" s="195"/>
      <c r="DJ104" s="195"/>
      <c r="DK104" s="195"/>
      <c r="DL104" s="195"/>
      <c r="DM104" s="195"/>
      <c r="DN104" s="195"/>
      <c r="DO104" s="195"/>
      <c r="DP104" s="195"/>
      <c r="DQ104" s="195"/>
      <c r="DR104" s="195"/>
      <c r="DS104" s="195"/>
    </row>
    <row r="105" spans="1:123" s="361" customFormat="1" ht="26">
      <c r="A105" s="133" t="s">
        <v>448</v>
      </c>
      <c r="B105" s="189" t="s">
        <v>449</v>
      </c>
      <c r="C105" s="185">
        <v>2.5</v>
      </c>
      <c r="D105" s="184">
        <v>43755</v>
      </c>
      <c r="E105" s="183">
        <v>44195</v>
      </c>
      <c r="F105" s="241"/>
      <c r="G105" s="243"/>
      <c r="H105" s="238"/>
      <c r="I105" s="237"/>
      <c r="J105" s="238"/>
      <c r="K105" s="237"/>
      <c r="L105" s="238"/>
      <c r="M105" s="237"/>
      <c r="N105" s="238"/>
      <c r="O105" s="237"/>
      <c r="P105" s="238"/>
      <c r="Q105" s="237"/>
      <c r="R105" s="238"/>
      <c r="S105" s="243"/>
      <c r="T105" s="238"/>
      <c r="U105" s="243"/>
      <c r="V105" s="238"/>
      <c r="W105" s="243"/>
      <c r="X105" s="238"/>
      <c r="Y105" s="243"/>
      <c r="Z105" s="238"/>
      <c r="AA105" s="242"/>
      <c r="AB105" s="236"/>
      <c r="AC105" s="546">
        <v>29600</v>
      </c>
      <c r="AD105" s="789">
        <f t="shared" si="65"/>
        <v>0</v>
      </c>
      <c r="AE105" s="755">
        <f t="shared" si="66"/>
        <v>29600</v>
      </c>
      <c r="AF105" s="239"/>
      <c r="AG105" s="243"/>
      <c r="AH105" s="238"/>
      <c r="AI105" s="243"/>
      <c r="AJ105" s="238"/>
      <c r="AK105" s="243"/>
      <c r="AL105" s="238"/>
      <c r="AM105" s="243"/>
      <c r="AN105" s="238"/>
      <c r="AO105" s="243"/>
      <c r="AP105" s="238"/>
      <c r="AQ105" s="243"/>
      <c r="AR105" s="238"/>
      <c r="AS105" s="243"/>
      <c r="AT105" s="238"/>
      <c r="AU105" s="243"/>
      <c r="AV105" s="238"/>
      <c r="AW105" s="243"/>
      <c r="AX105" s="238"/>
      <c r="AY105" s="243"/>
      <c r="AZ105" s="238"/>
      <c r="BA105" s="242"/>
      <c r="BB105" s="236"/>
      <c r="BC105" s="242"/>
      <c r="BD105" s="789">
        <f t="shared" si="67"/>
        <v>0</v>
      </c>
      <c r="BE105" s="755">
        <f t="shared" si="68"/>
        <v>0</v>
      </c>
      <c r="BF105" s="239"/>
      <c r="BG105" s="243"/>
      <c r="BH105" s="238"/>
      <c r="BI105" s="243"/>
      <c r="BJ105" s="238"/>
      <c r="BK105" s="243"/>
      <c r="BL105" s="238"/>
      <c r="BM105" s="243"/>
      <c r="BN105" s="238"/>
      <c r="BO105" s="243"/>
      <c r="BP105" s="238"/>
      <c r="BQ105" s="243"/>
      <c r="BR105" s="238"/>
      <c r="BS105" s="243"/>
      <c r="BT105" s="238"/>
      <c r="BU105" s="243"/>
      <c r="BV105" s="238"/>
      <c r="BW105" s="243"/>
      <c r="BX105" s="238"/>
      <c r="BY105" s="243"/>
      <c r="BZ105" s="238"/>
      <c r="CA105" s="242"/>
      <c r="CB105" s="236"/>
      <c r="CC105" s="546"/>
      <c r="CD105" s="789">
        <f t="shared" si="69"/>
        <v>0</v>
      </c>
      <c r="CE105" s="755">
        <f t="shared" si="70"/>
        <v>0</v>
      </c>
      <c r="CF105" s="239"/>
      <c r="CG105" s="243"/>
      <c r="CH105" s="238"/>
      <c r="CI105" s="243"/>
      <c r="CJ105" s="238"/>
      <c r="CK105" s="243"/>
      <c r="CL105" s="238"/>
      <c r="CM105" s="243"/>
      <c r="CN105" s="238"/>
      <c r="CO105" s="243"/>
      <c r="CP105" s="238"/>
      <c r="CQ105" s="243"/>
      <c r="CR105" s="238"/>
      <c r="CS105" s="243"/>
      <c r="CT105" s="238"/>
      <c r="CU105" s="243"/>
      <c r="CV105" s="238"/>
      <c r="CW105" s="243"/>
      <c r="CX105" s="238"/>
      <c r="CY105" s="243"/>
      <c r="CZ105" s="238"/>
      <c r="DA105" s="242"/>
      <c r="DB105" s="236"/>
      <c r="DC105" s="242"/>
      <c r="DD105" s="789">
        <f t="shared" si="71"/>
        <v>0</v>
      </c>
      <c r="DE105" s="811">
        <f t="shared" si="72"/>
        <v>0</v>
      </c>
      <c r="DF105" s="354">
        <f t="shared" ref="DF105" si="93">+F105+H105+J105+L105+N105+P105+R105+T105+V105+X105+Z105+AB105+AF105+AH105+AJ105+AL105+AN105+AP105+AR105+AT105+AV105+AX105+AZ105+BB105+BF105+BH105+BJ105+BL105+BN105+BP105+BR105+BT105+BV105+BX105+BZ105+CB105+CF105+CH105+CJ105+CL105+CN105+CP105+CR105+CT105+CV105+CX105+CZ105+DB105</f>
        <v>0</v>
      </c>
      <c r="DG105" s="355">
        <f t="shared" ref="DG105" si="94">+G105+I105+K105+M105+O105+Q105+S105+U105+W105+Y105+AA105+AC105+AG105+AI105+AK105+AM105+AO105+AQ105+AS105+AU105+AW105+AY105+BA105+BC105+BG105+BI105+BK105+BM105+BO105+BQ105+BS105+BU105+BW105+BY105+CA105+CC105+CG105+CI105+CK105+CM105+CO105+CQ105+CS105+CU105+CW105+CY105+DA105+DC105</f>
        <v>29600</v>
      </c>
      <c r="DH105" s="308"/>
    </row>
    <row r="106" spans="1:123" s="362" customFormat="1" ht="13">
      <c r="A106" s="133" t="s">
        <v>450</v>
      </c>
      <c r="B106" s="189" t="s">
        <v>451</v>
      </c>
      <c r="C106" s="131"/>
      <c r="D106" s="130"/>
      <c r="E106" s="86"/>
      <c r="F106" s="241"/>
      <c r="G106" s="243"/>
      <c r="H106" s="238"/>
      <c r="I106" s="237"/>
      <c r="J106" s="238"/>
      <c r="K106" s="237"/>
      <c r="L106" s="238"/>
      <c r="M106" s="237"/>
      <c r="N106" s="238"/>
      <c r="O106" s="237"/>
      <c r="P106" s="238"/>
      <c r="Q106" s="237"/>
      <c r="R106" s="238"/>
      <c r="S106" s="237"/>
      <c r="T106" s="238"/>
      <c r="U106" s="237"/>
      <c r="V106" s="238"/>
      <c r="W106" s="237"/>
      <c r="X106" s="238"/>
      <c r="Y106" s="237"/>
      <c r="Z106" s="238"/>
      <c r="AA106" s="249"/>
      <c r="AB106" s="236"/>
      <c r="AC106" s="240"/>
      <c r="AD106" s="789">
        <f t="shared" si="65"/>
        <v>0</v>
      </c>
      <c r="AE106" s="755">
        <f t="shared" si="66"/>
        <v>0</v>
      </c>
      <c r="AF106" s="239"/>
      <c r="AG106" s="243"/>
      <c r="AH106" s="238"/>
      <c r="AI106" s="237"/>
      <c r="AJ106" s="238"/>
      <c r="AK106" s="237"/>
      <c r="AL106" s="238"/>
      <c r="AM106" s="237"/>
      <c r="AN106" s="238"/>
      <c r="AO106" s="237"/>
      <c r="AP106" s="238"/>
      <c r="AQ106" s="237"/>
      <c r="AR106" s="238"/>
      <c r="AS106" s="237"/>
      <c r="AT106" s="238"/>
      <c r="AU106" s="237"/>
      <c r="AV106" s="238"/>
      <c r="AW106" s="237"/>
      <c r="AX106" s="238"/>
      <c r="AY106" s="237"/>
      <c r="AZ106" s="238"/>
      <c r="BA106" s="249"/>
      <c r="BB106" s="238"/>
      <c r="BC106" s="242">
        <v>72000</v>
      </c>
      <c r="BD106" s="789">
        <f t="shared" si="67"/>
        <v>0</v>
      </c>
      <c r="BE106" s="755">
        <f t="shared" si="68"/>
        <v>72000</v>
      </c>
      <c r="BF106" s="239"/>
      <c r="BG106" s="243"/>
      <c r="BH106" s="238"/>
      <c r="BI106" s="237"/>
      <c r="BJ106" s="238"/>
      <c r="BK106" s="237"/>
      <c r="BL106" s="238"/>
      <c r="BM106" s="237"/>
      <c r="BN106" s="238"/>
      <c r="BO106" s="237"/>
      <c r="BP106" s="238"/>
      <c r="BQ106" s="237"/>
      <c r="BR106" s="238"/>
      <c r="BS106" s="237"/>
      <c r="BT106" s="238"/>
      <c r="BU106" s="237"/>
      <c r="BV106" s="238"/>
      <c r="BW106" s="237"/>
      <c r="BX106" s="238"/>
      <c r="BY106" s="237"/>
      <c r="BZ106" s="238"/>
      <c r="CA106" s="249"/>
      <c r="CB106" s="236"/>
      <c r="CC106" s="240"/>
      <c r="CD106" s="789">
        <f t="shared" si="69"/>
        <v>0</v>
      </c>
      <c r="CE106" s="755">
        <f t="shared" si="70"/>
        <v>0</v>
      </c>
      <c r="CF106" s="239"/>
      <c r="CG106" s="243"/>
      <c r="CH106" s="238"/>
      <c r="CI106" s="237"/>
      <c r="CJ106" s="238"/>
      <c r="CK106" s="237"/>
      <c r="CL106" s="238"/>
      <c r="CM106" s="237"/>
      <c r="CN106" s="238"/>
      <c r="CO106" s="237"/>
      <c r="CP106" s="238"/>
      <c r="CQ106" s="237"/>
      <c r="CR106" s="238"/>
      <c r="CS106" s="237"/>
      <c r="CT106" s="238"/>
      <c r="CU106" s="237"/>
      <c r="CV106" s="238"/>
      <c r="CW106" s="237"/>
      <c r="CX106" s="238"/>
      <c r="CY106" s="237"/>
      <c r="CZ106" s="238"/>
      <c r="DA106" s="249"/>
      <c r="DB106" s="236"/>
      <c r="DC106" s="235"/>
      <c r="DD106" s="789">
        <f t="shared" si="71"/>
        <v>0</v>
      </c>
      <c r="DE106" s="811">
        <f t="shared" si="72"/>
        <v>0</v>
      </c>
      <c r="DF106" s="354">
        <f t="shared" si="89"/>
        <v>0</v>
      </c>
      <c r="DG106" s="355">
        <f t="shared" si="90"/>
        <v>72000</v>
      </c>
      <c r="DH106" s="308"/>
      <c r="DI106" s="361"/>
      <c r="DJ106" s="361"/>
      <c r="DK106" s="361"/>
      <c r="DL106" s="361"/>
      <c r="DM106" s="361"/>
      <c r="DN106" s="361"/>
      <c r="DO106" s="361"/>
      <c r="DP106" s="361"/>
      <c r="DQ106" s="361"/>
      <c r="DR106" s="361"/>
      <c r="DS106" s="361"/>
    </row>
    <row r="107" spans="1:123" s="362" customFormat="1" ht="12" hidden="1">
      <c r="A107" s="133"/>
      <c r="B107" s="189"/>
      <c r="C107" s="131"/>
      <c r="D107" s="130"/>
      <c r="E107" s="86"/>
      <c r="F107" s="241"/>
      <c r="G107" s="243"/>
      <c r="H107" s="238"/>
      <c r="I107" s="237"/>
      <c r="J107" s="238"/>
      <c r="K107" s="237"/>
      <c r="L107" s="238"/>
      <c r="M107" s="237"/>
      <c r="N107" s="238"/>
      <c r="O107" s="237"/>
      <c r="P107" s="238"/>
      <c r="Q107" s="237"/>
      <c r="R107" s="238"/>
      <c r="S107" s="237"/>
      <c r="T107" s="238"/>
      <c r="U107" s="237"/>
      <c r="V107" s="238"/>
      <c r="W107" s="237"/>
      <c r="X107" s="238"/>
      <c r="Y107" s="237"/>
      <c r="Z107" s="238"/>
      <c r="AA107" s="249"/>
      <c r="AB107" s="236"/>
      <c r="AC107" s="240"/>
      <c r="AD107" s="789">
        <f t="shared" si="65"/>
        <v>0</v>
      </c>
      <c r="AE107" s="755">
        <f t="shared" si="66"/>
        <v>0</v>
      </c>
      <c r="AF107" s="239"/>
      <c r="AG107" s="243"/>
      <c r="AH107" s="238"/>
      <c r="AI107" s="237"/>
      <c r="AJ107" s="238"/>
      <c r="AK107" s="237"/>
      <c r="AL107" s="238"/>
      <c r="AM107" s="237"/>
      <c r="AN107" s="238"/>
      <c r="AO107" s="237"/>
      <c r="AP107" s="238"/>
      <c r="AQ107" s="237"/>
      <c r="AR107" s="238"/>
      <c r="AS107" s="237"/>
      <c r="AT107" s="238"/>
      <c r="AU107" s="237"/>
      <c r="AV107" s="238"/>
      <c r="AW107" s="237"/>
      <c r="AX107" s="238"/>
      <c r="AY107" s="237"/>
      <c r="AZ107" s="238"/>
      <c r="BA107" s="249"/>
      <c r="BB107" s="238"/>
      <c r="BC107" s="242"/>
      <c r="BD107" s="789">
        <f t="shared" si="67"/>
        <v>0</v>
      </c>
      <c r="BE107" s="755">
        <f t="shared" si="68"/>
        <v>0</v>
      </c>
      <c r="BF107" s="239"/>
      <c r="BG107" s="243"/>
      <c r="BH107" s="238"/>
      <c r="BI107" s="237"/>
      <c r="BJ107" s="238"/>
      <c r="BK107" s="237"/>
      <c r="BL107" s="238"/>
      <c r="BM107" s="237"/>
      <c r="BN107" s="238"/>
      <c r="BO107" s="237"/>
      <c r="BP107" s="238"/>
      <c r="BQ107" s="237"/>
      <c r="BR107" s="238"/>
      <c r="BS107" s="237"/>
      <c r="BT107" s="238"/>
      <c r="BU107" s="237"/>
      <c r="BV107" s="238"/>
      <c r="BW107" s="237"/>
      <c r="BX107" s="238"/>
      <c r="BY107" s="237"/>
      <c r="BZ107" s="238"/>
      <c r="CA107" s="249"/>
      <c r="CB107" s="236"/>
      <c r="CC107" s="240"/>
      <c r="CD107" s="789">
        <f t="shared" si="69"/>
        <v>0</v>
      </c>
      <c r="CE107" s="755">
        <f t="shared" si="70"/>
        <v>0</v>
      </c>
      <c r="CF107" s="239"/>
      <c r="CG107" s="243"/>
      <c r="CH107" s="238"/>
      <c r="CI107" s="237"/>
      <c r="CJ107" s="238"/>
      <c r="CK107" s="237"/>
      <c r="CL107" s="238"/>
      <c r="CM107" s="237"/>
      <c r="CN107" s="238"/>
      <c r="CO107" s="237"/>
      <c r="CP107" s="238"/>
      <c r="CQ107" s="237"/>
      <c r="CR107" s="238"/>
      <c r="CS107" s="237"/>
      <c r="CT107" s="238"/>
      <c r="CU107" s="237"/>
      <c r="CV107" s="238"/>
      <c r="CW107" s="237"/>
      <c r="CX107" s="238"/>
      <c r="CY107" s="237"/>
      <c r="CZ107" s="238"/>
      <c r="DA107" s="249"/>
      <c r="DB107" s="236"/>
      <c r="DC107" s="235"/>
      <c r="DD107" s="789">
        <f t="shared" si="71"/>
        <v>0</v>
      </c>
      <c r="DE107" s="811">
        <f t="shared" si="72"/>
        <v>0</v>
      </c>
      <c r="DF107" s="354">
        <f t="shared" si="89"/>
        <v>0</v>
      </c>
      <c r="DG107" s="355">
        <f t="shared" si="90"/>
        <v>0</v>
      </c>
      <c r="DH107" s="308"/>
      <c r="DI107" s="361"/>
      <c r="DJ107" s="361"/>
      <c r="DK107" s="361"/>
      <c r="DL107" s="361"/>
      <c r="DM107" s="361"/>
      <c r="DN107" s="361"/>
      <c r="DO107" s="361"/>
      <c r="DP107" s="361"/>
      <c r="DQ107" s="361"/>
      <c r="DR107" s="361"/>
      <c r="DS107" s="361"/>
    </row>
    <row r="108" spans="1:123" s="362" customFormat="1" ht="13">
      <c r="A108" s="133" t="s">
        <v>445</v>
      </c>
      <c r="B108" s="189" t="s">
        <v>295</v>
      </c>
      <c r="C108" s="131">
        <v>46.5</v>
      </c>
      <c r="D108" s="130">
        <v>43511</v>
      </c>
      <c r="E108" s="86">
        <v>44925</v>
      </c>
      <c r="F108" s="241">
        <f>+SUM(F109:F111)</f>
        <v>0</v>
      </c>
      <c r="G108" s="243">
        <f t="shared" ref="G108" si="95">+SUM(G109:G111)</f>
        <v>0</v>
      </c>
      <c r="H108" s="238">
        <f t="shared" ref="H108" si="96">+SUM(H109:H111)</f>
        <v>0</v>
      </c>
      <c r="I108" s="237">
        <f t="shared" ref="I108" si="97">+SUM(I109:I111)</f>
        <v>0</v>
      </c>
      <c r="J108" s="238">
        <f t="shared" ref="J108" si="98">+SUM(J109:J111)</f>
        <v>0</v>
      </c>
      <c r="K108" s="237">
        <f t="shared" ref="K108" si="99">+SUM(K109:K111)</f>
        <v>0</v>
      </c>
      <c r="L108" s="238">
        <f t="shared" ref="L108" si="100">+SUM(L109:L111)</f>
        <v>0</v>
      </c>
      <c r="M108" s="237">
        <f t="shared" ref="M108" si="101">+SUM(M109:M111)</f>
        <v>0</v>
      </c>
      <c r="N108" s="238">
        <f t="shared" ref="N108" si="102">+SUM(N109:N111)</f>
        <v>0</v>
      </c>
      <c r="O108" s="237">
        <f t="shared" ref="O108" si="103">+SUM(O109:O111)</f>
        <v>0</v>
      </c>
      <c r="P108" s="238">
        <f t="shared" ref="P108" si="104">+SUM(P109:P111)</f>
        <v>0</v>
      </c>
      <c r="Q108" s="237">
        <f t="shared" ref="Q108" si="105">+SUM(Q109:Q111)</f>
        <v>0</v>
      </c>
      <c r="R108" s="238">
        <f t="shared" ref="R108" si="106">+SUM(R109:R111)</f>
        <v>0</v>
      </c>
      <c r="S108" s="237">
        <f t="shared" ref="S108" si="107">+SUM(S109:S111)</f>
        <v>0</v>
      </c>
      <c r="T108" s="238">
        <f t="shared" ref="T108" si="108">+SUM(T109:T111)</f>
        <v>0</v>
      </c>
      <c r="U108" s="237">
        <f t="shared" ref="U108" si="109">+SUM(U109:U111)</f>
        <v>0</v>
      </c>
      <c r="V108" s="238">
        <f t="shared" ref="V108" si="110">+SUM(V109:V111)</f>
        <v>0</v>
      </c>
      <c r="W108" s="237">
        <f t="shared" ref="W108" si="111">+SUM(W109:W111)</f>
        <v>0</v>
      </c>
      <c r="X108" s="238">
        <f t="shared" ref="X108" si="112">+SUM(X109:X111)</f>
        <v>0</v>
      </c>
      <c r="Y108" s="237">
        <f t="shared" ref="Y108" si="113">+SUM(Y109:Y111)</f>
        <v>0</v>
      </c>
      <c r="Z108" s="238">
        <f t="shared" ref="Z108" si="114">+SUM(Z109:Z111)</f>
        <v>0</v>
      </c>
      <c r="AA108" s="249">
        <f t="shared" ref="AA108" si="115">+SUM(AA109:AA111)</f>
        <v>4774.7368421052633</v>
      </c>
      <c r="AB108" s="236">
        <f t="shared" ref="AB108" si="116">+SUM(AB109:AB111)</f>
        <v>0</v>
      </c>
      <c r="AC108" s="240">
        <f t="shared" ref="AC108" si="117">+SUM(AC109:AC111)</f>
        <v>4774.7368421052633</v>
      </c>
      <c r="AD108" s="789">
        <f t="shared" si="65"/>
        <v>0</v>
      </c>
      <c r="AE108" s="755">
        <f t="shared" si="66"/>
        <v>9549.4736842105267</v>
      </c>
      <c r="AF108" s="239">
        <f t="shared" ref="AF108" si="118">+SUM(AF109:AF111)</f>
        <v>0</v>
      </c>
      <c r="AG108" s="243">
        <f t="shared" ref="AG108" si="119">+SUM(AG109:AG111)</f>
        <v>4774.7368421052633</v>
      </c>
      <c r="AH108" s="238">
        <f t="shared" ref="AH108" si="120">+SUM(AH109:AH111)</f>
        <v>0</v>
      </c>
      <c r="AI108" s="237">
        <f t="shared" ref="AI108" si="121">+SUM(AI109:AI111)</f>
        <v>4774.7368421052633</v>
      </c>
      <c r="AJ108" s="238">
        <f t="shared" ref="AJ108" si="122">+SUM(AJ109:AJ111)</f>
        <v>0</v>
      </c>
      <c r="AK108" s="237">
        <f t="shared" ref="AK108" si="123">+SUM(AK109:AK111)</f>
        <v>4774.7368421052633</v>
      </c>
      <c r="AL108" s="238">
        <f t="shared" ref="AL108" si="124">+SUM(AL109:AL111)</f>
        <v>0</v>
      </c>
      <c r="AM108" s="237">
        <f t="shared" ref="AM108" si="125">+SUM(AM109:AM111)</f>
        <v>4774.7368421052633</v>
      </c>
      <c r="AN108" s="238">
        <f t="shared" ref="AN108:BV108" si="126">+SUM(AN109:AN111)</f>
        <v>0</v>
      </c>
      <c r="AO108" s="237">
        <f t="shared" si="126"/>
        <v>4774.7368421052633</v>
      </c>
      <c r="AP108" s="238">
        <f t="shared" si="126"/>
        <v>0</v>
      </c>
      <c r="AQ108" s="237">
        <f t="shared" si="126"/>
        <v>4774.7368421052633</v>
      </c>
      <c r="AR108" s="238">
        <f t="shared" si="126"/>
        <v>0</v>
      </c>
      <c r="AS108" s="237">
        <f t="shared" si="126"/>
        <v>4774.7368421052633</v>
      </c>
      <c r="AT108" s="238">
        <f t="shared" si="126"/>
        <v>0</v>
      </c>
      <c r="AU108" s="237">
        <f t="shared" si="126"/>
        <v>4774.7368421052633</v>
      </c>
      <c r="AV108" s="238">
        <f t="shared" si="126"/>
        <v>0</v>
      </c>
      <c r="AW108" s="237">
        <f t="shared" si="126"/>
        <v>12123.87969924812</v>
      </c>
      <c r="AX108" s="238">
        <f t="shared" si="126"/>
        <v>0</v>
      </c>
      <c r="AY108" s="237">
        <f t="shared" si="126"/>
        <v>12123.87969924812</v>
      </c>
      <c r="AZ108" s="238">
        <f t="shared" si="126"/>
        <v>0</v>
      </c>
      <c r="BA108" s="249">
        <f t="shared" si="126"/>
        <v>12123.87969924812</v>
      </c>
      <c r="BB108" s="238">
        <f t="shared" si="126"/>
        <v>0</v>
      </c>
      <c r="BC108" s="242">
        <f t="shared" si="126"/>
        <v>12123.87969924812</v>
      </c>
      <c r="BD108" s="789">
        <f t="shared" si="67"/>
        <v>0</v>
      </c>
      <c r="BE108" s="755">
        <f t="shared" si="68"/>
        <v>86693.413533834595</v>
      </c>
      <c r="BF108" s="239">
        <f t="shared" si="126"/>
        <v>0</v>
      </c>
      <c r="BG108" s="243">
        <f t="shared" si="126"/>
        <v>12123.87969924812</v>
      </c>
      <c r="BH108" s="238">
        <f t="shared" si="126"/>
        <v>0</v>
      </c>
      <c r="BI108" s="237">
        <f t="shared" si="126"/>
        <v>12123.87969924812</v>
      </c>
      <c r="BJ108" s="238">
        <f t="shared" si="126"/>
        <v>0</v>
      </c>
      <c r="BK108" s="237">
        <f t="shared" si="126"/>
        <v>12123.87969924812</v>
      </c>
      <c r="BL108" s="238">
        <f t="shared" si="126"/>
        <v>0</v>
      </c>
      <c r="BM108" s="237">
        <f t="shared" si="126"/>
        <v>12123.87969924812</v>
      </c>
      <c r="BN108" s="238">
        <f t="shared" si="126"/>
        <v>0</v>
      </c>
      <c r="BO108" s="237">
        <f t="shared" si="126"/>
        <v>12123.87969924812</v>
      </c>
      <c r="BP108" s="238">
        <f t="shared" si="126"/>
        <v>0</v>
      </c>
      <c r="BQ108" s="237">
        <f t="shared" si="126"/>
        <v>12123.87969924812</v>
      </c>
      <c r="BR108" s="238">
        <f t="shared" si="126"/>
        <v>0</v>
      </c>
      <c r="BS108" s="237">
        <f t="shared" si="126"/>
        <v>12123.87969924812</v>
      </c>
      <c r="BT108" s="238">
        <f t="shared" si="126"/>
        <v>0</v>
      </c>
      <c r="BU108" s="237">
        <f t="shared" si="126"/>
        <v>12123.87969924812</v>
      </c>
      <c r="BV108" s="238">
        <f t="shared" si="126"/>
        <v>0</v>
      </c>
      <c r="BW108" s="237">
        <f t="shared" ref="BW108:DC108" si="127">+SUM(BW109:BW111)</f>
        <v>12123.87969924812</v>
      </c>
      <c r="BX108" s="238">
        <f t="shared" si="127"/>
        <v>0</v>
      </c>
      <c r="BY108" s="237">
        <f t="shared" si="127"/>
        <v>12123.87969924812</v>
      </c>
      <c r="BZ108" s="238">
        <f t="shared" si="127"/>
        <v>0</v>
      </c>
      <c r="CA108" s="249">
        <f t="shared" si="127"/>
        <v>12123.87969924812</v>
      </c>
      <c r="CB108" s="236">
        <f t="shared" si="127"/>
        <v>0</v>
      </c>
      <c r="CC108" s="240">
        <f t="shared" si="127"/>
        <v>12123.87969924812</v>
      </c>
      <c r="CD108" s="789">
        <f t="shared" si="69"/>
        <v>0</v>
      </c>
      <c r="CE108" s="755">
        <f t="shared" si="70"/>
        <v>145486.55639097744</v>
      </c>
      <c r="CF108" s="239">
        <f t="shared" si="127"/>
        <v>0</v>
      </c>
      <c r="CG108" s="243">
        <f t="shared" si="127"/>
        <v>12123.87969924812</v>
      </c>
      <c r="CH108" s="238">
        <f t="shared" si="127"/>
        <v>0</v>
      </c>
      <c r="CI108" s="237">
        <f t="shared" si="127"/>
        <v>12123.87969924812</v>
      </c>
      <c r="CJ108" s="238">
        <f t="shared" si="127"/>
        <v>0</v>
      </c>
      <c r="CK108" s="237">
        <f t="shared" si="127"/>
        <v>12123.87969924812</v>
      </c>
      <c r="CL108" s="238">
        <f t="shared" si="127"/>
        <v>0</v>
      </c>
      <c r="CM108" s="237">
        <f t="shared" si="127"/>
        <v>12123.87969924812</v>
      </c>
      <c r="CN108" s="238">
        <f t="shared" si="127"/>
        <v>0</v>
      </c>
      <c r="CO108" s="237">
        <f t="shared" si="127"/>
        <v>12123.87969924812</v>
      </c>
      <c r="CP108" s="238">
        <f t="shared" si="127"/>
        <v>0</v>
      </c>
      <c r="CQ108" s="237">
        <f t="shared" si="127"/>
        <v>12123.87969924812</v>
      </c>
      <c r="CR108" s="238">
        <f t="shared" si="127"/>
        <v>0</v>
      </c>
      <c r="CS108" s="237">
        <f t="shared" si="127"/>
        <v>12123.87969924812</v>
      </c>
      <c r="CT108" s="238">
        <f t="shared" si="127"/>
        <v>0</v>
      </c>
      <c r="CU108" s="237">
        <f t="shared" si="127"/>
        <v>12123.87969924812</v>
      </c>
      <c r="CV108" s="238">
        <f t="shared" si="127"/>
        <v>0</v>
      </c>
      <c r="CW108" s="237">
        <f t="shared" si="127"/>
        <v>12123.87969924812</v>
      </c>
      <c r="CX108" s="238">
        <f t="shared" si="127"/>
        <v>0</v>
      </c>
      <c r="CY108" s="237">
        <f t="shared" si="127"/>
        <v>12123.87969924812</v>
      </c>
      <c r="CZ108" s="238">
        <f t="shared" si="127"/>
        <v>0</v>
      </c>
      <c r="DA108" s="249">
        <f t="shared" si="127"/>
        <v>12123.87969924812</v>
      </c>
      <c r="DB108" s="236">
        <f t="shared" si="127"/>
        <v>0</v>
      </c>
      <c r="DC108" s="235">
        <f t="shared" si="127"/>
        <v>12123.87969924812</v>
      </c>
      <c r="DD108" s="789">
        <f t="shared" si="71"/>
        <v>0</v>
      </c>
      <c r="DE108" s="811">
        <f t="shared" si="72"/>
        <v>145486.55639097744</v>
      </c>
      <c r="DF108" s="354">
        <f t="shared" si="89"/>
        <v>0</v>
      </c>
      <c r="DG108" s="355">
        <f t="shared" si="90"/>
        <v>387216.00000000006</v>
      </c>
      <c r="DH108" s="308"/>
      <c r="DI108" s="361"/>
      <c r="DJ108" s="361"/>
      <c r="DK108" s="361"/>
      <c r="DL108" s="361"/>
      <c r="DM108" s="361"/>
      <c r="DN108" s="361"/>
      <c r="DO108" s="361"/>
      <c r="DP108" s="361"/>
      <c r="DQ108" s="361"/>
      <c r="DR108" s="361"/>
      <c r="DS108" s="361"/>
    </row>
    <row r="109" spans="1:123" s="362" customFormat="1" ht="13">
      <c r="A109" s="133"/>
      <c r="B109" s="189" t="s">
        <v>182</v>
      </c>
      <c r="C109" s="131">
        <v>46.5</v>
      </c>
      <c r="D109" s="130">
        <v>43511</v>
      </c>
      <c r="E109" s="86">
        <v>44925</v>
      </c>
      <c r="F109" s="241"/>
      <c r="G109" s="243"/>
      <c r="H109" s="238"/>
      <c r="I109" s="237"/>
      <c r="J109" s="238"/>
      <c r="K109" s="237"/>
      <c r="L109" s="238"/>
      <c r="M109" s="237"/>
      <c r="N109" s="238"/>
      <c r="O109" s="237"/>
      <c r="P109" s="238"/>
      <c r="Q109" s="237"/>
      <c r="R109" s="238"/>
      <c r="S109" s="237"/>
      <c r="T109" s="238"/>
      <c r="U109" s="237"/>
      <c r="V109" s="238"/>
      <c r="W109" s="237"/>
      <c r="X109" s="238"/>
      <c r="Y109" s="237"/>
      <c r="Z109" s="238"/>
      <c r="AA109" s="249"/>
      <c r="AB109" s="236"/>
      <c r="AC109" s="240"/>
      <c r="AD109" s="789">
        <f t="shared" si="65"/>
        <v>0</v>
      </c>
      <c r="AE109" s="755">
        <f t="shared" si="66"/>
        <v>0</v>
      </c>
      <c r="AF109" s="239"/>
      <c r="AG109" s="243"/>
      <c r="AH109" s="238"/>
      <c r="AI109" s="237"/>
      <c r="AJ109" s="238"/>
      <c r="AK109" s="237"/>
      <c r="AL109" s="238"/>
      <c r="AM109" s="237"/>
      <c r="AN109" s="238"/>
      <c r="AO109" s="237"/>
      <c r="AP109" s="238"/>
      <c r="AQ109" s="237"/>
      <c r="AR109" s="238"/>
      <c r="AS109" s="237"/>
      <c r="AT109" s="238"/>
      <c r="AU109" s="237"/>
      <c r="AV109" s="238"/>
      <c r="AW109" s="237"/>
      <c r="AX109" s="238"/>
      <c r="AY109" s="237"/>
      <c r="AZ109" s="238"/>
      <c r="BA109" s="249"/>
      <c r="BB109" s="238"/>
      <c r="BC109" s="242"/>
      <c r="BD109" s="789">
        <f t="shared" si="67"/>
        <v>0</v>
      </c>
      <c r="BE109" s="755">
        <f t="shared" si="68"/>
        <v>0</v>
      </c>
      <c r="BF109" s="239"/>
      <c r="BG109" s="243"/>
      <c r="BH109" s="238"/>
      <c r="BI109" s="237"/>
      <c r="BJ109" s="238"/>
      <c r="BK109" s="237"/>
      <c r="BL109" s="238"/>
      <c r="BM109" s="237"/>
      <c r="BN109" s="238"/>
      <c r="BO109" s="237"/>
      <c r="BP109" s="238"/>
      <c r="BQ109" s="237"/>
      <c r="BR109" s="238"/>
      <c r="BS109" s="237"/>
      <c r="BT109" s="238"/>
      <c r="BU109" s="237"/>
      <c r="BV109" s="238"/>
      <c r="BW109" s="237"/>
      <c r="BX109" s="238"/>
      <c r="BY109" s="237"/>
      <c r="BZ109" s="238"/>
      <c r="CA109" s="249"/>
      <c r="CB109" s="236"/>
      <c r="CC109" s="240"/>
      <c r="CD109" s="789">
        <f t="shared" si="69"/>
        <v>0</v>
      </c>
      <c r="CE109" s="755">
        <f t="shared" si="70"/>
        <v>0</v>
      </c>
      <c r="CF109" s="239"/>
      <c r="CG109" s="243"/>
      <c r="CH109" s="238"/>
      <c r="CI109" s="237"/>
      <c r="CJ109" s="238"/>
      <c r="CK109" s="237"/>
      <c r="CL109" s="238"/>
      <c r="CM109" s="237"/>
      <c r="CN109" s="238"/>
      <c r="CO109" s="237"/>
      <c r="CP109" s="238"/>
      <c r="CQ109" s="237"/>
      <c r="CR109" s="238"/>
      <c r="CS109" s="237"/>
      <c r="CT109" s="238"/>
      <c r="CU109" s="237"/>
      <c r="CV109" s="238"/>
      <c r="CW109" s="237"/>
      <c r="CX109" s="238"/>
      <c r="CY109" s="237"/>
      <c r="CZ109" s="238"/>
      <c r="DA109" s="249"/>
      <c r="DB109" s="236"/>
      <c r="DC109" s="235"/>
      <c r="DD109" s="789">
        <f t="shared" si="71"/>
        <v>0</v>
      </c>
      <c r="DE109" s="811">
        <f t="shared" si="72"/>
        <v>0</v>
      </c>
      <c r="DF109" s="354">
        <f t="shared" si="89"/>
        <v>0</v>
      </c>
      <c r="DG109" s="355">
        <f t="shared" si="90"/>
        <v>0</v>
      </c>
      <c r="DH109" s="308"/>
      <c r="DI109" s="361"/>
      <c r="DJ109" s="361"/>
      <c r="DK109" s="361"/>
      <c r="DL109" s="361"/>
      <c r="DM109" s="361"/>
      <c r="DN109" s="361"/>
      <c r="DO109" s="361"/>
      <c r="DP109" s="361"/>
      <c r="DQ109" s="361"/>
      <c r="DR109" s="361"/>
      <c r="DS109" s="361"/>
    </row>
    <row r="110" spans="1:123" s="362" customFormat="1" ht="13">
      <c r="A110" s="133"/>
      <c r="B110" s="189" t="s">
        <v>296</v>
      </c>
      <c r="C110" s="131">
        <v>46.5</v>
      </c>
      <c r="D110" s="130">
        <v>43511</v>
      </c>
      <c r="E110" s="86">
        <v>44925</v>
      </c>
      <c r="F110" s="241"/>
      <c r="G110" s="243"/>
      <c r="H110" s="238"/>
      <c r="I110" s="237"/>
      <c r="J110" s="238"/>
      <c r="K110" s="237"/>
      <c r="L110" s="238"/>
      <c r="M110" s="237"/>
      <c r="N110" s="238"/>
      <c r="O110" s="237"/>
      <c r="P110" s="238"/>
      <c r="Q110" s="237"/>
      <c r="R110" s="238"/>
      <c r="S110" s="237"/>
      <c r="T110" s="238"/>
      <c r="U110" s="237"/>
      <c r="V110" s="238"/>
      <c r="W110" s="237"/>
      <c r="X110" s="238"/>
      <c r="Y110" s="237"/>
      <c r="Z110" s="238"/>
      <c r="AA110" s="249"/>
      <c r="AB110" s="236"/>
      <c r="AC110" s="240"/>
      <c r="AD110" s="789">
        <f t="shared" si="65"/>
        <v>0</v>
      </c>
      <c r="AE110" s="755">
        <f t="shared" si="66"/>
        <v>0</v>
      </c>
      <c r="AF110" s="239"/>
      <c r="AG110" s="243"/>
      <c r="AH110" s="238"/>
      <c r="AI110" s="237"/>
      <c r="AJ110" s="238"/>
      <c r="AK110" s="237"/>
      <c r="AL110" s="238"/>
      <c r="AM110" s="237"/>
      <c r="AN110" s="238"/>
      <c r="AO110" s="237"/>
      <c r="AP110" s="238"/>
      <c r="AQ110" s="237"/>
      <c r="AR110" s="238"/>
      <c r="AS110" s="237"/>
      <c r="AT110" s="238"/>
      <c r="AU110" s="237"/>
      <c r="AV110" s="238"/>
      <c r="AW110" s="237">
        <f>205776/28</f>
        <v>7349.1428571428569</v>
      </c>
      <c r="AX110" s="238"/>
      <c r="AY110" s="237">
        <f>205776/28</f>
        <v>7349.1428571428569</v>
      </c>
      <c r="AZ110" s="238"/>
      <c r="BA110" s="237">
        <f>205776/28</f>
        <v>7349.1428571428569</v>
      </c>
      <c r="BB110" s="238"/>
      <c r="BC110" s="249">
        <f>205776/28</f>
        <v>7349.1428571428569</v>
      </c>
      <c r="BD110" s="789">
        <f t="shared" si="67"/>
        <v>0</v>
      </c>
      <c r="BE110" s="755">
        <f t="shared" si="68"/>
        <v>29396.571428571428</v>
      </c>
      <c r="BF110" s="239"/>
      <c r="BG110" s="237">
        <f>205776/28</f>
        <v>7349.1428571428569</v>
      </c>
      <c r="BH110" s="238"/>
      <c r="BI110" s="237">
        <f>205776/28</f>
        <v>7349.1428571428569</v>
      </c>
      <c r="BJ110" s="238"/>
      <c r="BK110" s="237">
        <f>205776/28</f>
        <v>7349.1428571428569</v>
      </c>
      <c r="BL110" s="238"/>
      <c r="BM110" s="237">
        <f>205776/28</f>
        <v>7349.1428571428569</v>
      </c>
      <c r="BN110" s="238"/>
      <c r="BO110" s="237">
        <f>205776/28</f>
        <v>7349.1428571428569</v>
      </c>
      <c r="BP110" s="238"/>
      <c r="BQ110" s="237">
        <f>205776/28</f>
        <v>7349.1428571428569</v>
      </c>
      <c r="BR110" s="238"/>
      <c r="BS110" s="237">
        <f>205776/28</f>
        <v>7349.1428571428569</v>
      </c>
      <c r="BT110" s="238"/>
      <c r="BU110" s="237">
        <f>205776/28</f>
        <v>7349.1428571428569</v>
      </c>
      <c r="BV110" s="238"/>
      <c r="BW110" s="237">
        <f>205776/28</f>
        <v>7349.1428571428569</v>
      </c>
      <c r="BX110" s="238"/>
      <c r="BY110" s="237">
        <f>205776/28</f>
        <v>7349.1428571428569</v>
      </c>
      <c r="BZ110" s="238"/>
      <c r="CA110" s="237">
        <f>205776/28</f>
        <v>7349.1428571428569</v>
      </c>
      <c r="CB110" s="236"/>
      <c r="CC110" s="545">
        <f>205776/28</f>
        <v>7349.1428571428569</v>
      </c>
      <c r="CD110" s="789">
        <f t="shared" si="69"/>
        <v>0</v>
      </c>
      <c r="CE110" s="755">
        <f t="shared" si="70"/>
        <v>88189.714285714275</v>
      </c>
      <c r="CF110" s="239"/>
      <c r="CG110" s="237">
        <f>205776/28</f>
        <v>7349.1428571428569</v>
      </c>
      <c r="CH110" s="238"/>
      <c r="CI110" s="237">
        <f>205776/28</f>
        <v>7349.1428571428569</v>
      </c>
      <c r="CJ110" s="238"/>
      <c r="CK110" s="237">
        <f>205776/28</f>
        <v>7349.1428571428569</v>
      </c>
      <c r="CL110" s="238"/>
      <c r="CM110" s="237">
        <f>205776/28</f>
        <v>7349.1428571428569</v>
      </c>
      <c r="CN110" s="238"/>
      <c r="CO110" s="237">
        <f>205776/28</f>
        <v>7349.1428571428569</v>
      </c>
      <c r="CP110" s="238"/>
      <c r="CQ110" s="237">
        <f>205776/28</f>
        <v>7349.1428571428569</v>
      </c>
      <c r="CR110" s="238"/>
      <c r="CS110" s="237">
        <f>205776/28</f>
        <v>7349.1428571428569</v>
      </c>
      <c r="CT110" s="238"/>
      <c r="CU110" s="237">
        <f>205776/28</f>
        <v>7349.1428571428569</v>
      </c>
      <c r="CV110" s="238"/>
      <c r="CW110" s="237">
        <f>205776/28</f>
        <v>7349.1428571428569</v>
      </c>
      <c r="CX110" s="238"/>
      <c r="CY110" s="237">
        <f>205776/28</f>
        <v>7349.1428571428569</v>
      </c>
      <c r="CZ110" s="238"/>
      <c r="DA110" s="237">
        <f>205776/28</f>
        <v>7349.1428571428569</v>
      </c>
      <c r="DB110" s="236"/>
      <c r="DC110" s="249">
        <f>205776/28</f>
        <v>7349.1428571428569</v>
      </c>
      <c r="DD110" s="789">
        <f t="shared" si="71"/>
        <v>0</v>
      </c>
      <c r="DE110" s="811">
        <f t="shared" si="72"/>
        <v>88189.714285714275</v>
      </c>
      <c r="DF110" s="354">
        <f t="shared" si="89"/>
        <v>0</v>
      </c>
      <c r="DG110" s="355">
        <f t="shared" si="90"/>
        <v>205776.00000000012</v>
      </c>
      <c r="DH110" s="308"/>
      <c r="DI110" s="361"/>
      <c r="DJ110" s="361"/>
      <c r="DK110" s="361"/>
      <c r="DL110" s="361"/>
      <c r="DM110" s="361"/>
      <c r="DN110" s="361"/>
      <c r="DO110" s="361"/>
      <c r="DP110" s="361"/>
      <c r="DQ110" s="361"/>
      <c r="DR110" s="361"/>
      <c r="DS110" s="361"/>
    </row>
    <row r="111" spans="1:123" s="362" customFormat="1" ht="13">
      <c r="A111" s="133"/>
      <c r="B111" s="189" t="s">
        <v>297</v>
      </c>
      <c r="C111" s="131">
        <v>46.5</v>
      </c>
      <c r="D111" s="130">
        <v>43511</v>
      </c>
      <c r="E111" s="86">
        <v>44925</v>
      </c>
      <c r="F111" s="241"/>
      <c r="G111" s="243"/>
      <c r="H111" s="238"/>
      <c r="I111" s="237"/>
      <c r="J111" s="238"/>
      <c r="K111" s="237"/>
      <c r="L111" s="238"/>
      <c r="M111" s="237"/>
      <c r="N111" s="238"/>
      <c r="O111" s="237"/>
      <c r="P111" s="238"/>
      <c r="Q111" s="237"/>
      <c r="R111" s="238"/>
      <c r="S111" s="237"/>
      <c r="T111" s="238"/>
      <c r="U111" s="237"/>
      <c r="V111" s="238"/>
      <c r="W111" s="237"/>
      <c r="X111" s="238"/>
      <c r="Y111" s="237"/>
      <c r="Z111" s="238"/>
      <c r="AA111" s="249">
        <f>181440/38</f>
        <v>4774.7368421052633</v>
      </c>
      <c r="AB111" s="236"/>
      <c r="AC111" s="545">
        <f>181440/38</f>
        <v>4774.7368421052633</v>
      </c>
      <c r="AD111" s="789">
        <f t="shared" si="65"/>
        <v>0</v>
      </c>
      <c r="AE111" s="755">
        <f t="shared" si="66"/>
        <v>9549.4736842105267</v>
      </c>
      <c r="AF111" s="239"/>
      <c r="AG111" s="249">
        <f>181440/38</f>
        <v>4774.7368421052633</v>
      </c>
      <c r="AH111" s="238"/>
      <c r="AI111" s="249">
        <f>181440/38</f>
        <v>4774.7368421052633</v>
      </c>
      <c r="AJ111" s="238"/>
      <c r="AK111" s="249">
        <f>181440/38</f>
        <v>4774.7368421052633</v>
      </c>
      <c r="AL111" s="238"/>
      <c r="AM111" s="249">
        <f>181440/38</f>
        <v>4774.7368421052633</v>
      </c>
      <c r="AN111" s="238"/>
      <c r="AO111" s="249">
        <f>181440/38</f>
        <v>4774.7368421052633</v>
      </c>
      <c r="AP111" s="238"/>
      <c r="AQ111" s="249">
        <f>181440/38</f>
        <v>4774.7368421052633</v>
      </c>
      <c r="AR111" s="238"/>
      <c r="AS111" s="249">
        <f>181440/38</f>
        <v>4774.7368421052633</v>
      </c>
      <c r="AT111" s="238"/>
      <c r="AU111" s="249">
        <f>181440/38</f>
        <v>4774.7368421052633</v>
      </c>
      <c r="AV111" s="238"/>
      <c r="AW111" s="249">
        <f>181440/38</f>
        <v>4774.7368421052633</v>
      </c>
      <c r="AX111" s="238"/>
      <c r="AY111" s="249">
        <f>181440/38</f>
        <v>4774.7368421052633</v>
      </c>
      <c r="AZ111" s="238"/>
      <c r="BA111" s="249">
        <f>181440/38</f>
        <v>4774.7368421052633</v>
      </c>
      <c r="BB111" s="238"/>
      <c r="BC111" s="249">
        <f>181440/38</f>
        <v>4774.7368421052633</v>
      </c>
      <c r="BD111" s="789">
        <f t="shared" si="67"/>
        <v>0</v>
      </c>
      <c r="BE111" s="755">
        <f t="shared" si="68"/>
        <v>57296.842105263175</v>
      </c>
      <c r="BF111" s="239"/>
      <c r="BG111" s="249">
        <f>181440/38</f>
        <v>4774.7368421052633</v>
      </c>
      <c r="BH111" s="238"/>
      <c r="BI111" s="249">
        <f>181440/38</f>
        <v>4774.7368421052633</v>
      </c>
      <c r="BJ111" s="238"/>
      <c r="BK111" s="249">
        <f>181440/38</f>
        <v>4774.7368421052633</v>
      </c>
      <c r="BL111" s="238"/>
      <c r="BM111" s="249">
        <f>181440/38</f>
        <v>4774.7368421052633</v>
      </c>
      <c r="BN111" s="238"/>
      <c r="BO111" s="249">
        <f>181440/38</f>
        <v>4774.7368421052633</v>
      </c>
      <c r="BP111" s="238"/>
      <c r="BQ111" s="249">
        <f>181440/38</f>
        <v>4774.7368421052633</v>
      </c>
      <c r="BR111" s="238"/>
      <c r="BS111" s="249">
        <f>181440/38</f>
        <v>4774.7368421052633</v>
      </c>
      <c r="BT111" s="238"/>
      <c r="BU111" s="249">
        <f>181440/38</f>
        <v>4774.7368421052633</v>
      </c>
      <c r="BV111" s="238"/>
      <c r="BW111" s="249">
        <f>181440/38</f>
        <v>4774.7368421052633</v>
      </c>
      <c r="BX111" s="238"/>
      <c r="BY111" s="249">
        <f>181440/38</f>
        <v>4774.7368421052633</v>
      </c>
      <c r="BZ111" s="238"/>
      <c r="CA111" s="249">
        <f>181440/38</f>
        <v>4774.7368421052633</v>
      </c>
      <c r="CB111" s="236"/>
      <c r="CC111" s="545">
        <f>181440/38</f>
        <v>4774.7368421052633</v>
      </c>
      <c r="CD111" s="789">
        <f t="shared" si="69"/>
        <v>0</v>
      </c>
      <c r="CE111" s="755">
        <f t="shared" si="70"/>
        <v>57296.842105263175</v>
      </c>
      <c r="CF111" s="239"/>
      <c r="CG111" s="249">
        <f>181440/38</f>
        <v>4774.7368421052633</v>
      </c>
      <c r="CH111" s="238"/>
      <c r="CI111" s="249">
        <f>181440/38</f>
        <v>4774.7368421052633</v>
      </c>
      <c r="CJ111" s="238"/>
      <c r="CK111" s="249">
        <f>181440/38</f>
        <v>4774.7368421052633</v>
      </c>
      <c r="CL111" s="238"/>
      <c r="CM111" s="249">
        <f>181440/38</f>
        <v>4774.7368421052633</v>
      </c>
      <c r="CN111" s="238"/>
      <c r="CO111" s="249">
        <f>181440/38</f>
        <v>4774.7368421052633</v>
      </c>
      <c r="CP111" s="238"/>
      <c r="CQ111" s="249">
        <f>181440/38</f>
        <v>4774.7368421052633</v>
      </c>
      <c r="CR111" s="238"/>
      <c r="CS111" s="249">
        <f>181440/38</f>
        <v>4774.7368421052633</v>
      </c>
      <c r="CT111" s="238"/>
      <c r="CU111" s="249">
        <f>181440/38</f>
        <v>4774.7368421052633</v>
      </c>
      <c r="CV111" s="238"/>
      <c r="CW111" s="249">
        <f>181440/38</f>
        <v>4774.7368421052633</v>
      </c>
      <c r="CX111" s="238"/>
      <c r="CY111" s="249">
        <f>181440/38</f>
        <v>4774.7368421052633</v>
      </c>
      <c r="CZ111" s="238"/>
      <c r="DA111" s="249">
        <f>181440/38</f>
        <v>4774.7368421052633</v>
      </c>
      <c r="DB111" s="236"/>
      <c r="DC111" s="249">
        <f>181440/38</f>
        <v>4774.7368421052633</v>
      </c>
      <c r="DD111" s="789">
        <f t="shared" si="71"/>
        <v>0</v>
      </c>
      <c r="DE111" s="811">
        <f t="shared" si="72"/>
        <v>57296.842105263175</v>
      </c>
      <c r="DF111" s="354">
        <f t="shared" si="89"/>
        <v>0</v>
      </c>
      <c r="DG111" s="355">
        <f t="shared" si="90"/>
        <v>181439.99999999997</v>
      </c>
      <c r="DH111" s="308"/>
      <c r="DI111" s="361"/>
      <c r="DJ111" s="361"/>
      <c r="DK111" s="361"/>
      <c r="DL111" s="361"/>
      <c r="DM111" s="361"/>
      <c r="DN111" s="361"/>
      <c r="DO111" s="361"/>
      <c r="DP111" s="361"/>
      <c r="DQ111" s="361"/>
      <c r="DR111" s="361"/>
      <c r="DS111" s="361"/>
    </row>
    <row r="112" spans="1:123" s="362" customFormat="1" ht="13">
      <c r="A112" s="133" t="s">
        <v>446</v>
      </c>
      <c r="B112" s="189" t="s">
        <v>298</v>
      </c>
      <c r="C112" s="131">
        <v>46.5</v>
      </c>
      <c r="D112" s="130">
        <v>43511</v>
      </c>
      <c r="E112" s="86">
        <v>44925</v>
      </c>
      <c r="F112" s="241"/>
      <c r="G112" s="243"/>
      <c r="H112" s="238"/>
      <c r="I112" s="237"/>
      <c r="J112" s="238"/>
      <c r="K112" s="237"/>
      <c r="L112" s="238"/>
      <c r="M112" s="237"/>
      <c r="N112" s="238"/>
      <c r="O112" s="237"/>
      <c r="P112" s="238"/>
      <c r="Q112" s="237"/>
      <c r="R112" s="238"/>
      <c r="S112" s="237"/>
      <c r="T112" s="238"/>
      <c r="U112" s="237"/>
      <c r="V112" s="238"/>
      <c r="W112" s="237"/>
      <c r="X112" s="238"/>
      <c r="Y112" s="237"/>
      <c r="Z112" s="238"/>
      <c r="AA112" s="249"/>
      <c r="AB112" s="236"/>
      <c r="AC112" s="240"/>
      <c r="AD112" s="789">
        <f t="shared" si="65"/>
        <v>0</v>
      </c>
      <c r="AE112" s="755">
        <f t="shared" si="66"/>
        <v>0</v>
      </c>
      <c r="AF112" s="239"/>
      <c r="AG112" s="243"/>
      <c r="AH112" s="238"/>
      <c r="AI112" s="237"/>
      <c r="AJ112" s="238"/>
      <c r="AK112" s="237"/>
      <c r="AL112" s="238"/>
      <c r="AM112" s="237"/>
      <c r="AN112" s="238"/>
      <c r="AO112" s="237"/>
      <c r="AP112" s="238"/>
      <c r="AQ112" s="237"/>
      <c r="AR112" s="238"/>
      <c r="AS112" s="237"/>
      <c r="AT112" s="238"/>
      <c r="AU112" s="237"/>
      <c r="AV112" s="238"/>
      <c r="AW112" s="237"/>
      <c r="AX112" s="238"/>
      <c r="AY112" s="237"/>
      <c r="AZ112" s="238"/>
      <c r="BA112" s="249"/>
      <c r="BB112" s="238"/>
      <c r="BC112" s="242"/>
      <c r="BD112" s="789">
        <f t="shared" si="67"/>
        <v>0</v>
      </c>
      <c r="BE112" s="755">
        <f t="shared" si="68"/>
        <v>0</v>
      </c>
      <c r="BF112" s="239"/>
      <c r="BG112" s="243"/>
      <c r="BH112" s="238"/>
      <c r="BI112" s="237"/>
      <c r="BJ112" s="238"/>
      <c r="BK112" s="237"/>
      <c r="BL112" s="238"/>
      <c r="BM112" s="237"/>
      <c r="BN112" s="238"/>
      <c r="BO112" s="237"/>
      <c r="BP112" s="238"/>
      <c r="BQ112" s="237"/>
      <c r="BR112" s="238"/>
      <c r="BS112" s="237"/>
      <c r="BT112" s="238"/>
      <c r="BU112" s="237"/>
      <c r="BV112" s="238"/>
      <c r="BW112" s="237"/>
      <c r="BX112" s="238"/>
      <c r="BY112" s="237"/>
      <c r="BZ112" s="238"/>
      <c r="CA112" s="249"/>
      <c r="CB112" s="236"/>
      <c r="CC112" s="240"/>
      <c r="CD112" s="789">
        <f t="shared" si="69"/>
        <v>0</v>
      </c>
      <c r="CE112" s="755">
        <f t="shared" si="70"/>
        <v>0</v>
      </c>
      <c r="CF112" s="239"/>
      <c r="CG112" s="243"/>
      <c r="CH112" s="238"/>
      <c r="CI112" s="237"/>
      <c r="CJ112" s="238"/>
      <c r="CK112" s="237"/>
      <c r="CL112" s="238"/>
      <c r="CM112" s="237"/>
      <c r="CN112" s="238"/>
      <c r="CO112" s="237"/>
      <c r="CP112" s="238"/>
      <c r="CQ112" s="237"/>
      <c r="CR112" s="238"/>
      <c r="CS112" s="237"/>
      <c r="CT112" s="238"/>
      <c r="CU112" s="237"/>
      <c r="CV112" s="238"/>
      <c r="CW112" s="237"/>
      <c r="CX112" s="238"/>
      <c r="CY112" s="237"/>
      <c r="CZ112" s="238"/>
      <c r="DA112" s="249"/>
      <c r="DB112" s="236"/>
      <c r="DC112" s="235"/>
      <c r="DD112" s="789">
        <f t="shared" si="71"/>
        <v>0</v>
      </c>
      <c r="DE112" s="811">
        <f t="shared" si="72"/>
        <v>0</v>
      </c>
      <c r="DF112" s="354">
        <f t="shared" si="89"/>
        <v>0</v>
      </c>
      <c r="DG112" s="355">
        <f t="shared" si="90"/>
        <v>0</v>
      </c>
      <c r="DH112" s="308"/>
      <c r="DI112" s="361"/>
      <c r="DJ112" s="361"/>
      <c r="DK112" s="361"/>
      <c r="DL112" s="361"/>
      <c r="DM112" s="361"/>
      <c r="DN112" s="361"/>
      <c r="DO112" s="361"/>
      <c r="DP112" s="361"/>
      <c r="DQ112" s="361"/>
      <c r="DR112" s="361"/>
      <c r="DS112" s="361"/>
    </row>
    <row r="113" spans="1:123" s="362" customFormat="1" ht="13">
      <c r="A113" s="82" t="s">
        <v>447</v>
      </c>
      <c r="B113" s="189" t="s">
        <v>299</v>
      </c>
      <c r="C113" s="131">
        <v>46.5</v>
      </c>
      <c r="D113" s="130">
        <v>43511</v>
      </c>
      <c r="E113" s="86">
        <v>44925</v>
      </c>
      <c r="F113" s="241"/>
      <c r="G113" s="243"/>
      <c r="H113" s="238"/>
      <c r="I113" s="237"/>
      <c r="J113" s="238"/>
      <c r="K113" s="237"/>
      <c r="L113" s="238"/>
      <c r="M113" s="237"/>
      <c r="N113" s="238"/>
      <c r="O113" s="237"/>
      <c r="P113" s="238"/>
      <c r="Q113" s="237"/>
      <c r="R113" s="238"/>
      <c r="S113" s="243"/>
      <c r="T113" s="238"/>
      <c r="U113" s="243"/>
      <c r="V113" s="238"/>
      <c r="W113" s="243"/>
      <c r="X113" s="238"/>
      <c r="Y113" s="243"/>
      <c r="Z113" s="238"/>
      <c r="AA113" s="243"/>
      <c r="AB113" s="238"/>
      <c r="AC113" s="546"/>
      <c r="AD113" s="789">
        <f t="shared" si="65"/>
        <v>0</v>
      </c>
      <c r="AE113" s="755">
        <f t="shared" si="66"/>
        <v>0</v>
      </c>
      <c r="AF113" s="239"/>
      <c r="AG113" s="243"/>
      <c r="AH113" s="238"/>
      <c r="AI113" s="243"/>
      <c r="AJ113" s="238"/>
      <c r="AK113" s="243"/>
      <c r="AL113" s="238"/>
      <c r="AM113" s="243"/>
      <c r="AN113" s="238"/>
      <c r="AO113" s="243"/>
      <c r="AP113" s="238"/>
      <c r="AQ113" s="243"/>
      <c r="AR113" s="238"/>
      <c r="AS113" s="243"/>
      <c r="AT113" s="238"/>
      <c r="AU113" s="243"/>
      <c r="AV113" s="238"/>
      <c r="AW113" s="243"/>
      <c r="AX113" s="238"/>
      <c r="AY113" s="243"/>
      <c r="AZ113" s="238"/>
      <c r="BA113" s="243"/>
      <c r="BB113" s="236"/>
      <c r="BC113" s="242"/>
      <c r="BD113" s="789">
        <f t="shared" si="67"/>
        <v>0</v>
      </c>
      <c r="BE113" s="755">
        <f t="shared" si="68"/>
        <v>0</v>
      </c>
      <c r="BF113" s="239"/>
      <c r="BG113" s="243"/>
      <c r="BH113" s="238"/>
      <c r="BI113" s="243"/>
      <c r="BJ113" s="238"/>
      <c r="BK113" s="243"/>
      <c r="BL113" s="238"/>
      <c r="BM113" s="243"/>
      <c r="BN113" s="238"/>
      <c r="BO113" s="243"/>
      <c r="BP113" s="238"/>
      <c r="BQ113" s="243"/>
      <c r="BR113" s="238"/>
      <c r="BS113" s="243"/>
      <c r="BT113" s="238"/>
      <c r="BU113" s="243"/>
      <c r="BV113" s="238"/>
      <c r="BW113" s="243"/>
      <c r="BX113" s="238"/>
      <c r="BY113" s="243"/>
      <c r="BZ113" s="238"/>
      <c r="CA113" s="243"/>
      <c r="CB113" s="236"/>
      <c r="CC113" s="546"/>
      <c r="CD113" s="789">
        <f t="shared" si="69"/>
        <v>0</v>
      </c>
      <c r="CE113" s="755">
        <f t="shared" si="70"/>
        <v>0</v>
      </c>
      <c r="CF113" s="239"/>
      <c r="CG113" s="243"/>
      <c r="CH113" s="238"/>
      <c r="CI113" s="243"/>
      <c r="CJ113" s="238"/>
      <c r="CK113" s="243"/>
      <c r="CL113" s="238"/>
      <c r="CM113" s="243"/>
      <c r="CN113" s="238"/>
      <c r="CO113" s="243"/>
      <c r="CP113" s="238"/>
      <c r="CQ113" s="243"/>
      <c r="CR113" s="238"/>
      <c r="CS113" s="243"/>
      <c r="CT113" s="238"/>
      <c r="CU113" s="243"/>
      <c r="CV113" s="238"/>
      <c r="CW113" s="243"/>
      <c r="CX113" s="238"/>
      <c r="CY113" s="243"/>
      <c r="CZ113" s="238"/>
      <c r="DA113" s="243"/>
      <c r="DB113" s="236"/>
      <c r="DC113" s="242"/>
      <c r="DD113" s="789">
        <f t="shared" si="71"/>
        <v>0</v>
      </c>
      <c r="DE113" s="811">
        <f t="shared" si="72"/>
        <v>0</v>
      </c>
      <c r="DF113" s="354">
        <f t="shared" si="89"/>
        <v>0</v>
      </c>
      <c r="DG113" s="355">
        <f t="shared" si="90"/>
        <v>0</v>
      </c>
      <c r="DH113" s="308"/>
      <c r="DI113" s="361"/>
      <c r="DJ113" s="361"/>
      <c r="DK113" s="361"/>
      <c r="DL113" s="361"/>
      <c r="DM113" s="361"/>
      <c r="DN113" s="361"/>
      <c r="DO113" s="361"/>
      <c r="DP113" s="361"/>
      <c r="DQ113" s="361"/>
      <c r="DR113" s="361"/>
      <c r="DS113" s="361"/>
    </row>
    <row r="114" spans="1:123" s="93" customFormat="1" ht="16">
      <c r="A114" s="97" t="s">
        <v>452</v>
      </c>
      <c r="B114" s="93" t="s">
        <v>253</v>
      </c>
      <c r="E114" s="104"/>
      <c r="F114" s="102">
        <f t="shared" ref="F114:AM114" si="128">+SUM(F115:F116)</f>
        <v>0</v>
      </c>
      <c r="G114" s="99">
        <f t="shared" si="128"/>
        <v>0</v>
      </c>
      <c r="H114" s="97">
        <f t="shared" si="128"/>
        <v>0</v>
      </c>
      <c r="I114" s="98">
        <f t="shared" si="128"/>
        <v>0</v>
      </c>
      <c r="J114" s="97">
        <f t="shared" si="128"/>
        <v>0</v>
      </c>
      <c r="K114" s="98">
        <f t="shared" si="128"/>
        <v>0</v>
      </c>
      <c r="L114" s="97">
        <f t="shared" si="128"/>
        <v>0</v>
      </c>
      <c r="M114" s="98">
        <f t="shared" si="128"/>
        <v>0</v>
      </c>
      <c r="N114" s="97">
        <f t="shared" si="128"/>
        <v>0</v>
      </c>
      <c r="O114" s="98">
        <f t="shared" si="128"/>
        <v>0</v>
      </c>
      <c r="P114" s="97">
        <f t="shared" si="128"/>
        <v>0</v>
      </c>
      <c r="Q114" s="98">
        <f t="shared" si="128"/>
        <v>0</v>
      </c>
      <c r="R114" s="97">
        <f t="shared" si="128"/>
        <v>0</v>
      </c>
      <c r="S114" s="98">
        <f t="shared" si="128"/>
        <v>0</v>
      </c>
      <c r="T114" s="97">
        <f t="shared" si="128"/>
        <v>0</v>
      </c>
      <c r="U114" s="98">
        <f t="shared" si="128"/>
        <v>0</v>
      </c>
      <c r="V114" s="97">
        <f t="shared" si="128"/>
        <v>0</v>
      </c>
      <c r="W114" s="98">
        <f t="shared" si="128"/>
        <v>0</v>
      </c>
      <c r="X114" s="97">
        <f t="shared" si="128"/>
        <v>0</v>
      </c>
      <c r="Y114" s="98">
        <f t="shared" si="128"/>
        <v>0</v>
      </c>
      <c r="Z114" s="97">
        <f t="shared" si="128"/>
        <v>0</v>
      </c>
      <c r="AA114" s="96">
        <f t="shared" si="128"/>
        <v>0</v>
      </c>
      <c r="AB114" s="95">
        <f t="shared" si="128"/>
        <v>0</v>
      </c>
      <c r="AC114" s="101">
        <f t="shared" si="128"/>
        <v>0</v>
      </c>
      <c r="AD114" s="794">
        <f t="shared" si="65"/>
        <v>0</v>
      </c>
      <c r="AE114" s="760">
        <f t="shared" si="66"/>
        <v>0</v>
      </c>
      <c r="AF114" s="100">
        <f t="shared" si="128"/>
        <v>0</v>
      </c>
      <c r="AG114" s="99">
        <f t="shared" si="128"/>
        <v>0</v>
      </c>
      <c r="AH114" s="97">
        <f t="shared" si="128"/>
        <v>0</v>
      </c>
      <c r="AI114" s="98">
        <f t="shared" si="128"/>
        <v>0</v>
      </c>
      <c r="AJ114" s="97">
        <f t="shared" si="128"/>
        <v>0</v>
      </c>
      <c r="AK114" s="98">
        <f t="shared" si="128"/>
        <v>0</v>
      </c>
      <c r="AL114" s="97">
        <f t="shared" si="128"/>
        <v>0</v>
      </c>
      <c r="AM114" s="98">
        <f t="shared" si="128"/>
        <v>0</v>
      </c>
      <c r="AN114" s="97">
        <f t="shared" ref="AN114:BU114" si="129">+SUM(AN115:AN116)</f>
        <v>0</v>
      </c>
      <c r="AO114" s="98">
        <f t="shared" si="129"/>
        <v>0</v>
      </c>
      <c r="AP114" s="97">
        <f t="shared" si="129"/>
        <v>0</v>
      </c>
      <c r="AQ114" s="98">
        <f t="shared" si="129"/>
        <v>0</v>
      </c>
      <c r="AR114" s="97">
        <f t="shared" si="129"/>
        <v>0</v>
      </c>
      <c r="AS114" s="98">
        <f t="shared" si="129"/>
        <v>0</v>
      </c>
      <c r="AT114" s="97">
        <f t="shared" si="129"/>
        <v>0</v>
      </c>
      <c r="AU114" s="98">
        <f t="shared" si="129"/>
        <v>0</v>
      </c>
      <c r="AV114" s="97">
        <f t="shared" si="129"/>
        <v>0</v>
      </c>
      <c r="AW114" s="98">
        <f t="shared" si="129"/>
        <v>0</v>
      </c>
      <c r="AX114" s="97">
        <f t="shared" si="129"/>
        <v>0</v>
      </c>
      <c r="AY114" s="98">
        <f t="shared" si="129"/>
        <v>0</v>
      </c>
      <c r="AZ114" s="97">
        <f t="shared" si="129"/>
        <v>0</v>
      </c>
      <c r="BA114" s="96">
        <f t="shared" si="129"/>
        <v>0</v>
      </c>
      <c r="BB114" s="97">
        <f t="shared" si="129"/>
        <v>0</v>
      </c>
      <c r="BC114" s="103">
        <f t="shared" si="129"/>
        <v>0</v>
      </c>
      <c r="BD114" s="794">
        <f t="shared" si="67"/>
        <v>0</v>
      </c>
      <c r="BE114" s="760">
        <f t="shared" si="68"/>
        <v>0</v>
      </c>
      <c r="BF114" s="100">
        <f t="shared" si="129"/>
        <v>0</v>
      </c>
      <c r="BG114" s="99">
        <f t="shared" si="129"/>
        <v>0</v>
      </c>
      <c r="BH114" s="97">
        <f t="shared" si="129"/>
        <v>0</v>
      </c>
      <c r="BI114" s="98">
        <f t="shared" si="129"/>
        <v>0</v>
      </c>
      <c r="BJ114" s="97">
        <f t="shared" si="129"/>
        <v>0</v>
      </c>
      <c r="BK114" s="98">
        <f t="shared" si="129"/>
        <v>0</v>
      </c>
      <c r="BL114" s="97">
        <f t="shared" si="129"/>
        <v>0</v>
      </c>
      <c r="BM114" s="98">
        <f t="shared" si="129"/>
        <v>0</v>
      </c>
      <c r="BN114" s="97">
        <f t="shared" si="129"/>
        <v>0</v>
      </c>
      <c r="BO114" s="98">
        <f t="shared" si="129"/>
        <v>0</v>
      </c>
      <c r="BP114" s="97">
        <f t="shared" si="129"/>
        <v>0</v>
      </c>
      <c r="BQ114" s="98">
        <f t="shared" si="129"/>
        <v>0</v>
      </c>
      <c r="BR114" s="97">
        <f t="shared" si="129"/>
        <v>0</v>
      </c>
      <c r="BS114" s="98">
        <f t="shared" si="129"/>
        <v>0</v>
      </c>
      <c r="BT114" s="97">
        <f t="shared" si="129"/>
        <v>0</v>
      </c>
      <c r="BU114" s="98">
        <f t="shared" si="129"/>
        <v>0</v>
      </c>
      <c r="BV114" s="97">
        <f t="shared" ref="BV114:DC114" si="130">+SUM(BV115:BV116)</f>
        <v>0</v>
      </c>
      <c r="BW114" s="98">
        <f t="shared" si="130"/>
        <v>0</v>
      </c>
      <c r="BX114" s="97">
        <f t="shared" si="130"/>
        <v>0</v>
      </c>
      <c r="BY114" s="98">
        <f t="shared" si="130"/>
        <v>0</v>
      </c>
      <c r="BZ114" s="97">
        <f t="shared" si="130"/>
        <v>0</v>
      </c>
      <c r="CA114" s="96">
        <f t="shared" si="130"/>
        <v>0</v>
      </c>
      <c r="CB114" s="95">
        <f t="shared" si="130"/>
        <v>0</v>
      </c>
      <c r="CC114" s="101">
        <f t="shared" si="130"/>
        <v>0</v>
      </c>
      <c r="CD114" s="794">
        <f t="shared" si="69"/>
        <v>0</v>
      </c>
      <c r="CE114" s="760">
        <f t="shared" si="70"/>
        <v>0</v>
      </c>
      <c r="CF114" s="100">
        <f t="shared" si="130"/>
        <v>0</v>
      </c>
      <c r="CG114" s="99">
        <f t="shared" si="130"/>
        <v>0</v>
      </c>
      <c r="CH114" s="97">
        <f t="shared" si="130"/>
        <v>0</v>
      </c>
      <c r="CI114" s="98">
        <f t="shared" si="130"/>
        <v>0</v>
      </c>
      <c r="CJ114" s="97">
        <f t="shared" si="130"/>
        <v>0</v>
      </c>
      <c r="CK114" s="98">
        <f t="shared" si="130"/>
        <v>0</v>
      </c>
      <c r="CL114" s="97">
        <f t="shared" si="130"/>
        <v>0</v>
      </c>
      <c r="CM114" s="98">
        <f t="shared" si="130"/>
        <v>0</v>
      </c>
      <c r="CN114" s="97">
        <f t="shared" si="130"/>
        <v>0</v>
      </c>
      <c r="CO114" s="98">
        <f t="shared" si="130"/>
        <v>0</v>
      </c>
      <c r="CP114" s="97">
        <f t="shared" si="130"/>
        <v>0</v>
      </c>
      <c r="CQ114" s="98">
        <f t="shared" si="130"/>
        <v>0</v>
      </c>
      <c r="CR114" s="97">
        <f t="shared" si="130"/>
        <v>0</v>
      </c>
      <c r="CS114" s="98">
        <f t="shared" si="130"/>
        <v>0</v>
      </c>
      <c r="CT114" s="97">
        <f t="shared" si="130"/>
        <v>0</v>
      </c>
      <c r="CU114" s="98">
        <f t="shared" si="130"/>
        <v>0</v>
      </c>
      <c r="CV114" s="97">
        <f t="shared" si="130"/>
        <v>0</v>
      </c>
      <c r="CW114" s="98">
        <f t="shared" si="130"/>
        <v>0</v>
      </c>
      <c r="CX114" s="97">
        <f t="shared" si="130"/>
        <v>0</v>
      </c>
      <c r="CY114" s="98">
        <f t="shared" si="130"/>
        <v>0</v>
      </c>
      <c r="CZ114" s="97">
        <f t="shared" si="130"/>
        <v>0</v>
      </c>
      <c r="DA114" s="96">
        <f t="shared" si="130"/>
        <v>0</v>
      </c>
      <c r="DB114" s="95">
        <f t="shared" si="130"/>
        <v>0</v>
      </c>
      <c r="DC114" s="94">
        <f t="shared" si="130"/>
        <v>0</v>
      </c>
      <c r="DD114" s="794">
        <f t="shared" si="71"/>
        <v>0</v>
      </c>
      <c r="DE114" s="815">
        <f t="shared" si="72"/>
        <v>0</v>
      </c>
      <c r="DF114" s="562">
        <f t="shared" si="89"/>
        <v>0</v>
      </c>
      <c r="DG114" s="563">
        <f t="shared" si="90"/>
        <v>0</v>
      </c>
      <c r="DH114" s="306"/>
      <c r="DI114" s="195"/>
      <c r="DJ114" s="195"/>
      <c r="DK114" s="195"/>
      <c r="DL114" s="195"/>
      <c r="DM114" s="195"/>
      <c r="DN114" s="195"/>
      <c r="DO114" s="195"/>
      <c r="DP114" s="195"/>
      <c r="DQ114" s="195"/>
      <c r="DR114" s="195"/>
      <c r="DS114" s="195"/>
    </row>
    <row r="115" spans="1:123" s="136" customFormat="1" ht="26">
      <c r="A115" s="133" t="s">
        <v>453</v>
      </c>
      <c r="B115" s="179" t="s">
        <v>181</v>
      </c>
      <c r="C115" s="131">
        <v>2</v>
      </c>
      <c r="D115" s="130">
        <v>43556</v>
      </c>
      <c r="E115" s="129">
        <v>43615</v>
      </c>
      <c r="F115" s="180"/>
      <c r="G115" s="144"/>
      <c r="H115" s="142"/>
      <c r="I115" s="143"/>
      <c r="J115" s="142"/>
      <c r="K115" s="143"/>
      <c r="L115" s="142"/>
      <c r="M115" s="143"/>
      <c r="N115" s="142"/>
      <c r="O115" s="143"/>
      <c r="P115" s="142"/>
      <c r="Q115" s="143"/>
      <c r="R115" s="142"/>
      <c r="S115" s="143"/>
      <c r="T115" s="142"/>
      <c r="U115" s="143"/>
      <c r="V115" s="142"/>
      <c r="W115" s="143"/>
      <c r="X115" s="142"/>
      <c r="Y115" s="143"/>
      <c r="Z115" s="142"/>
      <c r="AA115" s="141"/>
      <c r="AB115" s="140"/>
      <c r="AC115" s="146"/>
      <c r="AD115" s="792">
        <f t="shared" si="65"/>
        <v>0</v>
      </c>
      <c r="AE115" s="757">
        <f t="shared" si="66"/>
        <v>0</v>
      </c>
      <c r="AF115" s="145"/>
      <c r="AG115" s="144"/>
      <c r="AH115" s="142"/>
      <c r="AI115" s="143"/>
      <c r="AJ115" s="142"/>
      <c r="AK115" s="143"/>
      <c r="AL115" s="142"/>
      <c r="AM115" s="143"/>
      <c r="AN115" s="142"/>
      <c r="AO115" s="143"/>
      <c r="AP115" s="142"/>
      <c r="AQ115" s="143"/>
      <c r="AR115" s="142"/>
      <c r="AS115" s="143"/>
      <c r="AT115" s="142"/>
      <c r="AU115" s="143"/>
      <c r="AV115" s="142"/>
      <c r="AW115" s="143"/>
      <c r="AX115" s="142"/>
      <c r="AY115" s="143"/>
      <c r="AZ115" s="142"/>
      <c r="BA115" s="141"/>
      <c r="BB115" s="142"/>
      <c r="BC115" s="147"/>
      <c r="BD115" s="792">
        <f t="shared" si="67"/>
        <v>0</v>
      </c>
      <c r="BE115" s="757">
        <f t="shared" si="68"/>
        <v>0</v>
      </c>
      <c r="BF115" s="145"/>
      <c r="BG115" s="144"/>
      <c r="BH115" s="142"/>
      <c r="BI115" s="143"/>
      <c r="BJ115" s="142"/>
      <c r="BK115" s="143"/>
      <c r="BL115" s="142"/>
      <c r="BM115" s="143"/>
      <c r="BN115" s="142"/>
      <c r="BO115" s="143"/>
      <c r="BP115" s="142"/>
      <c r="BQ115" s="143"/>
      <c r="BR115" s="142"/>
      <c r="BS115" s="143"/>
      <c r="BT115" s="142"/>
      <c r="BU115" s="143"/>
      <c r="BV115" s="142"/>
      <c r="BW115" s="143"/>
      <c r="BX115" s="142"/>
      <c r="BY115" s="143"/>
      <c r="BZ115" s="142"/>
      <c r="CA115" s="141"/>
      <c r="CB115" s="140"/>
      <c r="CC115" s="146"/>
      <c r="CD115" s="792">
        <f t="shared" si="69"/>
        <v>0</v>
      </c>
      <c r="CE115" s="757">
        <f t="shared" si="70"/>
        <v>0</v>
      </c>
      <c r="CF115" s="145"/>
      <c r="CG115" s="144"/>
      <c r="CH115" s="142"/>
      <c r="CI115" s="143"/>
      <c r="CJ115" s="142"/>
      <c r="CK115" s="143"/>
      <c r="CL115" s="142"/>
      <c r="CM115" s="143"/>
      <c r="CN115" s="142"/>
      <c r="CO115" s="143"/>
      <c r="CP115" s="142"/>
      <c r="CQ115" s="143"/>
      <c r="CR115" s="142"/>
      <c r="CS115" s="143"/>
      <c r="CT115" s="142"/>
      <c r="CU115" s="143"/>
      <c r="CV115" s="142"/>
      <c r="CW115" s="143"/>
      <c r="CX115" s="142"/>
      <c r="CY115" s="143"/>
      <c r="CZ115" s="142"/>
      <c r="DA115" s="141"/>
      <c r="DB115" s="140"/>
      <c r="DC115" s="139"/>
      <c r="DD115" s="792">
        <f t="shared" si="71"/>
        <v>0</v>
      </c>
      <c r="DE115" s="813">
        <f t="shared" si="72"/>
        <v>0</v>
      </c>
      <c r="DF115" s="138">
        <f t="shared" si="89"/>
        <v>0</v>
      </c>
      <c r="DG115" s="137">
        <f t="shared" si="90"/>
        <v>0</v>
      </c>
      <c r="DH115" s="305"/>
    </row>
    <row r="116" spans="1:123" s="136" customFormat="1" ht="26">
      <c r="A116" s="133" t="s">
        <v>454</v>
      </c>
      <c r="B116" s="179" t="s">
        <v>180</v>
      </c>
      <c r="C116" s="131">
        <v>46.5</v>
      </c>
      <c r="D116" s="130">
        <v>43511</v>
      </c>
      <c r="E116" s="129">
        <v>44925</v>
      </c>
      <c r="F116" s="180"/>
      <c r="G116" s="144"/>
      <c r="H116" s="142"/>
      <c r="I116" s="143"/>
      <c r="J116" s="142"/>
      <c r="K116" s="143"/>
      <c r="L116" s="142"/>
      <c r="M116" s="143"/>
      <c r="N116" s="142"/>
      <c r="O116" s="143"/>
      <c r="P116" s="142"/>
      <c r="Q116" s="143"/>
      <c r="R116" s="142"/>
      <c r="S116" s="143"/>
      <c r="T116" s="142"/>
      <c r="U116" s="143"/>
      <c r="V116" s="142"/>
      <c r="W116" s="143"/>
      <c r="X116" s="142"/>
      <c r="Y116" s="143"/>
      <c r="Z116" s="142"/>
      <c r="AA116" s="141"/>
      <c r="AB116" s="140"/>
      <c r="AC116" s="146"/>
      <c r="AD116" s="792">
        <f t="shared" si="65"/>
        <v>0</v>
      </c>
      <c r="AE116" s="757">
        <f t="shared" si="66"/>
        <v>0</v>
      </c>
      <c r="AF116" s="145"/>
      <c r="AG116" s="144"/>
      <c r="AH116" s="142"/>
      <c r="AI116" s="143"/>
      <c r="AJ116" s="142"/>
      <c r="AK116" s="143"/>
      <c r="AL116" s="142"/>
      <c r="AM116" s="143"/>
      <c r="AN116" s="142"/>
      <c r="AO116" s="143"/>
      <c r="AP116" s="142"/>
      <c r="AQ116" s="143"/>
      <c r="AR116" s="142"/>
      <c r="AS116" s="143"/>
      <c r="AT116" s="142"/>
      <c r="AU116" s="143"/>
      <c r="AV116" s="142"/>
      <c r="AW116" s="143"/>
      <c r="AX116" s="142"/>
      <c r="AY116" s="143"/>
      <c r="AZ116" s="142"/>
      <c r="BA116" s="141"/>
      <c r="BB116" s="142"/>
      <c r="BC116" s="147"/>
      <c r="BD116" s="792">
        <f t="shared" si="67"/>
        <v>0</v>
      </c>
      <c r="BE116" s="757">
        <f t="shared" si="68"/>
        <v>0</v>
      </c>
      <c r="BF116" s="145"/>
      <c r="BG116" s="144"/>
      <c r="BH116" s="142"/>
      <c r="BI116" s="143"/>
      <c r="BJ116" s="142"/>
      <c r="BK116" s="143"/>
      <c r="BL116" s="142"/>
      <c r="BM116" s="143"/>
      <c r="BN116" s="142"/>
      <c r="BO116" s="143"/>
      <c r="BP116" s="142"/>
      <c r="BQ116" s="143"/>
      <c r="BR116" s="142"/>
      <c r="BS116" s="143"/>
      <c r="BT116" s="142"/>
      <c r="BU116" s="143"/>
      <c r="BV116" s="142"/>
      <c r="BW116" s="143"/>
      <c r="BX116" s="142"/>
      <c r="BY116" s="143"/>
      <c r="BZ116" s="142"/>
      <c r="CA116" s="141"/>
      <c r="CB116" s="140"/>
      <c r="CC116" s="146"/>
      <c r="CD116" s="792">
        <f t="shared" si="69"/>
        <v>0</v>
      </c>
      <c r="CE116" s="757">
        <f t="shared" si="70"/>
        <v>0</v>
      </c>
      <c r="CF116" s="145"/>
      <c r="CG116" s="144"/>
      <c r="CH116" s="142"/>
      <c r="CI116" s="143"/>
      <c r="CJ116" s="142"/>
      <c r="CK116" s="143"/>
      <c r="CL116" s="142"/>
      <c r="CM116" s="143"/>
      <c r="CN116" s="142"/>
      <c r="CO116" s="143"/>
      <c r="CP116" s="142"/>
      <c r="CQ116" s="143"/>
      <c r="CR116" s="142"/>
      <c r="CS116" s="143"/>
      <c r="CT116" s="142"/>
      <c r="CU116" s="143"/>
      <c r="CV116" s="142"/>
      <c r="CW116" s="143"/>
      <c r="CX116" s="142"/>
      <c r="CY116" s="143"/>
      <c r="CZ116" s="142"/>
      <c r="DA116" s="141"/>
      <c r="DB116" s="140"/>
      <c r="DC116" s="139"/>
      <c r="DD116" s="792">
        <f t="shared" si="71"/>
        <v>0</v>
      </c>
      <c r="DE116" s="813">
        <f t="shared" si="72"/>
        <v>0</v>
      </c>
      <c r="DF116" s="138">
        <f t="shared" si="89"/>
        <v>0</v>
      </c>
      <c r="DG116" s="137">
        <f t="shared" si="90"/>
        <v>0</v>
      </c>
      <c r="DH116" s="305"/>
    </row>
    <row r="117" spans="1:123" s="93" customFormat="1" ht="32">
      <c r="A117" s="97" t="s">
        <v>455</v>
      </c>
      <c r="B117" s="93" t="s">
        <v>252</v>
      </c>
      <c r="E117" s="104"/>
      <c r="F117" s="102">
        <f t="shared" ref="F117:AM117" si="131">+F118</f>
        <v>0</v>
      </c>
      <c r="G117" s="99">
        <f t="shared" si="131"/>
        <v>0</v>
      </c>
      <c r="H117" s="97">
        <f t="shared" si="131"/>
        <v>0</v>
      </c>
      <c r="I117" s="98">
        <f t="shared" si="131"/>
        <v>0</v>
      </c>
      <c r="J117" s="97">
        <f t="shared" si="131"/>
        <v>0</v>
      </c>
      <c r="K117" s="98">
        <f t="shared" si="131"/>
        <v>0</v>
      </c>
      <c r="L117" s="97">
        <f t="shared" si="131"/>
        <v>0</v>
      </c>
      <c r="M117" s="98">
        <f t="shared" si="131"/>
        <v>0</v>
      </c>
      <c r="N117" s="97">
        <f t="shared" si="131"/>
        <v>0</v>
      </c>
      <c r="O117" s="98">
        <f t="shared" si="131"/>
        <v>0</v>
      </c>
      <c r="P117" s="97">
        <f t="shared" si="131"/>
        <v>0</v>
      </c>
      <c r="Q117" s="98">
        <f t="shared" si="131"/>
        <v>0</v>
      </c>
      <c r="R117" s="97">
        <f t="shared" si="131"/>
        <v>0</v>
      </c>
      <c r="S117" s="98">
        <f t="shared" si="131"/>
        <v>0</v>
      </c>
      <c r="T117" s="97">
        <f t="shared" si="131"/>
        <v>0</v>
      </c>
      <c r="U117" s="98">
        <f t="shared" si="131"/>
        <v>0</v>
      </c>
      <c r="V117" s="97">
        <f t="shared" si="131"/>
        <v>0</v>
      </c>
      <c r="W117" s="98">
        <f t="shared" si="131"/>
        <v>0</v>
      </c>
      <c r="X117" s="97">
        <f t="shared" si="131"/>
        <v>0</v>
      </c>
      <c r="Y117" s="98">
        <f t="shared" si="131"/>
        <v>0</v>
      </c>
      <c r="Z117" s="97">
        <f t="shared" si="131"/>
        <v>0</v>
      </c>
      <c r="AA117" s="96">
        <f t="shared" si="131"/>
        <v>0</v>
      </c>
      <c r="AB117" s="95">
        <f t="shared" si="131"/>
        <v>0</v>
      </c>
      <c r="AC117" s="101">
        <f t="shared" si="131"/>
        <v>0</v>
      </c>
      <c r="AD117" s="794">
        <f t="shared" si="65"/>
        <v>0</v>
      </c>
      <c r="AE117" s="760">
        <f t="shared" si="66"/>
        <v>0</v>
      </c>
      <c r="AF117" s="100">
        <f t="shared" si="131"/>
        <v>0</v>
      </c>
      <c r="AG117" s="99">
        <f t="shared" si="131"/>
        <v>0</v>
      </c>
      <c r="AH117" s="97">
        <f t="shared" si="131"/>
        <v>0</v>
      </c>
      <c r="AI117" s="98">
        <f t="shared" si="131"/>
        <v>0</v>
      </c>
      <c r="AJ117" s="97">
        <f t="shared" si="131"/>
        <v>0</v>
      </c>
      <c r="AK117" s="98">
        <f t="shared" si="131"/>
        <v>0</v>
      </c>
      <c r="AL117" s="97">
        <f t="shared" si="131"/>
        <v>0</v>
      </c>
      <c r="AM117" s="98">
        <f t="shared" si="131"/>
        <v>0</v>
      </c>
      <c r="AN117" s="97">
        <f t="shared" ref="AN117:BU117" si="132">+AN118</f>
        <v>0</v>
      </c>
      <c r="AO117" s="98">
        <f t="shared" si="132"/>
        <v>0</v>
      </c>
      <c r="AP117" s="97">
        <f t="shared" si="132"/>
        <v>0</v>
      </c>
      <c r="AQ117" s="98">
        <f t="shared" si="132"/>
        <v>0</v>
      </c>
      <c r="AR117" s="97">
        <f t="shared" si="132"/>
        <v>0</v>
      </c>
      <c r="AS117" s="98">
        <f t="shared" si="132"/>
        <v>0</v>
      </c>
      <c r="AT117" s="97">
        <f t="shared" si="132"/>
        <v>0</v>
      </c>
      <c r="AU117" s="98">
        <f t="shared" si="132"/>
        <v>0</v>
      </c>
      <c r="AV117" s="97">
        <f t="shared" si="132"/>
        <v>0</v>
      </c>
      <c r="AW117" s="98">
        <f t="shared" si="132"/>
        <v>0</v>
      </c>
      <c r="AX117" s="97">
        <f t="shared" si="132"/>
        <v>0</v>
      </c>
      <c r="AY117" s="98">
        <f t="shared" si="132"/>
        <v>0</v>
      </c>
      <c r="AZ117" s="97">
        <f t="shared" si="132"/>
        <v>0</v>
      </c>
      <c r="BA117" s="96">
        <f t="shared" si="132"/>
        <v>0</v>
      </c>
      <c r="BB117" s="97">
        <f t="shared" si="132"/>
        <v>0</v>
      </c>
      <c r="BC117" s="103">
        <f t="shared" si="132"/>
        <v>0</v>
      </c>
      <c r="BD117" s="794">
        <f t="shared" si="67"/>
        <v>0</v>
      </c>
      <c r="BE117" s="760">
        <f t="shared" si="68"/>
        <v>0</v>
      </c>
      <c r="BF117" s="100">
        <f t="shared" si="132"/>
        <v>0</v>
      </c>
      <c r="BG117" s="99">
        <f t="shared" si="132"/>
        <v>0</v>
      </c>
      <c r="BH117" s="97">
        <f t="shared" si="132"/>
        <v>0</v>
      </c>
      <c r="BI117" s="98">
        <f t="shared" si="132"/>
        <v>0</v>
      </c>
      <c r="BJ117" s="97">
        <f t="shared" si="132"/>
        <v>0</v>
      </c>
      <c r="BK117" s="98">
        <f t="shared" si="132"/>
        <v>0</v>
      </c>
      <c r="BL117" s="97">
        <f t="shared" si="132"/>
        <v>0</v>
      </c>
      <c r="BM117" s="98">
        <f t="shared" si="132"/>
        <v>0</v>
      </c>
      <c r="BN117" s="97">
        <f t="shared" si="132"/>
        <v>0</v>
      </c>
      <c r="BO117" s="98">
        <f t="shared" si="132"/>
        <v>0</v>
      </c>
      <c r="BP117" s="97">
        <f t="shared" si="132"/>
        <v>0</v>
      </c>
      <c r="BQ117" s="98">
        <f t="shared" si="132"/>
        <v>0</v>
      </c>
      <c r="BR117" s="97">
        <f t="shared" si="132"/>
        <v>0</v>
      </c>
      <c r="BS117" s="98">
        <f t="shared" si="132"/>
        <v>0</v>
      </c>
      <c r="BT117" s="97">
        <f t="shared" si="132"/>
        <v>0</v>
      </c>
      <c r="BU117" s="98">
        <f t="shared" si="132"/>
        <v>0</v>
      </c>
      <c r="BV117" s="97">
        <f t="shared" ref="BV117:DC117" si="133">+BV118</f>
        <v>0</v>
      </c>
      <c r="BW117" s="98">
        <f t="shared" si="133"/>
        <v>0</v>
      </c>
      <c r="BX117" s="97">
        <f t="shared" si="133"/>
        <v>0</v>
      </c>
      <c r="BY117" s="98">
        <f t="shared" si="133"/>
        <v>0</v>
      </c>
      <c r="BZ117" s="97">
        <f t="shared" si="133"/>
        <v>0</v>
      </c>
      <c r="CA117" s="96">
        <f t="shared" si="133"/>
        <v>0</v>
      </c>
      <c r="CB117" s="95">
        <f t="shared" si="133"/>
        <v>0</v>
      </c>
      <c r="CC117" s="101">
        <f t="shared" si="133"/>
        <v>0</v>
      </c>
      <c r="CD117" s="794">
        <f t="shared" si="69"/>
        <v>0</v>
      </c>
      <c r="CE117" s="760">
        <f t="shared" si="70"/>
        <v>0</v>
      </c>
      <c r="CF117" s="100">
        <f t="shared" si="133"/>
        <v>0</v>
      </c>
      <c r="CG117" s="99">
        <f t="shared" si="133"/>
        <v>0</v>
      </c>
      <c r="CH117" s="97">
        <f t="shared" si="133"/>
        <v>0</v>
      </c>
      <c r="CI117" s="98">
        <f t="shared" si="133"/>
        <v>0</v>
      </c>
      <c r="CJ117" s="97">
        <f t="shared" si="133"/>
        <v>0</v>
      </c>
      <c r="CK117" s="98">
        <f t="shared" si="133"/>
        <v>0</v>
      </c>
      <c r="CL117" s="97">
        <f t="shared" si="133"/>
        <v>0</v>
      </c>
      <c r="CM117" s="98">
        <f t="shared" si="133"/>
        <v>0</v>
      </c>
      <c r="CN117" s="97">
        <f t="shared" si="133"/>
        <v>0</v>
      </c>
      <c r="CO117" s="98">
        <f t="shared" si="133"/>
        <v>0</v>
      </c>
      <c r="CP117" s="97">
        <f t="shared" si="133"/>
        <v>0</v>
      </c>
      <c r="CQ117" s="98">
        <f t="shared" si="133"/>
        <v>0</v>
      </c>
      <c r="CR117" s="97">
        <f t="shared" si="133"/>
        <v>0</v>
      </c>
      <c r="CS117" s="98">
        <f t="shared" si="133"/>
        <v>0</v>
      </c>
      <c r="CT117" s="97">
        <f t="shared" si="133"/>
        <v>0</v>
      </c>
      <c r="CU117" s="98">
        <f t="shared" si="133"/>
        <v>0</v>
      </c>
      <c r="CV117" s="97">
        <f t="shared" si="133"/>
        <v>0</v>
      </c>
      <c r="CW117" s="98">
        <f t="shared" si="133"/>
        <v>0</v>
      </c>
      <c r="CX117" s="97">
        <f t="shared" si="133"/>
        <v>0</v>
      </c>
      <c r="CY117" s="98">
        <f t="shared" si="133"/>
        <v>0</v>
      </c>
      <c r="CZ117" s="97">
        <f t="shared" si="133"/>
        <v>0</v>
      </c>
      <c r="DA117" s="96">
        <f t="shared" si="133"/>
        <v>0</v>
      </c>
      <c r="DB117" s="95">
        <f t="shared" si="133"/>
        <v>0</v>
      </c>
      <c r="DC117" s="94">
        <f t="shared" si="133"/>
        <v>0</v>
      </c>
      <c r="DD117" s="794">
        <f t="shared" si="71"/>
        <v>0</v>
      </c>
      <c r="DE117" s="815">
        <f t="shared" si="72"/>
        <v>0</v>
      </c>
      <c r="DF117" s="562">
        <f t="shared" si="89"/>
        <v>0</v>
      </c>
      <c r="DG117" s="563">
        <f t="shared" si="90"/>
        <v>0</v>
      </c>
      <c r="DH117" s="306"/>
      <c r="DI117" s="195"/>
      <c r="DJ117" s="195"/>
      <c r="DK117" s="195"/>
      <c r="DL117" s="195"/>
      <c r="DM117" s="195"/>
      <c r="DN117" s="195"/>
      <c r="DO117" s="195"/>
      <c r="DP117" s="195"/>
      <c r="DQ117" s="195"/>
      <c r="DR117" s="195"/>
      <c r="DS117" s="195"/>
    </row>
    <row r="118" spans="1:123" s="136" customFormat="1">
      <c r="A118" s="133" t="s">
        <v>456</v>
      </c>
      <c r="B118" s="363" t="s">
        <v>300</v>
      </c>
      <c r="C118" s="185">
        <v>12</v>
      </c>
      <c r="D118" s="184">
        <v>43831</v>
      </c>
      <c r="E118" s="183">
        <v>44195</v>
      </c>
      <c r="F118" s="180"/>
      <c r="G118" s="144"/>
      <c r="H118" s="142"/>
      <c r="I118" s="143"/>
      <c r="J118" s="142"/>
      <c r="K118" s="143"/>
      <c r="L118" s="142"/>
      <c r="M118" s="143"/>
      <c r="N118" s="142"/>
      <c r="O118" s="143"/>
      <c r="P118" s="142"/>
      <c r="Q118" s="143"/>
      <c r="R118" s="142"/>
      <c r="S118" s="143"/>
      <c r="T118" s="142"/>
      <c r="U118" s="143"/>
      <c r="V118" s="142"/>
      <c r="W118" s="143"/>
      <c r="X118" s="142"/>
      <c r="Y118" s="143"/>
      <c r="Z118" s="142"/>
      <c r="AA118" s="141"/>
      <c r="AB118" s="140"/>
      <c r="AC118" s="146"/>
      <c r="AD118" s="792">
        <f t="shared" si="65"/>
        <v>0</v>
      </c>
      <c r="AE118" s="757">
        <f t="shared" si="66"/>
        <v>0</v>
      </c>
      <c r="AF118" s="145"/>
      <c r="AG118" s="144"/>
      <c r="AH118" s="142"/>
      <c r="AI118" s="143"/>
      <c r="AJ118" s="142"/>
      <c r="AK118" s="143"/>
      <c r="AL118" s="142"/>
      <c r="AM118" s="143"/>
      <c r="AN118" s="142"/>
      <c r="AO118" s="143"/>
      <c r="AP118" s="142"/>
      <c r="AQ118" s="143"/>
      <c r="AR118" s="142"/>
      <c r="AS118" s="143"/>
      <c r="AT118" s="142"/>
      <c r="AU118" s="143"/>
      <c r="AV118" s="142"/>
      <c r="AW118" s="143"/>
      <c r="AX118" s="142"/>
      <c r="AY118" s="143"/>
      <c r="AZ118" s="142"/>
      <c r="BA118" s="141"/>
      <c r="BB118" s="142"/>
      <c r="BC118" s="147"/>
      <c r="BD118" s="792">
        <f t="shared" si="67"/>
        <v>0</v>
      </c>
      <c r="BE118" s="757">
        <f t="shared" si="68"/>
        <v>0</v>
      </c>
      <c r="BF118" s="145"/>
      <c r="BG118" s="144"/>
      <c r="BH118" s="142"/>
      <c r="BI118" s="143"/>
      <c r="BJ118" s="142"/>
      <c r="BK118" s="143"/>
      <c r="BL118" s="142"/>
      <c r="BM118" s="143"/>
      <c r="BN118" s="142"/>
      <c r="BO118" s="143"/>
      <c r="BP118" s="142"/>
      <c r="BQ118" s="143"/>
      <c r="BR118" s="142"/>
      <c r="BS118" s="143"/>
      <c r="BT118" s="142"/>
      <c r="BU118" s="143"/>
      <c r="BV118" s="142"/>
      <c r="BW118" s="143"/>
      <c r="BX118" s="142"/>
      <c r="BY118" s="143"/>
      <c r="BZ118" s="142"/>
      <c r="CA118" s="141"/>
      <c r="CB118" s="140"/>
      <c r="CC118" s="146"/>
      <c r="CD118" s="792">
        <f t="shared" si="69"/>
        <v>0</v>
      </c>
      <c r="CE118" s="757">
        <f t="shared" si="70"/>
        <v>0</v>
      </c>
      <c r="CF118" s="145"/>
      <c r="CG118" s="144"/>
      <c r="CH118" s="142"/>
      <c r="CI118" s="143"/>
      <c r="CJ118" s="142"/>
      <c r="CK118" s="143"/>
      <c r="CL118" s="142"/>
      <c r="CM118" s="143"/>
      <c r="CN118" s="142"/>
      <c r="CO118" s="143"/>
      <c r="CP118" s="142"/>
      <c r="CQ118" s="143"/>
      <c r="CR118" s="142"/>
      <c r="CS118" s="143"/>
      <c r="CT118" s="142"/>
      <c r="CU118" s="143"/>
      <c r="CV118" s="142"/>
      <c r="CW118" s="143"/>
      <c r="CX118" s="142"/>
      <c r="CY118" s="143"/>
      <c r="CZ118" s="142"/>
      <c r="DA118" s="141"/>
      <c r="DB118" s="140"/>
      <c r="DC118" s="139"/>
      <c r="DD118" s="792">
        <f t="shared" si="71"/>
        <v>0</v>
      </c>
      <c r="DE118" s="813">
        <f t="shared" si="72"/>
        <v>0</v>
      </c>
      <c r="DF118" s="138">
        <f t="shared" si="89"/>
        <v>0</v>
      </c>
      <c r="DG118" s="137">
        <f t="shared" si="90"/>
        <v>0</v>
      </c>
      <c r="DH118" s="305"/>
    </row>
    <row r="119" spans="1:123" s="93" customFormat="1" ht="32">
      <c r="A119" s="97" t="s">
        <v>457</v>
      </c>
      <c r="B119" s="93" t="s">
        <v>251</v>
      </c>
      <c r="E119" s="104"/>
      <c r="F119" s="102">
        <f t="shared" ref="F119:AM119" si="134">+F120+F121</f>
        <v>0</v>
      </c>
      <c r="G119" s="99">
        <f t="shared" si="134"/>
        <v>0</v>
      </c>
      <c r="H119" s="97">
        <f t="shared" si="134"/>
        <v>0</v>
      </c>
      <c r="I119" s="98">
        <f t="shared" si="134"/>
        <v>0</v>
      </c>
      <c r="J119" s="97">
        <f t="shared" si="134"/>
        <v>0</v>
      </c>
      <c r="K119" s="98">
        <f t="shared" si="134"/>
        <v>0</v>
      </c>
      <c r="L119" s="97">
        <f t="shared" si="134"/>
        <v>0</v>
      </c>
      <c r="M119" s="98">
        <f t="shared" si="134"/>
        <v>0</v>
      </c>
      <c r="N119" s="97">
        <f t="shared" si="134"/>
        <v>0</v>
      </c>
      <c r="O119" s="98">
        <f t="shared" si="134"/>
        <v>0</v>
      </c>
      <c r="P119" s="97">
        <f t="shared" si="134"/>
        <v>0</v>
      </c>
      <c r="Q119" s="98">
        <f t="shared" si="134"/>
        <v>0</v>
      </c>
      <c r="R119" s="97">
        <f t="shared" si="134"/>
        <v>0</v>
      </c>
      <c r="S119" s="98">
        <f t="shared" si="134"/>
        <v>0</v>
      </c>
      <c r="T119" s="97">
        <f t="shared" si="134"/>
        <v>0</v>
      </c>
      <c r="U119" s="98">
        <f t="shared" si="134"/>
        <v>0</v>
      </c>
      <c r="V119" s="97">
        <f t="shared" si="134"/>
        <v>0</v>
      </c>
      <c r="W119" s="98">
        <f t="shared" si="134"/>
        <v>0</v>
      </c>
      <c r="X119" s="97">
        <f t="shared" si="134"/>
        <v>0</v>
      </c>
      <c r="Y119" s="98">
        <f t="shared" si="134"/>
        <v>0</v>
      </c>
      <c r="Z119" s="97">
        <f t="shared" si="134"/>
        <v>0</v>
      </c>
      <c r="AA119" s="96">
        <f t="shared" si="134"/>
        <v>0</v>
      </c>
      <c r="AB119" s="95">
        <f t="shared" si="134"/>
        <v>0</v>
      </c>
      <c r="AC119" s="101">
        <f t="shared" si="134"/>
        <v>0</v>
      </c>
      <c r="AD119" s="794">
        <f t="shared" si="65"/>
        <v>0</v>
      </c>
      <c r="AE119" s="760">
        <f t="shared" si="66"/>
        <v>0</v>
      </c>
      <c r="AF119" s="100">
        <f t="shared" si="134"/>
        <v>0</v>
      </c>
      <c r="AG119" s="99">
        <f t="shared" si="134"/>
        <v>0</v>
      </c>
      <c r="AH119" s="97">
        <f t="shared" si="134"/>
        <v>0</v>
      </c>
      <c r="AI119" s="98">
        <f t="shared" si="134"/>
        <v>0</v>
      </c>
      <c r="AJ119" s="97">
        <f t="shared" si="134"/>
        <v>0</v>
      </c>
      <c r="AK119" s="98">
        <f t="shared" si="134"/>
        <v>0</v>
      </c>
      <c r="AL119" s="97">
        <f t="shared" si="134"/>
        <v>0</v>
      </c>
      <c r="AM119" s="98">
        <f t="shared" si="134"/>
        <v>0</v>
      </c>
      <c r="AN119" s="97">
        <f t="shared" ref="AN119:BU119" si="135">+AN120+AN121</f>
        <v>0</v>
      </c>
      <c r="AO119" s="98">
        <f t="shared" si="135"/>
        <v>0</v>
      </c>
      <c r="AP119" s="97">
        <f t="shared" si="135"/>
        <v>0</v>
      </c>
      <c r="AQ119" s="98">
        <f t="shared" si="135"/>
        <v>0</v>
      </c>
      <c r="AR119" s="97">
        <f t="shared" si="135"/>
        <v>0</v>
      </c>
      <c r="AS119" s="98">
        <f t="shared" si="135"/>
        <v>0</v>
      </c>
      <c r="AT119" s="97">
        <f t="shared" si="135"/>
        <v>0</v>
      </c>
      <c r="AU119" s="98">
        <f t="shared" si="135"/>
        <v>0</v>
      </c>
      <c r="AV119" s="97">
        <f t="shared" si="135"/>
        <v>0</v>
      </c>
      <c r="AW119" s="98">
        <f t="shared" si="135"/>
        <v>0</v>
      </c>
      <c r="AX119" s="97">
        <f t="shared" si="135"/>
        <v>0</v>
      </c>
      <c r="AY119" s="98">
        <f t="shared" si="135"/>
        <v>0</v>
      </c>
      <c r="AZ119" s="97">
        <f t="shared" si="135"/>
        <v>0</v>
      </c>
      <c r="BA119" s="96">
        <f t="shared" si="135"/>
        <v>0</v>
      </c>
      <c r="BB119" s="97">
        <f t="shared" si="135"/>
        <v>0</v>
      </c>
      <c r="BC119" s="103">
        <f t="shared" si="135"/>
        <v>0</v>
      </c>
      <c r="BD119" s="794">
        <f t="shared" si="67"/>
        <v>0</v>
      </c>
      <c r="BE119" s="760">
        <f t="shared" si="68"/>
        <v>0</v>
      </c>
      <c r="BF119" s="100">
        <f t="shared" si="135"/>
        <v>0</v>
      </c>
      <c r="BG119" s="99">
        <f t="shared" si="135"/>
        <v>0</v>
      </c>
      <c r="BH119" s="97">
        <f t="shared" si="135"/>
        <v>0</v>
      </c>
      <c r="BI119" s="98">
        <f t="shared" si="135"/>
        <v>0</v>
      </c>
      <c r="BJ119" s="97">
        <f t="shared" si="135"/>
        <v>0</v>
      </c>
      <c r="BK119" s="98">
        <f t="shared" si="135"/>
        <v>0</v>
      </c>
      <c r="BL119" s="97">
        <f t="shared" si="135"/>
        <v>0</v>
      </c>
      <c r="BM119" s="98">
        <f t="shared" si="135"/>
        <v>0</v>
      </c>
      <c r="BN119" s="97">
        <f t="shared" si="135"/>
        <v>0</v>
      </c>
      <c r="BO119" s="98">
        <f t="shared" si="135"/>
        <v>0</v>
      </c>
      <c r="BP119" s="97">
        <f t="shared" si="135"/>
        <v>0</v>
      </c>
      <c r="BQ119" s="98">
        <f t="shared" si="135"/>
        <v>0</v>
      </c>
      <c r="BR119" s="97">
        <f t="shared" si="135"/>
        <v>0</v>
      </c>
      <c r="BS119" s="98">
        <f t="shared" si="135"/>
        <v>0</v>
      </c>
      <c r="BT119" s="97">
        <f t="shared" si="135"/>
        <v>0</v>
      </c>
      <c r="BU119" s="98">
        <f t="shared" si="135"/>
        <v>0</v>
      </c>
      <c r="BV119" s="97">
        <f t="shared" ref="BV119:DC119" si="136">+BV120+BV121</f>
        <v>0</v>
      </c>
      <c r="BW119" s="98">
        <f t="shared" si="136"/>
        <v>0</v>
      </c>
      <c r="BX119" s="97">
        <f t="shared" si="136"/>
        <v>0</v>
      </c>
      <c r="BY119" s="98">
        <f t="shared" si="136"/>
        <v>0</v>
      </c>
      <c r="BZ119" s="97">
        <f t="shared" si="136"/>
        <v>0</v>
      </c>
      <c r="CA119" s="96">
        <f t="shared" si="136"/>
        <v>0</v>
      </c>
      <c r="CB119" s="95">
        <f t="shared" si="136"/>
        <v>0</v>
      </c>
      <c r="CC119" s="101">
        <f t="shared" si="136"/>
        <v>0</v>
      </c>
      <c r="CD119" s="794">
        <f t="shared" si="69"/>
        <v>0</v>
      </c>
      <c r="CE119" s="760">
        <f t="shared" si="70"/>
        <v>0</v>
      </c>
      <c r="CF119" s="100">
        <f t="shared" si="136"/>
        <v>0</v>
      </c>
      <c r="CG119" s="99">
        <f t="shared" si="136"/>
        <v>0</v>
      </c>
      <c r="CH119" s="97">
        <f t="shared" si="136"/>
        <v>0</v>
      </c>
      <c r="CI119" s="98">
        <f t="shared" si="136"/>
        <v>0</v>
      </c>
      <c r="CJ119" s="97">
        <f t="shared" si="136"/>
        <v>0</v>
      </c>
      <c r="CK119" s="98">
        <f t="shared" si="136"/>
        <v>0</v>
      </c>
      <c r="CL119" s="97">
        <f t="shared" si="136"/>
        <v>0</v>
      </c>
      <c r="CM119" s="98">
        <f t="shared" si="136"/>
        <v>0</v>
      </c>
      <c r="CN119" s="97">
        <f t="shared" si="136"/>
        <v>0</v>
      </c>
      <c r="CO119" s="98">
        <f t="shared" si="136"/>
        <v>0</v>
      </c>
      <c r="CP119" s="97">
        <f t="shared" si="136"/>
        <v>0</v>
      </c>
      <c r="CQ119" s="98">
        <f t="shared" si="136"/>
        <v>0</v>
      </c>
      <c r="CR119" s="97">
        <f t="shared" si="136"/>
        <v>0</v>
      </c>
      <c r="CS119" s="98">
        <f t="shared" si="136"/>
        <v>0</v>
      </c>
      <c r="CT119" s="97">
        <f t="shared" si="136"/>
        <v>0</v>
      </c>
      <c r="CU119" s="98">
        <f t="shared" si="136"/>
        <v>0</v>
      </c>
      <c r="CV119" s="97">
        <f t="shared" si="136"/>
        <v>0</v>
      </c>
      <c r="CW119" s="98">
        <f t="shared" si="136"/>
        <v>0</v>
      </c>
      <c r="CX119" s="97">
        <f t="shared" si="136"/>
        <v>0</v>
      </c>
      <c r="CY119" s="98">
        <f t="shared" si="136"/>
        <v>0</v>
      </c>
      <c r="CZ119" s="97">
        <f t="shared" si="136"/>
        <v>0</v>
      </c>
      <c r="DA119" s="96">
        <f t="shared" si="136"/>
        <v>0</v>
      </c>
      <c r="DB119" s="95">
        <f t="shared" si="136"/>
        <v>0</v>
      </c>
      <c r="DC119" s="94">
        <f t="shared" si="136"/>
        <v>0</v>
      </c>
      <c r="DD119" s="794">
        <f t="shared" si="71"/>
        <v>0</v>
      </c>
      <c r="DE119" s="815">
        <f t="shared" si="72"/>
        <v>0</v>
      </c>
      <c r="DF119" s="562">
        <f t="shared" si="89"/>
        <v>0</v>
      </c>
      <c r="DG119" s="563">
        <f t="shared" si="90"/>
        <v>0</v>
      </c>
      <c r="DH119" s="306"/>
      <c r="DI119" s="195"/>
      <c r="DJ119" s="195"/>
      <c r="DK119" s="195"/>
      <c r="DL119" s="195"/>
      <c r="DM119" s="195"/>
      <c r="DN119" s="195"/>
      <c r="DO119" s="195"/>
      <c r="DP119" s="195"/>
      <c r="DQ119" s="195"/>
      <c r="DR119" s="195"/>
      <c r="DS119" s="195"/>
    </row>
    <row r="120" spans="1:123" s="136" customFormat="1" ht="27">
      <c r="A120" s="133" t="s">
        <v>458</v>
      </c>
      <c r="B120" s="181" t="s">
        <v>250</v>
      </c>
      <c r="C120" s="185">
        <v>12</v>
      </c>
      <c r="D120" s="184">
        <v>43831</v>
      </c>
      <c r="E120" s="183">
        <v>44195</v>
      </c>
      <c r="F120" s="180"/>
      <c r="G120" s="144"/>
      <c r="H120" s="142"/>
      <c r="I120" s="143"/>
      <c r="J120" s="142"/>
      <c r="K120" s="143"/>
      <c r="L120" s="142"/>
      <c r="M120" s="143"/>
      <c r="N120" s="142"/>
      <c r="O120" s="143"/>
      <c r="P120" s="142"/>
      <c r="Q120" s="143"/>
      <c r="R120" s="142"/>
      <c r="S120" s="143"/>
      <c r="T120" s="142"/>
      <c r="U120" s="143"/>
      <c r="V120" s="142"/>
      <c r="W120" s="143"/>
      <c r="X120" s="142"/>
      <c r="Y120" s="143"/>
      <c r="Z120" s="142"/>
      <c r="AA120" s="141"/>
      <c r="AB120" s="140"/>
      <c r="AC120" s="146"/>
      <c r="AD120" s="792">
        <f t="shared" si="65"/>
        <v>0</v>
      </c>
      <c r="AE120" s="757">
        <f t="shared" si="66"/>
        <v>0</v>
      </c>
      <c r="AF120" s="145"/>
      <c r="AG120" s="144"/>
      <c r="AH120" s="142"/>
      <c r="AI120" s="143"/>
      <c r="AJ120" s="142"/>
      <c r="AK120" s="143"/>
      <c r="AL120" s="142"/>
      <c r="AM120" s="143"/>
      <c r="AN120" s="142"/>
      <c r="AO120" s="143"/>
      <c r="AP120" s="142"/>
      <c r="AQ120" s="143"/>
      <c r="AR120" s="142"/>
      <c r="AS120" s="143"/>
      <c r="AT120" s="142"/>
      <c r="AU120" s="143"/>
      <c r="AV120" s="142"/>
      <c r="AW120" s="143"/>
      <c r="AX120" s="142"/>
      <c r="AY120" s="143"/>
      <c r="AZ120" s="142"/>
      <c r="BA120" s="141"/>
      <c r="BB120" s="142"/>
      <c r="BC120" s="147"/>
      <c r="BD120" s="792">
        <f t="shared" si="67"/>
        <v>0</v>
      </c>
      <c r="BE120" s="757">
        <f t="shared" si="68"/>
        <v>0</v>
      </c>
      <c r="BF120" s="145"/>
      <c r="BG120" s="144"/>
      <c r="BH120" s="142"/>
      <c r="BI120" s="143"/>
      <c r="BJ120" s="142"/>
      <c r="BK120" s="143"/>
      <c r="BL120" s="142"/>
      <c r="BM120" s="143"/>
      <c r="BN120" s="142"/>
      <c r="BO120" s="143"/>
      <c r="BP120" s="142"/>
      <c r="BQ120" s="143"/>
      <c r="BR120" s="142"/>
      <c r="BS120" s="143"/>
      <c r="BT120" s="142"/>
      <c r="BU120" s="143"/>
      <c r="BV120" s="142"/>
      <c r="BW120" s="143"/>
      <c r="BX120" s="142"/>
      <c r="BY120" s="143"/>
      <c r="BZ120" s="142"/>
      <c r="CA120" s="141"/>
      <c r="CB120" s="140"/>
      <c r="CC120" s="146"/>
      <c r="CD120" s="792">
        <f t="shared" si="69"/>
        <v>0</v>
      </c>
      <c r="CE120" s="757">
        <f t="shared" si="70"/>
        <v>0</v>
      </c>
      <c r="CF120" s="145"/>
      <c r="CG120" s="144"/>
      <c r="CH120" s="142"/>
      <c r="CI120" s="143"/>
      <c r="CJ120" s="142"/>
      <c r="CK120" s="143"/>
      <c r="CL120" s="142"/>
      <c r="CM120" s="143"/>
      <c r="CN120" s="142"/>
      <c r="CO120" s="143"/>
      <c r="CP120" s="142"/>
      <c r="CQ120" s="143"/>
      <c r="CR120" s="142"/>
      <c r="CS120" s="143"/>
      <c r="CT120" s="142"/>
      <c r="CU120" s="143"/>
      <c r="CV120" s="142"/>
      <c r="CW120" s="143"/>
      <c r="CX120" s="142"/>
      <c r="CY120" s="143"/>
      <c r="CZ120" s="142"/>
      <c r="DA120" s="141"/>
      <c r="DB120" s="140"/>
      <c r="DC120" s="139"/>
      <c r="DD120" s="792">
        <f t="shared" si="71"/>
        <v>0</v>
      </c>
      <c r="DE120" s="813">
        <f t="shared" si="72"/>
        <v>0</v>
      </c>
      <c r="DF120" s="138">
        <f t="shared" si="89"/>
        <v>0</v>
      </c>
      <c r="DG120" s="137">
        <f t="shared" si="90"/>
        <v>0</v>
      </c>
      <c r="DH120" s="305"/>
    </row>
    <row r="121" spans="1:123" s="136" customFormat="1">
      <c r="A121" s="133" t="s">
        <v>460</v>
      </c>
      <c r="B121" s="181" t="s">
        <v>459</v>
      </c>
      <c r="C121" s="131">
        <v>46.5</v>
      </c>
      <c r="D121" s="130">
        <v>43511</v>
      </c>
      <c r="E121" s="129">
        <v>44925</v>
      </c>
      <c r="F121" s="180"/>
      <c r="G121" s="144"/>
      <c r="H121" s="142"/>
      <c r="I121" s="143"/>
      <c r="J121" s="142"/>
      <c r="K121" s="143"/>
      <c r="L121" s="142"/>
      <c r="M121" s="143"/>
      <c r="N121" s="142"/>
      <c r="O121" s="143"/>
      <c r="P121" s="142"/>
      <c r="Q121" s="143"/>
      <c r="R121" s="142"/>
      <c r="S121" s="143"/>
      <c r="T121" s="142"/>
      <c r="U121" s="143"/>
      <c r="V121" s="142"/>
      <c r="W121" s="143"/>
      <c r="X121" s="142"/>
      <c r="Y121" s="143"/>
      <c r="Z121" s="142"/>
      <c r="AA121" s="141"/>
      <c r="AB121" s="140"/>
      <c r="AC121" s="146"/>
      <c r="AD121" s="792">
        <f t="shared" si="65"/>
        <v>0</v>
      </c>
      <c r="AE121" s="757">
        <f t="shared" si="66"/>
        <v>0</v>
      </c>
      <c r="AF121" s="145"/>
      <c r="AG121" s="144"/>
      <c r="AH121" s="142"/>
      <c r="AI121" s="143"/>
      <c r="AJ121" s="142"/>
      <c r="AK121" s="143"/>
      <c r="AL121" s="142"/>
      <c r="AM121" s="143"/>
      <c r="AN121" s="142"/>
      <c r="AO121" s="143"/>
      <c r="AP121" s="142"/>
      <c r="AQ121" s="143"/>
      <c r="AR121" s="142"/>
      <c r="AS121" s="143"/>
      <c r="AT121" s="142"/>
      <c r="AU121" s="143"/>
      <c r="AV121" s="142"/>
      <c r="AW121" s="143"/>
      <c r="AX121" s="142"/>
      <c r="AY121" s="143"/>
      <c r="AZ121" s="142"/>
      <c r="BA121" s="141"/>
      <c r="BB121" s="142"/>
      <c r="BC121" s="147"/>
      <c r="BD121" s="792">
        <f t="shared" si="67"/>
        <v>0</v>
      </c>
      <c r="BE121" s="757">
        <f t="shared" si="68"/>
        <v>0</v>
      </c>
      <c r="BF121" s="145"/>
      <c r="BG121" s="144"/>
      <c r="BH121" s="142"/>
      <c r="BI121" s="143"/>
      <c r="BJ121" s="142"/>
      <c r="BK121" s="143"/>
      <c r="BL121" s="142"/>
      <c r="BM121" s="143"/>
      <c r="BN121" s="142"/>
      <c r="BO121" s="143"/>
      <c r="BP121" s="142"/>
      <c r="BQ121" s="143"/>
      <c r="BR121" s="142"/>
      <c r="BS121" s="143"/>
      <c r="BT121" s="142"/>
      <c r="BU121" s="143"/>
      <c r="BV121" s="142"/>
      <c r="BW121" s="143"/>
      <c r="BX121" s="142"/>
      <c r="BY121" s="143"/>
      <c r="BZ121" s="142"/>
      <c r="CA121" s="141"/>
      <c r="CB121" s="140"/>
      <c r="CC121" s="146"/>
      <c r="CD121" s="792">
        <f t="shared" si="69"/>
        <v>0</v>
      </c>
      <c r="CE121" s="757">
        <f t="shared" si="70"/>
        <v>0</v>
      </c>
      <c r="CF121" s="145"/>
      <c r="CG121" s="144"/>
      <c r="CH121" s="142"/>
      <c r="CI121" s="143"/>
      <c r="CJ121" s="142"/>
      <c r="CK121" s="143"/>
      <c r="CL121" s="142"/>
      <c r="CM121" s="143"/>
      <c r="CN121" s="142"/>
      <c r="CO121" s="143"/>
      <c r="CP121" s="142"/>
      <c r="CQ121" s="143"/>
      <c r="CR121" s="142"/>
      <c r="CS121" s="143"/>
      <c r="CT121" s="142"/>
      <c r="CU121" s="143"/>
      <c r="CV121" s="142"/>
      <c r="CW121" s="143"/>
      <c r="CX121" s="142"/>
      <c r="CY121" s="143"/>
      <c r="CZ121" s="142"/>
      <c r="DA121" s="141"/>
      <c r="DB121" s="140"/>
      <c r="DC121" s="139"/>
      <c r="DD121" s="792">
        <f t="shared" si="71"/>
        <v>0</v>
      </c>
      <c r="DE121" s="813">
        <f t="shared" si="72"/>
        <v>0</v>
      </c>
      <c r="DF121" s="138">
        <f t="shared" si="89"/>
        <v>0</v>
      </c>
      <c r="DG121" s="137">
        <f t="shared" si="90"/>
        <v>0</v>
      </c>
      <c r="DH121" s="305"/>
    </row>
    <row r="122" spans="1:123" s="93" customFormat="1" ht="32">
      <c r="A122" s="97" t="s">
        <v>461</v>
      </c>
      <c r="B122" s="93" t="s">
        <v>249</v>
      </c>
      <c r="E122" s="104"/>
      <c r="F122" s="102">
        <f t="shared" ref="F122:O123" si="137">+F123</f>
        <v>0</v>
      </c>
      <c r="G122" s="99">
        <f t="shared" si="137"/>
        <v>0</v>
      </c>
      <c r="H122" s="97">
        <f t="shared" si="137"/>
        <v>0</v>
      </c>
      <c r="I122" s="98">
        <f t="shared" si="137"/>
        <v>0</v>
      </c>
      <c r="J122" s="97">
        <f t="shared" si="137"/>
        <v>0</v>
      </c>
      <c r="K122" s="98">
        <f t="shared" si="137"/>
        <v>3456.217391304348</v>
      </c>
      <c r="L122" s="97">
        <f t="shared" si="137"/>
        <v>0</v>
      </c>
      <c r="M122" s="98">
        <f t="shared" si="137"/>
        <v>3456.217391304348</v>
      </c>
      <c r="N122" s="97">
        <f t="shared" si="137"/>
        <v>0</v>
      </c>
      <c r="O122" s="98">
        <f t="shared" si="137"/>
        <v>3456.217391304348</v>
      </c>
      <c r="P122" s="97">
        <f t="shared" ref="P122:Y123" si="138">+P123</f>
        <v>0</v>
      </c>
      <c r="Q122" s="98">
        <f t="shared" si="138"/>
        <v>3456.217391304348</v>
      </c>
      <c r="R122" s="97">
        <f t="shared" si="138"/>
        <v>0</v>
      </c>
      <c r="S122" s="98">
        <f t="shared" si="138"/>
        <v>3456.217391304348</v>
      </c>
      <c r="T122" s="97">
        <f t="shared" si="138"/>
        <v>0</v>
      </c>
      <c r="U122" s="98">
        <f t="shared" si="138"/>
        <v>3456.217391304348</v>
      </c>
      <c r="V122" s="97">
        <f t="shared" si="138"/>
        <v>0</v>
      </c>
      <c r="W122" s="98">
        <f t="shared" si="138"/>
        <v>3456.217391304348</v>
      </c>
      <c r="X122" s="97">
        <f t="shared" si="138"/>
        <v>0</v>
      </c>
      <c r="Y122" s="98">
        <f t="shared" si="138"/>
        <v>3456.217391304348</v>
      </c>
      <c r="Z122" s="97">
        <f t="shared" ref="Z122:AK123" si="139">+Z123</f>
        <v>0</v>
      </c>
      <c r="AA122" s="96">
        <f t="shared" si="139"/>
        <v>3456.217391304348</v>
      </c>
      <c r="AB122" s="95">
        <f t="shared" si="139"/>
        <v>0</v>
      </c>
      <c r="AC122" s="101">
        <f t="shared" si="139"/>
        <v>3456.217391304348</v>
      </c>
      <c r="AD122" s="794">
        <f t="shared" si="65"/>
        <v>0</v>
      </c>
      <c r="AE122" s="760">
        <f t="shared" si="66"/>
        <v>34562.17391304348</v>
      </c>
      <c r="AF122" s="100">
        <f t="shared" si="139"/>
        <v>0</v>
      </c>
      <c r="AG122" s="99">
        <f t="shared" si="139"/>
        <v>3456.217391304348</v>
      </c>
      <c r="AH122" s="97">
        <f t="shared" si="139"/>
        <v>0</v>
      </c>
      <c r="AI122" s="98">
        <f t="shared" si="139"/>
        <v>3456.217391304348</v>
      </c>
      <c r="AJ122" s="97">
        <f t="shared" si="139"/>
        <v>0</v>
      </c>
      <c r="AK122" s="98">
        <f t="shared" si="139"/>
        <v>3456.217391304348</v>
      </c>
      <c r="AL122" s="97">
        <f t="shared" ref="AL122:AU123" si="140">+AL123</f>
        <v>0</v>
      </c>
      <c r="AM122" s="98">
        <f t="shared" si="140"/>
        <v>3456.217391304348</v>
      </c>
      <c r="AN122" s="97">
        <f t="shared" si="140"/>
        <v>0</v>
      </c>
      <c r="AO122" s="98">
        <f t="shared" si="140"/>
        <v>3456.217391304348</v>
      </c>
      <c r="AP122" s="97">
        <f t="shared" si="140"/>
        <v>0</v>
      </c>
      <c r="AQ122" s="98">
        <f t="shared" si="140"/>
        <v>3456.217391304348</v>
      </c>
      <c r="AR122" s="97">
        <f t="shared" si="140"/>
        <v>0</v>
      </c>
      <c r="AS122" s="98">
        <f t="shared" si="140"/>
        <v>3456.217391304348</v>
      </c>
      <c r="AT122" s="97">
        <f t="shared" si="140"/>
        <v>0</v>
      </c>
      <c r="AU122" s="98">
        <f t="shared" si="140"/>
        <v>3456.217391304348</v>
      </c>
      <c r="AV122" s="97">
        <f t="shared" ref="AV122:BG123" si="141">+AV123</f>
        <v>0</v>
      </c>
      <c r="AW122" s="98">
        <f t="shared" si="141"/>
        <v>3456.217391304348</v>
      </c>
      <c r="AX122" s="97">
        <f t="shared" si="141"/>
        <v>0</v>
      </c>
      <c r="AY122" s="98">
        <f t="shared" si="141"/>
        <v>3456.217391304348</v>
      </c>
      <c r="AZ122" s="97">
        <f t="shared" si="141"/>
        <v>0</v>
      </c>
      <c r="BA122" s="96">
        <f t="shared" si="141"/>
        <v>3456.217391304348</v>
      </c>
      <c r="BB122" s="97">
        <f t="shared" si="141"/>
        <v>0</v>
      </c>
      <c r="BC122" s="103">
        <f t="shared" si="141"/>
        <v>3456.217391304348</v>
      </c>
      <c r="BD122" s="794">
        <f t="shared" si="67"/>
        <v>0</v>
      </c>
      <c r="BE122" s="760">
        <f t="shared" si="68"/>
        <v>41474.608695652176</v>
      </c>
      <c r="BF122" s="100">
        <f t="shared" si="141"/>
        <v>0</v>
      </c>
      <c r="BG122" s="99">
        <f t="shared" si="141"/>
        <v>3456.217391304348</v>
      </c>
      <c r="BH122" s="97">
        <f t="shared" ref="BH122:BQ123" si="142">+BH123</f>
        <v>0</v>
      </c>
      <c r="BI122" s="98">
        <f t="shared" si="142"/>
        <v>3456.217391304348</v>
      </c>
      <c r="BJ122" s="97">
        <f t="shared" si="142"/>
        <v>0</v>
      </c>
      <c r="BK122" s="98">
        <f t="shared" si="142"/>
        <v>3456.217391304348</v>
      </c>
      <c r="BL122" s="97">
        <f t="shared" si="142"/>
        <v>0</v>
      </c>
      <c r="BM122" s="98">
        <f t="shared" si="142"/>
        <v>3456.217391304348</v>
      </c>
      <c r="BN122" s="97">
        <f t="shared" si="142"/>
        <v>0</v>
      </c>
      <c r="BO122" s="98">
        <f t="shared" si="142"/>
        <v>3456.217391304348</v>
      </c>
      <c r="BP122" s="97">
        <f t="shared" si="142"/>
        <v>0</v>
      </c>
      <c r="BQ122" s="98">
        <f t="shared" si="142"/>
        <v>3456.217391304348</v>
      </c>
      <c r="BR122" s="97">
        <f t="shared" ref="BR122:CA123" si="143">+BR123</f>
        <v>0</v>
      </c>
      <c r="BS122" s="98">
        <f t="shared" si="143"/>
        <v>3456.217391304348</v>
      </c>
      <c r="BT122" s="97">
        <f t="shared" si="143"/>
        <v>0</v>
      </c>
      <c r="BU122" s="98">
        <f t="shared" si="143"/>
        <v>3456.217391304348</v>
      </c>
      <c r="BV122" s="97">
        <f t="shared" si="143"/>
        <v>0</v>
      </c>
      <c r="BW122" s="98">
        <f t="shared" si="143"/>
        <v>3456.217391304348</v>
      </c>
      <c r="BX122" s="97">
        <f t="shared" si="143"/>
        <v>0</v>
      </c>
      <c r="BY122" s="98">
        <f t="shared" si="143"/>
        <v>3456.217391304348</v>
      </c>
      <c r="BZ122" s="97">
        <f t="shared" si="143"/>
        <v>0</v>
      </c>
      <c r="CA122" s="96">
        <f t="shared" si="143"/>
        <v>3456.217391304348</v>
      </c>
      <c r="CB122" s="95">
        <f t="shared" ref="CB122:CM123" si="144">+CB123</f>
        <v>0</v>
      </c>
      <c r="CC122" s="101">
        <f t="shared" si="144"/>
        <v>3456.217391304348</v>
      </c>
      <c r="CD122" s="794">
        <f t="shared" si="69"/>
        <v>0</v>
      </c>
      <c r="CE122" s="760">
        <f t="shared" si="70"/>
        <v>41474.608695652176</v>
      </c>
      <c r="CF122" s="100">
        <f t="shared" si="144"/>
        <v>0</v>
      </c>
      <c r="CG122" s="99">
        <f t="shared" si="144"/>
        <v>3456.217391304348</v>
      </c>
      <c r="CH122" s="97">
        <f t="shared" si="144"/>
        <v>0</v>
      </c>
      <c r="CI122" s="98">
        <f t="shared" si="144"/>
        <v>3456.217391304348</v>
      </c>
      <c r="CJ122" s="97">
        <f t="shared" si="144"/>
        <v>0</v>
      </c>
      <c r="CK122" s="98">
        <f t="shared" si="144"/>
        <v>3456.217391304348</v>
      </c>
      <c r="CL122" s="97">
        <f t="shared" si="144"/>
        <v>0</v>
      </c>
      <c r="CM122" s="98">
        <f t="shared" si="144"/>
        <v>3456.217391304348</v>
      </c>
      <c r="CN122" s="97">
        <f t="shared" ref="CN122:CW123" si="145">+CN123</f>
        <v>0</v>
      </c>
      <c r="CO122" s="98">
        <f t="shared" si="145"/>
        <v>3456.217391304348</v>
      </c>
      <c r="CP122" s="97">
        <f t="shared" si="145"/>
        <v>0</v>
      </c>
      <c r="CQ122" s="98">
        <f t="shared" si="145"/>
        <v>3456.217391304348</v>
      </c>
      <c r="CR122" s="97">
        <f t="shared" si="145"/>
        <v>0</v>
      </c>
      <c r="CS122" s="98">
        <f t="shared" si="145"/>
        <v>3456.217391304348</v>
      </c>
      <c r="CT122" s="97">
        <f t="shared" si="145"/>
        <v>0</v>
      </c>
      <c r="CU122" s="98">
        <f t="shared" si="145"/>
        <v>3456.217391304348</v>
      </c>
      <c r="CV122" s="97">
        <f t="shared" si="145"/>
        <v>0</v>
      </c>
      <c r="CW122" s="98">
        <f t="shared" si="145"/>
        <v>3456.217391304348</v>
      </c>
      <c r="CX122" s="97">
        <f t="shared" ref="CX122:DC123" si="146">+CX123</f>
        <v>0</v>
      </c>
      <c r="CY122" s="98">
        <f t="shared" si="146"/>
        <v>3456.217391304348</v>
      </c>
      <c r="CZ122" s="97">
        <f t="shared" si="146"/>
        <v>0</v>
      </c>
      <c r="DA122" s="96">
        <f t="shared" si="146"/>
        <v>3456.217391304348</v>
      </c>
      <c r="DB122" s="95">
        <f t="shared" si="146"/>
        <v>0</v>
      </c>
      <c r="DC122" s="94">
        <f t="shared" si="146"/>
        <v>3456.217391304348</v>
      </c>
      <c r="DD122" s="794">
        <f t="shared" si="71"/>
        <v>0</v>
      </c>
      <c r="DE122" s="815">
        <f t="shared" si="72"/>
        <v>41474.608695652176</v>
      </c>
      <c r="DF122" s="562">
        <f t="shared" si="89"/>
        <v>0</v>
      </c>
      <c r="DG122" s="563">
        <f t="shared" si="90"/>
        <v>158986.00000000012</v>
      </c>
      <c r="DH122" s="306"/>
      <c r="DI122" s="195"/>
      <c r="DJ122" s="195"/>
      <c r="DK122" s="195"/>
      <c r="DL122" s="195"/>
      <c r="DM122" s="195"/>
      <c r="DN122" s="195"/>
      <c r="DO122" s="195"/>
      <c r="DP122" s="195"/>
      <c r="DQ122" s="195"/>
      <c r="DR122" s="195"/>
      <c r="DS122" s="195"/>
    </row>
    <row r="123" spans="1:123" s="136" customFormat="1" ht="16">
      <c r="A123" s="134" t="s">
        <v>462</v>
      </c>
      <c r="B123" s="181" t="s">
        <v>179</v>
      </c>
      <c r="C123" s="188"/>
      <c r="D123" s="187"/>
      <c r="E123" s="186"/>
      <c r="F123" s="180">
        <f t="shared" si="137"/>
        <v>0</v>
      </c>
      <c r="G123" s="144">
        <f t="shared" si="137"/>
        <v>0</v>
      </c>
      <c r="H123" s="142">
        <f t="shared" si="137"/>
        <v>0</v>
      </c>
      <c r="I123" s="143">
        <f t="shared" si="137"/>
        <v>0</v>
      </c>
      <c r="J123" s="142">
        <f t="shared" si="137"/>
        <v>0</v>
      </c>
      <c r="K123" s="143">
        <f t="shared" si="137"/>
        <v>3456.217391304348</v>
      </c>
      <c r="L123" s="142">
        <f t="shared" si="137"/>
        <v>0</v>
      </c>
      <c r="M123" s="143">
        <f t="shared" si="137"/>
        <v>3456.217391304348</v>
      </c>
      <c r="N123" s="142">
        <f t="shared" si="137"/>
        <v>0</v>
      </c>
      <c r="O123" s="143">
        <f t="shared" si="137"/>
        <v>3456.217391304348</v>
      </c>
      <c r="P123" s="142">
        <f t="shared" si="138"/>
        <v>0</v>
      </c>
      <c r="Q123" s="143">
        <f t="shared" si="138"/>
        <v>3456.217391304348</v>
      </c>
      <c r="R123" s="142">
        <f t="shared" si="138"/>
        <v>0</v>
      </c>
      <c r="S123" s="143">
        <f t="shared" si="138"/>
        <v>3456.217391304348</v>
      </c>
      <c r="T123" s="142">
        <f t="shared" si="138"/>
        <v>0</v>
      </c>
      <c r="U123" s="143">
        <f t="shared" si="138"/>
        <v>3456.217391304348</v>
      </c>
      <c r="V123" s="142">
        <f t="shared" si="138"/>
        <v>0</v>
      </c>
      <c r="W123" s="143">
        <f t="shared" si="138"/>
        <v>3456.217391304348</v>
      </c>
      <c r="X123" s="142">
        <f t="shared" si="138"/>
        <v>0</v>
      </c>
      <c r="Y123" s="143">
        <f t="shared" si="138"/>
        <v>3456.217391304348</v>
      </c>
      <c r="Z123" s="142">
        <f t="shared" si="139"/>
        <v>0</v>
      </c>
      <c r="AA123" s="141">
        <f t="shared" si="139"/>
        <v>3456.217391304348</v>
      </c>
      <c r="AB123" s="140">
        <f t="shared" si="139"/>
        <v>0</v>
      </c>
      <c r="AC123" s="146">
        <f t="shared" si="139"/>
        <v>3456.217391304348</v>
      </c>
      <c r="AD123" s="792">
        <f t="shared" si="65"/>
        <v>0</v>
      </c>
      <c r="AE123" s="757">
        <f t="shared" si="66"/>
        <v>34562.17391304348</v>
      </c>
      <c r="AF123" s="145">
        <f t="shared" si="139"/>
        <v>0</v>
      </c>
      <c r="AG123" s="144">
        <f t="shared" si="139"/>
        <v>3456.217391304348</v>
      </c>
      <c r="AH123" s="142">
        <f t="shared" si="139"/>
        <v>0</v>
      </c>
      <c r="AI123" s="143">
        <f t="shared" si="139"/>
        <v>3456.217391304348</v>
      </c>
      <c r="AJ123" s="142">
        <f t="shared" si="139"/>
        <v>0</v>
      </c>
      <c r="AK123" s="143">
        <f t="shared" si="139"/>
        <v>3456.217391304348</v>
      </c>
      <c r="AL123" s="142">
        <f t="shared" si="140"/>
        <v>0</v>
      </c>
      <c r="AM123" s="143">
        <f t="shared" si="140"/>
        <v>3456.217391304348</v>
      </c>
      <c r="AN123" s="142">
        <f t="shared" si="140"/>
        <v>0</v>
      </c>
      <c r="AO123" s="143">
        <f t="shared" si="140"/>
        <v>3456.217391304348</v>
      </c>
      <c r="AP123" s="142">
        <f t="shared" si="140"/>
        <v>0</v>
      </c>
      <c r="AQ123" s="143">
        <f t="shared" si="140"/>
        <v>3456.217391304348</v>
      </c>
      <c r="AR123" s="142">
        <f t="shared" si="140"/>
        <v>0</v>
      </c>
      <c r="AS123" s="143">
        <f t="shared" si="140"/>
        <v>3456.217391304348</v>
      </c>
      <c r="AT123" s="142">
        <f t="shared" si="140"/>
        <v>0</v>
      </c>
      <c r="AU123" s="143">
        <f t="shared" si="140"/>
        <v>3456.217391304348</v>
      </c>
      <c r="AV123" s="142">
        <f t="shared" si="141"/>
        <v>0</v>
      </c>
      <c r="AW123" s="143">
        <f t="shared" si="141"/>
        <v>3456.217391304348</v>
      </c>
      <c r="AX123" s="142">
        <f t="shared" si="141"/>
        <v>0</v>
      </c>
      <c r="AY123" s="143">
        <f t="shared" si="141"/>
        <v>3456.217391304348</v>
      </c>
      <c r="AZ123" s="142">
        <f t="shared" si="141"/>
        <v>0</v>
      </c>
      <c r="BA123" s="141">
        <f t="shared" si="141"/>
        <v>3456.217391304348</v>
      </c>
      <c r="BB123" s="142">
        <f t="shared" si="141"/>
        <v>0</v>
      </c>
      <c r="BC123" s="147">
        <f t="shared" si="141"/>
        <v>3456.217391304348</v>
      </c>
      <c r="BD123" s="792">
        <f t="shared" si="67"/>
        <v>0</v>
      </c>
      <c r="BE123" s="757">
        <f t="shared" si="68"/>
        <v>41474.608695652176</v>
      </c>
      <c r="BF123" s="145">
        <f t="shared" si="141"/>
        <v>0</v>
      </c>
      <c r="BG123" s="144">
        <f t="shared" si="141"/>
        <v>3456.217391304348</v>
      </c>
      <c r="BH123" s="142">
        <f t="shared" si="142"/>
        <v>0</v>
      </c>
      <c r="BI123" s="143">
        <f t="shared" si="142"/>
        <v>3456.217391304348</v>
      </c>
      <c r="BJ123" s="142">
        <f t="shared" si="142"/>
        <v>0</v>
      </c>
      <c r="BK123" s="143">
        <f t="shared" si="142"/>
        <v>3456.217391304348</v>
      </c>
      <c r="BL123" s="142">
        <f t="shared" si="142"/>
        <v>0</v>
      </c>
      <c r="BM123" s="143">
        <f t="shared" si="142"/>
        <v>3456.217391304348</v>
      </c>
      <c r="BN123" s="142">
        <f t="shared" si="142"/>
        <v>0</v>
      </c>
      <c r="BO123" s="143">
        <f t="shared" si="142"/>
        <v>3456.217391304348</v>
      </c>
      <c r="BP123" s="142">
        <f t="shared" si="142"/>
        <v>0</v>
      </c>
      <c r="BQ123" s="143">
        <f t="shared" si="142"/>
        <v>3456.217391304348</v>
      </c>
      <c r="BR123" s="142">
        <f t="shared" si="143"/>
        <v>0</v>
      </c>
      <c r="BS123" s="143">
        <f t="shared" si="143"/>
        <v>3456.217391304348</v>
      </c>
      <c r="BT123" s="142">
        <f t="shared" si="143"/>
        <v>0</v>
      </c>
      <c r="BU123" s="143">
        <f t="shared" si="143"/>
        <v>3456.217391304348</v>
      </c>
      <c r="BV123" s="142">
        <f t="shared" si="143"/>
        <v>0</v>
      </c>
      <c r="BW123" s="143">
        <f t="shared" si="143"/>
        <v>3456.217391304348</v>
      </c>
      <c r="BX123" s="142">
        <f t="shared" si="143"/>
        <v>0</v>
      </c>
      <c r="BY123" s="143">
        <f t="shared" si="143"/>
        <v>3456.217391304348</v>
      </c>
      <c r="BZ123" s="142">
        <f t="shared" si="143"/>
        <v>0</v>
      </c>
      <c r="CA123" s="141">
        <f t="shared" si="143"/>
        <v>3456.217391304348</v>
      </c>
      <c r="CB123" s="140">
        <f t="shared" si="144"/>
        <v>0</v>
      </c>
      <c r="CC123" s="146">
        <f t="shared" si="144"/>
        <v>3456.217391304348</v>
      </c>
      <c r="CD123" s="792">
        <f t="shared" si="69"/>
        <v>0</v>
      </c>
      <c r="CE123" s="757">
        <f t="shared" si="70"/>
        <v>41474.608695652176</v>
      </c>
      <c r="CF123" s="145">
        <f t="shared" si="144"/>
        <v>0</v>
      </c>
      <c r="CG123" s="144">
        <f t="shared" si="144"/>
        <v>3456.217391304348</v>
      </c>
      <c r="CH123" s="142">
        <f t="shared" si="144"/>
        <v>0</v>
      </c>
      <c r="CI123" s="143">
        <f t="shared" si="144"/>
        <v>3456.217391304348</v>
      </c>
      <c r="CJ123" s="142">
        <f t="shared" si="144"/>
        <v>0</v>
      </c>
      <c r="CK123" s="143">
        <f t="shared" si="144"/>
        <v>3456.217391304348</v>
      </c>
      <c r="CL123" s="142">
        <f t="shared" si="144"/>
        <v>0</v>
      </c>
      <c r="CM123" s="143">
        <f t="shared" si="144"/>
        <v>3456.217391304348</v>
      </c>
      <c r="CN123" s="142">
        <f t="shared" si="145"/>
        <v>0</v>
      </c>
      <c r="CO123" s="143">
        <f t="shared" si="145"/>
        <v>3456.217391304348</v>
      </c>
      <c r="CP123" s="142">
        <f t="shared" si="145"/>
        <v>0</v>
      </c>
      <c r="CQ123" s="143">
        <f t="shared" si="145"/>
        <v>3456.217391304348</v>
      </c>
      <c r="CR123" s="142">
        <f t="shared" si="145"/>
        <v>0</v>
      </c>
      <c r="CS123" s="143">
        <f t="shared" si="145"/>
        <v>3456.217391304348</v>
      </c>
      <c r="CT123" s="142">
        <f t="shared" si="145"/>
        <v>0</v>
      </c>
      <c r="CU123" s="143">
        <f t="shared" si="145"/>
        <v>3456.217391304348</v>
      </c>
      <c r="CV123" s="142">
        <f t="shared" si="145"/>
        <v>0</v>
      </c>
      <c r="CW123" s="143">
        <f t="shared" si="145"/>
        <v>3456.217391304348</v>
      </c>
      <c r="CX123" s="142">
        <f t="shared" si="146"/>
        <v>0</v>
      </c>
      <c r="CY123" s="143">
        <f t="shared" si="146"/>
        <v>3456.217391304348</v>
      </c>
      <c r="CZ123" s="142">
        <f t="shared" si="146"/>
        <v>0</v>
      </c>
      <c r="DA123" s="141">
        <f t="shared" si="146"/>
        <v>3456.217391304348</v>
      </c>
      <c r="DB123" s="140">
        <f t="shared" si="146"/>
        <v>0</v>
      </c>
      <c r="DC123" s="139">
        <f t="shared" si="146"/>
        <v>3456.217391304348</v>
      </c>
      <c r="DD123" s="792">
        <f t="shared" si="71"/>
        <v>0</v>
      </c>
      <c r="DE123" s="813">
        <f t="shared" si="72"/>
        <v>41474.608695652176</v>
      </c>
      <c r="DF123" s="138">
        <f t="shared" si="89"/>
        <v>0</v>
      </c>
      <c r="DG123" s="137">
        <f t="shared" si="90"/>
        <v>158986.00000000012</v>
      </c>
      <c r="DH123" s="305"/>
    </row>
    <row r="124" spans="1:123" s="136" customFormat="1">
      <c r="A124" s="134"/>
      <c r="B124" s="181" t="s">
        <v>248</v>
      </c>
      <c r="C124" s="131">
        <v>24</v>
      </c>
      <c r="D124" s="130">
        <v>43831</v>
      </c>
      <c r="E124" s="129">
        <v>44560</v>
      </c>
      <c r="F124" s="180"/>
      <c r="G124" s="144"/>
      <c r="H124" s="142"/>
      <c r="I124" s="143"/>
      <c r="J124" s="142"/>
      <c r="K124" s="143">
        <f>158986/46</f>
        <v>3456.217391304348</v>
      </c>
      <c r="L124" s="142"/>
      <c r="M124" s="143">
        <f>158986/46</f>
        <v>3456.217391304348</v>
      </c>
      <c r="N124" s="142"/>
      <c r="O124" s="143">
        <f>158986/46</f>
        <v>3456.217391304348</v>
      </c>
      <c r="P124" s="142"/>
      <c r="Q124" s="143">
        <f>158986/46</f>
        <v>3456.217391304348</v>
      </c>
      <c r="R124" s="142"/>
      <c r="S124" s="143">
        <f>158986/46</f>
        <v>3456.217391304348</v>
      </c>
      <c r="T124" s="142"/>
      <c r="U124" s="143">
        <f>158986/46</f>
        <v>3456.217391304348</v>
      </c>
      <c r="V124" s="142"/>
      <c r="W124" s="143">
        <f>158986/46</f>
        <v>3456.217391304348</v>
      </c>
      <c r="X124" s="142"/>
      <c r="Y124" s="143">
        <f>158986/46</f>
        <v>3456.217391304348</v>
      </c>
      <c r="Z124" s="142"/>
      <c r="AA124" s="143">
        <f>158986/46</f>
        <v>3456.217391304348</v>
      </c>
      <c r="AB124" s="140"/>
      <c r="AC124" s="547">
        <f>158986/46</f>
        <v>3456.217391304348</v>
      </c>
      <c r="AD124" s="792">
        <f t="shared" si="65"/>
        <v>0</v>
      </c>
      <c r="AE124" s="757">
        <f t="shared" si="66"/>
        <v>34562.17391304348</v>
      </c>
      <c r="AF124" s="145"/>
      <c r="AG124" s="143">
        <f>158986/46</f>
        <v>3456.217391304348</v>
      </c>
      <c r="AH124" s="142"/>
      <c r="AI124" s="143">
        <f>158986/46</f>
        <v>3456.217391304348</v>
      </c>
      <c r="AJ124" s="142"/>
      <c r="AK124" s="143">
        <f>158986/46</f>
        <v>3456.217391304348</v>
      </c>
      <c r="AL124" s="142"/>
      <c r="AM124" s="143">
        <f>158986/46</f>
        <v>3456.217391304348</v>
      </c>
      <c r="AN124" s="142"/>
      <c r="AO124" s="143">
        <f>158986/46</f>
        <v>3456.217391304348</v>
      </c>
      <c r="AP124" s="142"/>
      <c r="AQ124" s="143">
        <f>158986/46</f>
        <v>3456.217391304348</v>
      </c>
      <c r="AR124" s="142"/>
      <c r="AS124" s="143">
        <f>158986/46</f>
        <v>3456.217391304348</v>
      </c>
      <c r="AT124" s="142"/>
      <c r="AU124" s="143">
        <f>158986/46</f>
        <v>3456.217391304348</v>
      </c>
      <c r="AV124" s="142"/>
      <c r="AW124" s="143">
        <f>158986/46</f>
        <v>3456.217391304348</v>
      </c>
      <c r="AX124" s="142"/>
      <c r="AY124" s="143">
        <f>158986/46</f>
        <v>3456.217391304348</v>
      </c>
      <c r="AZ124" s="142"/>
      <c r="BA124" s="143">
        <f>158986/46</f>
        <v>3456.217391304348</v>
      </c>
      <c r="BB124" s="142"/>
      <c r="BC124" s="141">
        <f>158986/46</f>
        <v>3456.217391304348</v>
      </c>
      <c r="BD124" s="792">
        <f t="shared" si="67"/>
        <v>0</v>
      </c>
      <c r="BE124" s="757">
        <f t="shared" si="68"/>
        <v>41474.608695652176</v>
      </c>
      <c r="BF124" s="145"/>
      <c r="BG124" s="143">
        <f>158986/46</f>
        <v>3456.217391304348</v>
      </c>
      <c r="BH124" s="142"/>
      <c r="BI124" s="143">
        <f>158986/46</f>
        <v>3456.217391304348</v>
      </c>
      <c r="BJ124" s="142"/>
      <c r="BK124" s="143">
        <f>158986/46</f>
        <v>3456.217391304348</v>
      </c>
      <c r="BL124" s="142"/>
      <c r="BM124" s="143">
        <f>158986/46</f>
        <v>3456.217391304348</v>
      </c>
      <c r="BN124" s="142"/>
      <c r="BO124" s="143">
        <f>158986/46</f>
        <v>3456.217391304348</v>
      </c>
      <c r="BP124" s="142"/>
      <c r="BQ124" s="143">
        <f>158986/46</f>
        <v>3456.217391304348</v>
      </c>
      <c r="BR124" s="142"/>
      <c r="BS124" s="143">
        <f>158986/46</f>
        <v>3456.217391304348</v>
      </c>
      <c r="BT124" s="142"/>
      <c r="BU124" s="143">
        <f>158986/46</f>
        <v>3456.217391304348</v>
      </c>
      <c r="BV124" s="142"/>
      <c r="BW124" s="143">
        <f>158986/46</f>
        <v>3456.217391304348</v>
      </c>
      <c r="BX124" s="142"/>
      <c r="BY124" s="143">
        <f>158986/46</f>
        <v>3456.217391304348</v>
      </c>
      <c r="BZ124" s="142"/>
      <c r="CA124" s="143">
        <f>158986/46</f>
        <v>3456.217391304348</v>
      </c>
      <c r="CB124" s="140"/>
      <c r="CC124" s="547">
        <f>158986/46</f>
        <v>3456.217391304348</v>
      </c>
      <c r="CD124" s="792">
        <f t="shared" si="69"/>
        <v>0</v>
      </c>
      <c r="CE124" s="757">
        <f t="shared" si="70"/>
        <v>41474.608695652176</v>
      </c>
      <c r="CF124" s="145"/>
      <c r="CG124" s="143">
        <f>158986/46</f>
        <v>3456.217391304348</v>
      </c>
      <c r="CH124" s="142"/>
      <c r="CI124" s="143">
        <f>158986/46</f>
        <v>3456.217391304348</v>
      </c>
      <c r="CJ124" s="142"/>
      <c r="CK124" s="143">
        <f>158986/46</f>
        <v>3456.217391304348</v>
      </c>
      <c r="CL124" s="142"/>
      <c r="CM124" s="143">
        <f>158986/46</f>
        <v>3456.217391304348</v>
      </c>
      <c r="CN124" s="142"/>
      <c r="CO124" s="143">
        <f>158986/46</f>
        <v>3456.217391304348</v>
      </c>
      <c r="CP124" s="142"/>
      <c r="CQ124" s="143">
        <f>158986/46</f>
        <v>3456.217391304348</v>
      </c>
      <c r="CR124" s="142"/>
      <c r="CS124" s="143">
        <f>158986/46</f>
        <v>3456.217391304348</v>
      </c>
      <c r="CT124" s="142"/>
      <c r="CU124" s="143">
        <f>158986/46</f>
        <v>3456.217391304348</v>
      </c>
      <c r="CV124" s="142"/>
      <c r="CW124" s="143">
        <f>158986/46</f>
        <v>3456.217391304348</v>
      </c>
      <c r="CX124" s="142"/>
      <c r="CY124" s="143">
        <f>158986/46</f>
        <v>3456.217391304348</v>
      </c>
      <c r="CZ124" s="142"/>
      <c r="DA124" s="143">
        <f>158986/46</f>
        <v>3456.217391304348</v>
      </c>
      <c r="DB124" s="140"/>
      <c r="DC124" s="141">
        <f>158986/46</f>
        <v>3456.217391304348</v>
      </c>
      <c r="DD124" s="792">
        <f t="shared" si="71"/>
        <v>0</v>
      </c>
      <c r="DE124" s="813">
        <f t="shared" si="72"/>
        <v>41474.608695652176</v>
      </c>
      <c r="DF124" s="138">
        <f t="shared" si="89"/>
        <v>0</v>
      </c>
      <c r="DG124" s="137">
        <f t="shared" si="90"/>
        <v>158986.00000000012</v>
      </c>
      <c r="DH124" s="305"/>
    </row>
    <row r="125" spans="1:123" s="93" customFormat="1" ht="32">
      <c r="A125" s="97" t="s">
        <v>463</v>
      </c>
      <c r="B125" s="93" t="s">
        <v>247</v>
      </c>
      <c r="E125" s="104"/>
      <c r="F125" s="102">
        <f>+F126+F127</f>
        <v>0</v>
      </c>
      <c r="G125" s="99">
        <f t="shared" ref="G125:BV125" si="147">+G126+G127</f>
        <v>0</v>
      </c>
      <c r="H125" s="97">
        <f t="shared" si="147"/>
        <v>0</v>
      </c>
      <c r="I125" s="98">
        <f t="shared" si="147"/>
        <v>0</v>
      </c>
      <c r="J125" s="97">
        <f t="shared" si="147"/>
        <v>0</v>
      </c>
      <c r="K125" s="98">
        <f t="shared" si="147"/>
        <v>0</v>
      </c>
      <c r="L125" s="97">
        <f t="shared" si="147"/>
        <v>0</v>
      </c>
      <c r="M125" s="98">
        <f t="shared" si="147"/>
        <v>0</v>
      </c>
      <c r="N125" s="97">
        <f t="shared" si="147"/>
        <v>0</v>
      </c>
      <c r="O125" s="98">
        <f t="shared" si="147"/>
        <v>0</v>
      </c>
      <c r="P125" s="97">
        <f t="shared" si="147"/>
        <v>0</v>
      </c>
      <c r="Q125" s="98">
        <f t="shared" si="147"/>
        <v>0</v>
      </c>
      <c r="R125" s="97">
        <f t="shared" si="147"/>
        <v>0</v>
      </c>
      <c r="S125" s="98">
        <f t="shared" si="147"/>
        <v>0</v>
      </c>
      <c r="T125" s="97">
        <f t="shared" si="147"/>
        <v>0</v>
      </c>
      <c r="U125" s="98">
        <f t="shared" si="147"/>
        <v>0</v>
      </c>
      <c r="V125" s="97">
        <f t="shared" si="147"/>
        <v>0</v>
      </c>
      <c r="W125" s="98">
        <f t="shared" si="147"/>
        <v>0</v>
      </c>
      <c r="X125" s="97">
        <f t="shared" si="147"/>
        <v>0</v>
      </c>
      <c r="Y125" s="98">
        <f t="shared" si="147"/>
        <v>0</v>
      </c>
      <c r="Z125" s="97">
        <f t="shared" si="147"/>
        <v>0</v>
      </c>
      <c r="AA125" s="96">
        <f t="shared" si="147"/>
        <v>0</v>
      </c>
      <c r="AB125" s="95">
        <f t="shared" si="147"/>
        <v>0</v>
      </c>
      <c r="AC125" s="101">
        <f t="shared" si="147"/>
        <v>0</v>
      </c>
      <c r="AD125" s="794">
        <f t="shared" si="65"/>
        <v>0</v>
      </c>
      <c r="AE125" s="760">
        <f t="shared" si="66"/>
        <v>0</v>
      </c>
      <c r="AF125" s="100">
        <f t="shared" si="147"/>
        <v>0</v>
      </c>
      <c r="AG125" s="99">
        <f t="shared" si="147"/>
        <v>8750</v>
      </c>
      <c r="AH125" s="97">
        <f t="shared" si="147"/>
        <v>0</v>
      </c>
      <c r="AI125" s="98">
        <f t="shared" si="147"/>
        <v>8750</v>
      </c>
      <c r="AJ125" s="97">
        <f t="shared" si="147"/>
        <v>0</v>
      </c>
      <c r="AK125" s="98">
        <f t="shared" si="147"/>
        <v>8750</v>
      </c>
      <c r="AL125" s="97">
        <f t="shared" si="147"/>
        <v>0</v>
      </c>
      <c r="AM125" s="98">
        <f t="shared" si="147"/>
        <v>8750</v>
      </c>
      <c r="AN125" s="97">
        <f t="shared" si="147"/>
        <v>0</v>
      </c>
      <c r="AO125" s="98">
        <f t="shared" si="147"/>
        <v>8750</v>
      </c>
      <c r="AP125" s="97">
        <f t="shared" si="147"/>
        <v>0</v>
      </c>
      <c r="AQ125" s="98">
        <f t="shared" si="147"/>
        <v>8750</v>
      </c>
      <c r="AR125" s="97">
        <f t="shared" si="147"/>
        <v>0</v>
      </c>
      <c r="AS125" s="98">
        <f t="shared" si="147"/>
        <v>8750</v>
      </c>
      <c r="AT125" s="97">
        <f t="shared" si="147"/>
        <v>0</v>
      </c>
      <c r="AU125" s="98">
        <f t="shared" si="147"/>
        <v>8750</v>
      </c>
      <c r="AV125" s="97">
        <f t="shared" si="147"/>
        <v>0</v>
      </c>
      <c r="AW125" s="98">
        <f t="shared" si="147"/>
        <v>11751.5</v>
      </c>
      <c r="AX125" s="97">
        <f t="shared" si="147"/>
        <v>0</v>
      </c>
      <c r="AY125" s="98">
        <f t="shared" si="147"/>
        <v>11751.5</v>
      </c>
      <c r="AZ125" s="97">
        <f t="shared" si="147"/>
        <v>0</v>
      </c>
      <c r="BA125" s="96">
        <f t="shared" si="147"/>
        <v>21751.5</v>
      </c>
      <c r="BB125" s="97">
        <f t="shared" si="147"/>
        <v>0</v>
      </c>
      <c r="BC125" s="103">
        <f t="shared" si="147"/>
        <v>11751.5</v>
      </c>
      <c r="BD125" s="794">
        <f t="shared" si="67"/>
        <v>0</v>
      </c>
      <c r="BE125" s="760">
        <f t="shared" si="68"/>
        <v>127006</v>
      </c>
      <c r="BF125" s="100">
        <f t="shared" si="147"/>
        <v>0</v>
      </c>
      <c r="BG125" s="99">
        <f t="shared" si="147"/>
        <v>3001.5</v>
      </c>
      <c r="BH125" s="97">
        <f t="shared" si="147"/>
        <v>0</v>
      </c>
      <c r="BI125" s="98">
        <f t="shared" si="147"/>
        <v>3001.5</v>
      </c>
      <c r="BJ125" s="97">
        <f t="shared" si="147"/>
        <v>0</v>
      </c>
      <c r="BK125" s="98">
        <f t="shared" si="147"/>
        <v>3001.5</v>
      </c>
      <c r="BL125" s="97">
        <f t="shared" si="147"/>
        <v>0</v>
      </c>
      <c r="BM125" s="98">
        <f t="shared" si="147"/>
        <v>3001.5</v>
      </c>
      <c r="BN125" s="97">
        <f t="shared" si="147"/>
        <v>0</v>
      </c>
      <c r="BO125" s="98">
        <f t="shared" si="147"/>
        <v>3001.5</v>
      </c>
      <c r="BP125" s="97">
        <f t="shared" si="147"/>
        <v>0</v>
      </c>
      <c r="BQ125" s="98">
        <f t="shared" si="147"/>
        <v>3001.5</v>
      </c>
      <c r="BR125" s="97">
        <f t="shared" si="147"/>
        <v>0</v>
      </c>
      <c r="BS125" s="98">
        <f t="shared" si="147"/>
        <v>3001.5</v>
      </c>
      <c r="BT125" s="97">
        <f t="shared" si="147"/>
        <v>0</v>
      </c>
      <c r="BU125" s="98">
        <f t="shared" si="147"/>
        <v>3001.5</v>
      </c>
      <c r="BV125" s="97">
        <f t="shared" si="147"/>
        <v>0</v>
      </c>
      <c r="BW125" s="98">
        <f t="shared" ref="BW125:DC125" si="148">+BW126+BW127</f>
        <v>3001.5</v>
      </c>
      <c r="BX125" s="97">
        <f t="shared" si="148"/>
        <v>0</v>
      </c>
      <c r="BY125" s="98">
        <f t="shared" si="148"/>
        <v>3001.5</v>
      </c>
      <c r="BZ125" s="97">
        <f t="shared" si="148"/>
        <v>0</v>
      </c>
      <c r="CA125" s="96">
        <f t="shared" si="148"/>
        <v>3001.5</v>
      </c>
      <c r="CB125" s="95">
        <f t="shared" si="148"/>
        <v>0</v>
      </c>
      <c r="CC125" s="101">
        <f t="shared" si="148"/>
        <v>3001.5</v>
      </c>
      <c r="CD125" s="794">
        <f t="shared" si="69"/>
        <v>0</v>
      </c>
      <c r="CE125" s="760">
        <f t="shared" si="70"/>
        <v>36018</v>
      </c>
      <c r="CF125" s="100">
        <f t="shared" si="148"/>
        <v>0</v>
      </c>
      <c r="CG125" s="99">
        <f t="shared" si="148"/>
        <v>0</v>
      </c>
      <c r="CH125" s="97">
        <f t="shared" si="148"/>
        <v>0</v>
      </c>
      <c r="CI125" s="98">
        <f t="shared" si="148"/>
        <v>0</v>
      </c>
      <c r="CJ125" s="97">
        <f t="shared" si="148"/>
        <v>0</v>
      </c>
      <c r="CK125" s="98">
        <f t="shared" si="148"/>
        <v>0</v>
      </c>
      <c r="CL125" s="97">
        <f t="shared" si="148"/>
        <v>0</v>
      </c>
      <c r="CM125" s="98">
        <f t="shared" si="148"/>
        <v>0</v>
      </c>
      <c r="CN125" s="97">
        <f t="shared" si="148"/>
        <v>0</v>
      </c>
      <c r="CO125" s="98">
        <f t="shared" si="148"/>
        <v>0</v>
      </c>
      <c r="CP125" s="97">
        <f t="shared" si="148"/>
        <v>0</v>
      </c>
      <c r="CQ125" s="98">
        <f t="shared" si="148"/>
        <v>0</v>
      </c>
      <c r="CR125" s="97">
        <f t="shared" si="148"/>
        <v>0</v>
      </c>
      <c r="CS125" s="98">
        <f t="shared" si="148"/>
        <v>0</v>
      </c>
      <c r="CT125" s="97">
        <f t="shared" si="148"/>
        <v>0</v>
      </c>
      <c r="CU125" s="98">
        <f t="shared" si="148"/>
        <v>0</v>
      </c>
      <c r="CV125" s="97">
        <f t="shared" si="148"/>
        <v>0</v>
      </c>
      <c r="CW125" s="98">
        <f t="shared" si="148"/>
        <v>0</v>
      </c>
      <c r="CX125" s="97">
        <f t="shared" si="148"/>
        <v>0</v>
      </c>
      <c r="CY125" s="98">
        <f t="shared" si="148"/>
        <v>0</v>
      </c>
      <c r="CZ125" s="97">
        <f t="shared" si="148"/>
        <v>0</v>
      </c>
      <c r="DA125" s="96">
        <f t="shared" si="148"/>
        <v>0</v>
      </c>
      <c r="DB125" s="95">
        <f t="shared" si="148"/>
        <v>0</v>
      </c>
      <c r="DC125" s="94">
        <f t="shared" si="148"/>
        <v>0</v>
      </c>
      <c r="DD125" s="794">
        <f t="shared" si="71"/>
        <v>0</v>
      </c>
      <c r="DE125" s="815">
        <f t="shared" si="72"/>
        <v>0</v>
      </c>
      <c r="DF125" s="562">
        <f t="shared" si="89"/>
        <v>0</v>
      </c>
      <c r="DG125" s="563">
        <f t="shared" si="90"/>
        <v>163024</v>
      </c>
      <c r="DH125" s="306"/>
      <c r="DI125" s="195"/>
      <c r="DJ125" s="195"/>
      <c r="DK125" s="195"/>
      <c r="DL125" s="195"/>
      <c r="DM125" s="195"/>
      <c r="DN125" s="195"/>
      <c r="DO125" s="195"/>
      <c r="DP125" s="195"/>
      <c r="DQ125" s="195"/>
      <c r="DR125" s="195"/>
      <c r="DS125" s="195"/>
    </row>
    <row r="126" spans="1:123" s="136" customFormat="1" ht="16">
      <c r="A126" s="148" t="s">
        <v>465</v>
      </c>
      <c r="B126" s="179" t="s">
        <v>246</v>
      </c>
      <c r="C126" s="185">
        <v>6</v>
      </c>
      <c r="D126" s="184">
        <v>43983</v>
      </c>
      <c r="E126" s="183">
        <v>44195</v>
      </c>
      <c r="F126" s="180"/>
      <c r="G126" s="144"/>
      <c r="H126" s="142"/>
      <c r="I126" s="143"/>
      <c r="J126" s="142"/>
      <c r="K126" s="143"/>
      <c r="L126" s="142"/>
      <c r="M126" s="143"/>
      <c r="N126" s="142"/>
      <c r="O126" s="143"/>
      <c r="P126" s="142"/>
      <c r="Q126" s="143"/>
      <c r="R126" s="142"/>
      <c r="S126" s="143"/>
      <c r="T126" s="142"/>
      <c r="U126" s="143"/>
      <c r="V126" s="142"/>
      <c r="W126" s="143"/>
      <c r="X126" s="142"/>
      <c r="Y126" s="143"/>
      <c r="Z126" s="142"/>
      <c r="AA126" s="141"/>
      <c r="AB126" s="140"/>
      <c r="AC126" s="146"/>
      <c r="AD126" s="792">
        <f t="shared" si="65"/>
        <v>0</v>
      </c>
      <c r="AE126" s="757">
        <f t="shared" si="66"/>
        <v>0</v>
      </c>
      <c r="AF126" s="145"/>
      <c r="AG126" s="144"/>
      <c r="AH126" s="142"/>
      <c r="AI126" s="143"/>
      <c r="AJ126" s="142"/>
      <c r="AK126" s="143"/>
      <c r="AL126" s="142"/>
      <c r="AM126" s="143"/>
      <c r="AN126" s="142"/>
      <c r="AO126" s="143"/>
      <c r="AP126" s="142"/>
      <c r="AQ126" s="143"/>
      <c r="AR126" s="142"/>
      <c r="AS126" s="143"/>
      <c r="AT126" s="142"/>
      <c r="AU126" s="143"/>
      <c r="AV126" s="142"/>
      <c r="AW126" s="143"/>
      <c r="AX126" s="142"/>
      <c r="AY126" s="143"/>
      <c r="AZ126" s="142"/>
      <c r="BA126" s="141">
        <v>10000</v>
      </c>
      <c r="BB126" s="142"/>
      <c r="BC126" s="147"/>
      <c r="BD126" s="792">
        <f t="shared" si="67"/>
        <v>0</v>
      </c>
      <c r="BE126" s="757">
        <f t="shared" si="68"/>
        <v>10000</v>
      </c>
      <c r="BF126" s="145"/>
      <c r="BG126" s="144"/>
      <c r="BH126" s="142"/>
      <c r="BI126" s="143"/>
      <c r="BJ126" s="142"/>
      <c r="BK126" s="143"/>
      <c r="BL126" s="142"/>
      <c r="BM126" s="143"/>
      <c r="BN126" s="142"/>
      <c r="BO126" s="143"/>
      <c r="BP126" s="142"/>
      <c r="BQ126" s="143"/>
      <c r="BR126" s="142"/>
      <c r="BS126" s="143"/>
      <c r="BT126" s="142"/>
      <c r="BU126" s="143"/>
      <c r="BV126" s="142"/>
      <c r="BW126" s="143"/>
      <c r="BX126" s="142"/>
      <c r="BY126" s="143"/>
      <c r="BZ126" s="142"/>
      <c r="CA126" s="141"/>
      <c r="CB126" s="140"/>
      <c r="CC126" s="146"/>
      <c r="CD126" s="792">
        <f t="shared" si="69"/>
        <v>0</v>
      </c>
      <c r="CE126" s="757">
        <f t="shared" si="70"/>
        <v>0</v>
      </c>
      <c r="CF126" s="145"/>
      <c r="CG126" s="144"/>
      <c r="CH126" s="142"/>
      <c r="CI126" s="143"/>
      <c r="CJ126" s="142"/>
      <c r="CK126" s="143"/>
      <c r="CL126" s="142"/>
      <c r="CM126" s="143"/>
      <c r="CN126" s="142"/>
      <c r="CO126" s="143"/>
      <c r="CP126" s="142"/>
      <c r="CQ126" s="143"/>
      <c r="CR126" s="142"/>
      <c r="CS126" s="143"/>
      <c r="CT126" s="142"/>
      <c r="CU126" s="143"/>
      <c r="CV126" s="142"/>
      <c r="CW126" s="143"/>
      <c r="CX126" s="142"/>
      <c r="CY126" s="143"/>
      <c r="CZ126" s="142"/>
      <c r="DA126" s="141"/>
      <c r="DB126" s="140"/>
      <c r="DC126" s="139"/>
      <c r="DD126" s="792">
        <f t="shared" si="71"/>
        <v>0</v>
      </c>
      <c r="DE126" s="813">
        <f t="shared" si="72"/>
        <v>0</v>
      </c>
      <c r="DF126" s="138">
        <f t="shared" si="89"/>
        <v>0</v>
      </c>
      <c r="DG126" s="137">
        <f t="shared" si="90"/>
        <v>10000</v>
      </c>
      <c r="DH126" s="305"/>
    </row>
    <row r="127" spans="1:123" s="136" customFormat="1" ht="26">
      <c r="A127" s="148" t="s">
        <v>464</v>
      </c>
      <c r="B127" s="179" t="s">
        <v>178</v>
      </c>
      <c r="C127" s="185"/>
      <c r="D127" s="184"/>
      <c r="E127" s="183"/>
      <c r="F127" s="180">
        <f>+SUM(F128:F129)</f>
        <v>0</v>
      </c>
      <c r="G127" s="144">
        <f t="shared" ref="G127:BV127" si="149">+SUM(G128:G129)</f>
        <v>0</v>
      </c>
      <c r="H127" s="142">
        <f t="shared" si="149"/>
        <v>0</v>
      </c>
      <c r="I127" s="143">
        <f t="shared" si="149"/>
        <v>0</v>
      </c>
      <c r="J127" s="142">
        <f t="shared" si="149"/>
        <v>0</v>
      </c>
      <c r="K127" s="143">
        <f t="shared" si="149"/>
        <v>0</v>
      </c>
      <c r="L127" s="142">
        <f t="shared" si="149"/>
        <v>0</v>
      </c>
      <c r="M127" s="143">
        <f t="shared" si="149"/>
        <v>0</v>
      </c>
      <c r="N127" s="142">
        <f t="shared" si="149"/>
        <v>0</v>
      </c>
      <c r="O127" s="143">
        <f t="shared" si="149"/>
        <v>0</v>
      </c>
      <c r="P127" s="142">
        <f t="shared" si="149"/>
        <v>0</v>
      </c>
      <c r="Q127" s="143">
        <f t="shared" si="149"/>
        <v>0</v>
      </c>
      <c r="R127" s="142">
        <f t="shared" si="149"/>
        <v>0</v>
      </c>
      <c r="S127" s="143">
        <f t="shared" si="149"/>
        <v>0</v>
      </c>
      <c r="T127" s="142">
        <f t="shared" si="149"/>
        <v>0</v>
      </c>
      <c r="U127" s="143">
        <f t="shared" si="149"/>
        <v>0</v>
      </c>
      <c r="V127" s="142">
        <f t="shared" si="149"/>
        <v>0</v>
      </c>
      <c r="W127" s="143">
        <f t="shared" si="149"/>
        <v>0</v>
      </c>
      <c r="X127" s="142">
        <f t="shared" si="149"/>
        <v>0</v>
      </c>
      <c r="Y127" s="143">
        <f t="shared" si="149"/>
        <v>0</v>
      </c>
      <c r="Z127" s="142">
        <f t="shared" si="149"/>
        <v>0</v>
      </c>
      <c r="AA127" s="141">
        <f t="shared" si="149"/>
        <v>0</v>
      </c>
      <c r="AB127" s="140">
        <f t="shared" si="149"/>
        <v>0</v>
      </c>
      <c r="AC127" s="146">
        <f t="shared" si="149"/>
        <v>0</v>
      </c>
      <c r="AD127" s="792">
        <f t="shared" si="65"/>
        <v>0</v>
      </c>
      <c r="AE127" s="757">
        <f t="shared" si="66"/>
        <v>0</v>
      </c>
      <c r="AF127" s="145">
        <f t="shared" si="149"/>
        <v>0</v>
      </c>
      <c r="AG127" s="144">
        <f t="shared" si="149"/>
        <v>8750</v>
      </c>
      <c r="AH127" s="142">
        <f t="shared" si="149"/>
        <v>0</v>
      </c>
      <c r="AI127" s="143">
        <f t="shared" si="149"/>
        <v>8750</v>
      </c>
      <c r="AJ127" s="142">
        <f t="shared" si="149"/>
        <v>0</v>
      </c>
      <c r="AK127" s="143">
        <f t="shared" si="149"/>
        <v>8750</v>
      </c>
      <c r="AL127" s="142">
        <f t="shared" si="149"/>
        <v>0</v>
      </c>
      <c r="AM127" s="143">
        <f t="shared" si="149"/>
        <v>8750</v>
      </c>
      <c r="AN127" s="142">
        <f t="shared" si="149"/>
        <v>0</v>
      </c>
      <c r="AO127" s="143">
        <f t="shared" si="149"/>
        <v>8750</v>
      </c>
      <c r="AP127" s="142">
        <f t="shared" si="149"/>
        <v>0</v>
      </c>
      <c r="AQ127" s="143">
        <f t="shared" si="149"/>
        <v>8750</v>
      </c>
      <c r="AR127" s="142">
        <f t="shared" si="149"/>
        <v>0</v>
      </c>
      <c r="AS127" s="143">
        <f t="shared" si="149"/>
        <v>8750</v>
      </c>
      <c r="AT127" s="142">
        <f t="shared" si="149"/>
        <v>0</v>
      </c>
      <c r="AU127" s="143">
        <f t="shared" si="149"/>
        <v>8750</v>
      </c>
      <c r="AV127" s="142">
        <f t="shared" si="149"/>
        <v>0</v>
      </c>
      <c r="AW127" s="143">
        <f t="shared" si="149"/>
        <v>11751.5</v>
      </c>
      <c r="AX127" s="142">
        <f t="shared" si="149"/>
        <v>0</v>
      </c>
      <c r="AY127" s="143">
        <f t="shared" si="149"/>
        <v>11751.5</v>
      </c>
      <c r="AZ127" s="142">
        <f t="shared" si="149"/>
        <v>0</v>
      </c>
      <c r="BA127" s="143">
        <f t="shared" si="149"/>
        <v>11751.5</v>
      </c>
      <c r="BB127" s="142">
        <f t="shared" si="149"/>
        <v>0</v>
      </c>
      <c r="BC127" s="141">
        <f t="shared" si="149"/>
        <v>11751.5</v>
      </c>
      <c r="BD127" s="792">
        <f t="shared" si="67"/>
        <v>0</v>
      </c>
      <c r="BE127" s="757">
        <f t="shared" si="68"/>
        <v>117006</v>
      </c>
      <c r="BF127" s="145">
        <f t="shared" si="149"/>
        <v>0</v>
      </c>
      <c r="BG127" s="143">
        <f t="shared" si="149"/>
        <v>3001.5</v>
      </c>
      <c r="BH127" s="142">
        <f t="shared" si="149"/>
        <v>0</v>
      </c>
      <c r="BI127" s="143">
        <f t="shared" si="149"/>
        <v>3001.5</v>
      </c>
      <c r="BJ127" s="142">
        <f t="shared" si="149"/>
        <v>0</v>
      </c>
      <c r="BK127" s="143">
        <f t="shared" si="149"/>
        <v>3001.5</v>
      </c>
      <c r="BL127" s="142">
        <f t="shared" si="149"/>
        <v>0</v>
      </c>
      <c r="BM127" s="143">
        <f t="shared" si="149"/>
        <v>3001.5</v>
      </c>
      <c r="BN127" s="142">
        <f t="shared" si="149"/>
        <v>0</v>
      </c>
      <c r="BO127" s="143">
        <f t="shared" si="149"/>
        <v>3001.5</v>
      </c>
      <c r="BP127" s="142">
        <f t="shared" si="149"/>
        <v>0</v>
      </c>
      <c r="BQ127" s="143">
        <f t="shared" si="149"/>
        <v>3001.5</v>
      </c>
      <c r="BR127" s="142">
        <f t="shared" si="149"/>
        <v>0</v>
      </c>
      <c r="BS127" s="143">
        <f t="shared" si="149"/>
        <v>3001.5</v>
      </c>
      <c r="BT127" s="142">
        <f t="shared" si="149"/>
        <v>0</v>
      </c>
      <c r="BU127" s="143">
        <f t="shared" si="149"/>
        <v>3001.5</v>
      </c>
      <c r="BV127" s="142">
        <f t="shared" si="149"/>
        <v>0</v>
      </c>
      <c r="BW127" s="143">
        <f t="shared" ref="BW127:DC127" si="150">+SUM(BW128:BW129)</f>
        <v>3001.5</v>
      </c>
      <c r="BX127" s="142">
        <f t="shared" si="150"/>
        <v>0</v>
      </c>
      <c r="BY127" s="143">
        <f t="shared" si="150"/>
        <v>3001.5</v>
      </c>
      <c r="BZ127" s="142">
        <f t="shared" si="150"/>
        <v>0</v>
      </c>
      <c r="CA127" s="143">
        <f t="shared" si="150"/>
        <v>3001.5</v>
      </c>
      <c r="CB127" s="140">
        <f t="shared" si="150"/>
        <v>0</v>
      </c>
      <c r="CC127" s="547">
        <f t="shared" si="150"/>
        <v>3001.5</v>
      </c>
      <c r="CD127" s="792">
        <f t="shared" si="69"/>
        <v>0</v>
      </c>
      <c r="CE127" s="757">
        <f t="shared" si="70"/>
        <v>36018</v>
      </c>
      <c r="CF127" s="145">
        <f t="shared" si="150"/>
        <v>0</v>
      </c>
      <c r="CG127" s="143">
        <f t="shared" si="150"/>
        <v>0</v>
      </c>
      <c r="CH127" s="142">
        <f t="shared" si="150"/>
        <v>0</v>
      </c>
      <c r="CI127" s="143">
        <f t="shared" si="150"/>
        <v>0</v>
      </c>
      <c r="CJ127" s="142">
        <f t="shared" si="150"/>
        <v>0</v>
      </c>
      <c r="CK127" s="143">
        <f t="shared" si="150"/>
        <v>0</v>
      </c>
      <c r="CL127" s="142">
        <f t="shared" si="150"/>
        <v>0</v>
      </c>
      <c r="CM127" s="143">
        <f t="shared" si="150"/>
        <v>0</v>
      </c>
      <c r="CN127" s="142">
        <f t="shared" si="150"/>
        <v>0</v>
      </c>
      <c r="CO127" s="143">
        <f t="shared" si="150"/>
        <v>0</v>
      </c>
      <c r="CP127" s="142">
        <f t="shared" si="150"/>
        <v>0</v>
      </c>
      <c r="CQ127" s="143">
        <f t="shared" si="150"/>
        <v>0</v>
      </c>
      <c r="CR127" s="142">
        <f t="shared" si="150"/>
        <v>0</v>
      </c>
      <c r="CS127" s="143">
        <f t="shared" si="150"/>
        <v>0</v>
      </c>
      <c r="CT127" s="142">
        <f t="shared" si="150"/>
        <v>0</v>
      </c>
      <c r="CU127" s="143">
        <f t="shared" si="150"/>
        <v>0</v>
      </c>
      <c r="CV127" s="142">
        <f t="shared" si="150"/>
        <v>0</v>
      </c>
      <c r="CW127" s="143">
        <f t="shared" si="150"/>
        <v>0</v>
      </c>
      <c r="CX127" s="142">
        <f t="shared" si="150"/>
        <v>0</v>
      </c>
      <c r="CY127" s="143">
        <f t="shared" si="150"/>
        <v>0</v>
      </c>
      <c r="CZ127" s="142">
        <f t="shared" si="150"/>
        <v>0</v>
      </c>
      <c r="DA127" s="141">
        <f t="shared" si="150"/>
        <v>0</v>
      </c>
      <c r="DB127" s="140">
        <f t="shared" si="150"/>
        <v>0</v>
      </c>
      <c r="DC127" s="139">
        <f t="shared" si="150"/>
        <v>0</v>
      </c>
      <c r="DD127" s="792">
        <f t="shared" si="71"/>
        <v>0</v>
      </c>
      <c r="DE127" s="813">
        <f t="shared" si="72"/>
        <v>0</v>
      </c>
      <c r="DF127" s="138">
        <f t="shared" si="89"/>
        <v>0</v>
      </c>
      <c r="DG127" s="137">
        <f t="shared" si="90"/>
        <v>153024</v>
      </c>
      <c r="DH127" s="305"/>
    </row>
    <row r="128" spans="1:123" s="136" customFormat="1">
      <c r="A128" s="148"/>
      <c r="B128" s="286" t="s">
        <v>305</v>
      </c>
      <c r="C128" s="185"/>
      <c r="D128" s="184">
        <v>44075</v>
      </c>
      <c r="E128" s="183">
        <v>44560</v>
      </c>
      <c r="F128" s="180"/>
      <c r="G128" s="144"/>
      <c r="H128" s="142"/>
      <c r="I128" s="143"/>
      <c r="J128" s="142"/>
      <c r="K128" s="143"/>
      <c r="L128" s="142"/>
      <c r="M128" s="143"/>
      <c r="N128" s="142"/>
      <c r="O128" s="143"/>
      <c r="P128" s="142"/>
      <c r="Q128" s="143"/>
      <c r="R128" s="142"/>
      <c r="S128" s="143"/>
      <c r="T128" s="142"/>
      <c r="U128" s="143"/>
      <c r="V128" s="142"/>
      <c r="W128" s="143"/>
      <c r="X128" s="142"/>
      <c r="Y128" s="143"/>
      <c r="Z128" s="142"/>
      <c r="AA128" s="141"/>
      <c r="AB128" s="140"/>
      <c r="AC128" s="146"/>
      <c r="AD128" s="792">
        <f t="shared" si="65"/>
        <v>0</v>
      </c>
      <c r="AE128" s="757">
        <f t="shared" si="66"/>
        <v>0</v>
      </c>
      <c r="AF128" s="145"/>
      <c r="AG128" s="144"/>
      <c r="AH128" s="142"/>
      <c r="AI128" s="143"/>
      <c r="AJ128" s="142"/>
      <c r="AK128" s="143"/>
      <c r="AL128" s="142"/>
      <c r="AM128" s="143"/>
      <c r="AN128" s="142"/>
      <c r="AO128" s="143"/>
      <c r="AP128" s="142"/>
      <c r="AQ128" s="143"/>
      <c r="AR128" s="142"/>
      <c r="AS128" s="143"/>
      <c r="AT128" s="142"/>
      <c r="AU128" s="143"/>
      <c r="AV128" s="142"/>
      <c r="AW128" s="143">
        <f>48024/16</f>
        <v>3001.5</v>
      </c>
      <c r="AX128" s="142"/>
      <c r="AY128" s="143">
        <f>48024/16</f>
        <v>3001.5</v>
      </c>
      <c r="AZ128" s="142"/>
      <c r="BA128" s="143">
        <f>48024/16</f>
        <v>3001.5</v>
      </c>
      <c r="BB128" s="142"/>
      <c r="BC128" s="141">
        <f>48024/16</f>
        <v>3001.5</v>
      </c>
      <c r="BD128" s="792">
        <f t="shared" si="67"/>
        <v>0</v>
      </c>
      <c r="BE128" s="757">
        <f t="shared" si="68"/>
        <v>12006</v>
      </c>
      <c r="BF128" s="145"/>
      <c r="BG128" s="143">
        <f>48024/16</f>
        <v>3001.5</v>
      </c>
      <c r="BH128" s="142"/>
      <c r="BI128" s="143">
        <f>48024/16</f>
        <v>3001.5</v>
      </c>
      <c r="BJ128" s="142"/>
      <c r="BK128" s="143">
        <f>48024/16</f>
        <v>3001.5</v>
      </c>
      <c r="BL128" s="142"/>
      <c r="BM128" s="143">
        <f>48024/16</f>
        <v>3001.5</v>
      </c>
      <c r="BN128" s="142"/>
      <c r="BO128" s="143">
        <f>48024/16</f>
        <v>3001.5</v>
      </c>
      <c r="BP128" s="142"/>
      <c r="BQ128" s="143">
        <f>48024/16</f>
        <v>3001.5</v>
      </c>
      <c r="BR128" s="142"/>
      <c r="BS128" s="143">
        <f>48024/16</f>
        <v>3001.5</v>
      </c>
      <c r="BT128" s="142"/>
      <c r="BU128" s="143">
        <f>48024/16</f>
        <v>3001.5</v>
      </c>
      <c r="BV128" s="142"/>
      <c r="BW128" s="143">
        <f>48024/16</f>
        <v>3001.5</v>
      </c>
      <c r="BX128" s="142"/>
      <c r="BY128" s="143">
        <f>48024/16</f>
        <v>3001.5</v>
      </c>
      <c r="BZ128" s="142"/>
      <c r="CA128" s="143">
        <f>48024/16</f>
        <v>3001.5</v>
      </c>
      <c r="CB128" s="140"/>
      <c r="CC128" s="547">
        <f>48024/16</f>
        <v>3001.5</v>
      </c>
      <c r="CD128" s="792">
        <f t="shared" si="69"/>
        <v>0</v>
      </c>
      <c r="CE128" s="757">
        <f t="shared" si="70"/>
        <v>36018</v>
      </c>
      <c r="CF128" s="145"/>
      <c r="CG128" s="143"/>
      <c r="CH128" s="142"/>
      <c r="CI128" s="143"/>
      <c r="CJ128" s="142"/>
      <c r="CK128" s="143"/>
      <c r="CL128" s="142"/>
      <c r="CM128" s="143"/>
      <c r="CN128" s="142"/>
      <c r="CO128" s="143"/>
      <c r="CP128" s="142"/>
      <c r="CQ128" s="143"/>
      <c r="CR128" s="142"/>
      <c r="CS128" s="143"/>
      <c r="CT128" s="142"/>
      <c r="CU128" s="143"/>
      <c r="CV128" s="142"/>
      <c r="CW128" s="143"/>
      <c r="CX128" s="142"/>
      <c r="CY128" s="143"/>
      <c r="CZ128" s="142"/>
      <c r="DA128" s="141"/>
      <c r="DB128" s="140"/>
      <c r="DC128" s="139"/>
      <c r="DD128" s="792">
        <f t="shared" si="71"/>
        <v>0</v>
      </c>
      <c r="DE128" s="813">
        <f t="shared" si="72"/>
        <v>0</v>
      </c>
      <c r="DF128" s="138">
        <f t="shared" ref="DF128:DF129" si="151">+F128+H128+J128+L128+N128+P128+R128+T128+V128+X128+Z128+AB128+AF128+AH128+AJ128+AL128+AN128+AP128+AR128+AT128+AV128+AX128+AZ128+BB128+BF128+BH128+BJ128+BL128+BN128+BP128+BR128+BT128+BV128+BX128+BZ128+CB128+CF128+CH128+CJ128+CL128+CN128+CP128+CR128+CT128+CV128+CX128+CZ128+DB128</f>
        <v>0</v>
      </c>
      <c r="DG128" s="137">
        <f t="shared" ref="DG128:DG129" si="152">+G128+I128+K128+M128+O128+Q128+S128+U128+W128+Y128+AA128+AC128+AG128+AI128+AK128+AM128+AO128+AQ128+AS128+AU128+AW128+AY128+BA128+BC128+BG128+BI128+BK128+BM128+BO128+BQ128+BS128+BU128+BW128+BY128+CA128+CC128+CG128+CI128+CK128+CM128+CO128+CQ128+CS128+CU128+CW128+CY128+DA128+DC128</f>
        <v>48024</v>
      </c>
      <c r="DH128" s="305"/>
    </row>
    <row r="129" spans="1:123" s="136" customFormat="1">
      <c r="A129" s="148"/>
      <c r="B129" s="286" t="s">
        <v>245</v>
      </c>
      <c r="C129" s="185"/>
      <c r="D129" s="184">
        <v>43831</v>
      </c>
      <c r="E129" s="183">
        <v>44195</v>
      </c>
      <c r="F129" s="180"/>
      <c r="G129" s="144"/>
      <c r="H129" s="142"/>
      <c r="I129" s="143"/>
      <c r="J129" s="142"/>
      <c r="K129" s="143"/>
      <c r="L129" s="142"/>
      <c r="M129" s="143"/>
      <c r="N129" s="142"/>
      <c r="O129" s="143"/>
      <c r="P129" s="142"/>
      <c r="Q129" s="143"/>
      <c r="R129" s="142"/>
      <c r="S129" s="143"/>
      <c r="T129" s="142"/>
      <c r="U129" s="143"/>
      <c r="V129" s="142"/>
      <c r="W129" s="143"/>
      <c r="X129" s="142"/>
      <c r="Y129" s="143"/>
      <c r="Z129" s="142"/>
      <c r="AA129" s="141"/>
      <c r="AB129" s="140"/>
      <c r="AC129" s="146"/>
      <c r="AD129" s="792">
        <f t="shared" si="65"/>
        <v>0</v>
      </c>
      <c r="AE129" s="757">
        <f t="shared" si="66"/>
        <v>0</v>
      </c>
      <c r="AF129" s="145"/>
      <c r="AG129" s="144">
        <f>105000/12</f>
        <v>8750</v>
      </c>
      <c r="AH129" s="142"/>
      <c r="AI129" s="144">
        <f>105000/12</f>
        <v>8750</v>
      </c>
      <c r="AJ129" s="142"/>
      <c r="AK129" s="144">
        <f>105000/12</f>
        <v>8750</v>
      </c>
      <c r="AL129" s="142"/>
      <c r="AM129" s="144">
        <f>105000/12</f>
        <v>8750</v>
      </c>
      <c r="AN129" s="142"/>
      <c r="AO129" s="144">
        <f>105000/12</f>
        <v>8750</v>
      </c>
      <c r="AP129" s="142"/>
      <c r="AQ129" s="144">
        <f>105000/12</f>
        <v>8750</v>
      </c>
      <c r="AR129" s="142"/>
      <c r="AS129" s="144">
        <f>105000/12</f>
        <v>8750</v>
      </c>
      <c r="AT129" s="142"/>
      <c r="AU129" s="144">
        <f>105000/12</f>
        <v>8750</v>
      </c>
      <c r="AV129" s="142"/>
      <c r="AW129" s="144">
        <f>105000/12</f>
        <v>8750</v>
      </c>
      <c r="AX129" s="142"/>
      <c r="AY129" s="144">
        <f>105000/12</f>
        <v>8750</v>
      </c>
      <c r="AZ129" s="142"/>
      <c r="BA129" s="144">
        <f>105000/12</f>
        <v>8750</v>
      </c>
      <c r="BB129" s="142"/>
      <c r="BC129" s="147">
        <f>105000/12</f>
        <v>8750</v>
      </c>
      <c r="BD129" s="792">
        <f t="shared" si="67"/>
        <v>0</v>
      </c>
      <c r="BE129" s="757">
        <f t="shared" si="68"/>
        <v>105000</v>
      </c>
      <c r="BF129" s="145"/>
      <c r="BG129" s="144"/>
      <c r="BH129" s="142"/>
      <c r="BI129" s="143"/>
      <c r="BJ129" s="142"/>
      <c r="BK129" s="143"/>
      <c r="BL129" s="142"/>
      <c r="BM129" s="143"/>
      <c r="BN129" s="142"/>
      <c r="BO129" s="143"/>
      <c r="BP129" s="142"/>
      <c r="BQ129" s="143"/>
      <c r="BR129" s="142"/>
      <c r="BS129" s="143"/>
      <c r="BT129" s="142"/>
      <c r="BU129" s="143"/>
      <c r="BV129" s="142"/>
      <c r="BW129" s="143"/>
      <c r="BX129" s="142"/>
      <c r="BY129" s="143"/>
      <c r="BZ129" s="142"/>
      <c r="CA129" s="141"/>
      <c r="CB129" s="140"/>
      <c r="CC129" s="549"/>
      <c r="CD129" s="792">
        <f t="shared" si="69"/>
        <v>0</v>
      </c>
      <c r="CE129" s="757">
        <f t="shared" si="70"/>
        <v>0</v>
      </c>
      <c r="CF129" s="145"/>
      <c r="CG129" s="144"/>
      <c r="CH129" s="142"/>
      <c r="CI129" s="143"/>
      <c r="CJ129" s="142"/>
      <c r="CK129" s="143"/>
      <c r="CL129" s="142"/>
      <c r="CM129" s="143"/>
      <c r="CN129" s="142"/>
      <c r="CO129" s="143"/>
      <c r="CP129" s="142"/>
      <c r="CQ129" s="143"/>
      <c r="CR129" s="142"/>
      <c r="CS129" s="143"/>
      <c r="CT129" s="142"/>
      <c r="CU129" s="143"/>
      <c r="CV129" s="142"/>
      <c r="CW129" s="143"/>
      <c r="CX129" s="142"/>
      <c r="CY129" s="143"/>
      <c r="CZ129" s="142"/>
      <c r="DA129" s="141"/>
      <c r="DB129" s="140"/>
      <c r="DC129" s="139"/>
      <c r="DD129" s="792">
        <f t="shared" si="71"/>
        <v>0</v>
      </c>
      <c r="DE129" s="813">
        <f t="shared" si="72"/>
        <v>0</v>
      </c>
      <c r="DF129" s="138">
        <f t="shared" si="151"/>
        <v>0</v>
      </c>
      <c r="DG129" s="137">
        <f t="shared" si="152"/>
        <v>105000</v>
      </c>
      <c r="DH129" s="305"/>
    </row>
    <row r="130" spans="1:123" s="93" customFormat="1" ht="16">
      <c r="A130" s="97" t="s">
        <v>466</v>
      </c>
      <c r="B130" s="93" t="s">
        <v>244</v>
      </c>
      <c r="E130" s="104"/>
      <c r="F130" s="102">
        <f t="shared" ref="F130:AM130" si="153">+SUM(F131:F133)</f>
        <v>0</v>
      </c>
      <c r="G130" s="99">
        <f t="shared" si="153"/>
        <v>0</v>
      </c>
      <c r="H130" s="97">
        <f t="shared" si="153"/>
        <v>0</v>
      </c>
      <c r="I130" s="98">
        <f t="shared" si="153"/>
        <v>0</v>
      </c>
      <c r="J130" s="97">
        <f t="shared" si="153"/>
        <v>0</v>
      </c>
      <c r="K130" s="98">
        <f t="shared" si="153"/>
        <v>0</v>
      </c>
      <c r="L130" s="97">
        <f t="shared" si="153"/>
        <v>0</v>
      </c>
      <c r="M130" s="98">
        <f t="shared" si="153"/>
        <v>0</v>
      </c>
      <c r="N130" s="97">
        <f t="shared" si="153"/>
        <v>0</v>
      </c>
      <c r="O130" s="98">
        <f t="shared" si="153"/>
        <v>0</v>
      </c>
      <c r="P130" s="97">
        <f t="shared" si="153"/>
        <v>0</v>
      </c>
      <c r="Q130" s="98">
        <f t="shared" si="153"/>
        <v>0</v>
      </c>
      <c r="R130" s="97">
        <f t="shared" si="153"/>
        <v>0</v>
      </c>
      <c r="S130" s="98">
        <f t="shared" si="153"/>
        <v>0</v>
      </c>
      <c r="T130" s="97">
        <f t="shared" si="153"/>
        <v>0</v>
      </c>
      <c r="U130" s="98">
        <f t="shared" si="153"/>
        <v>0</v>
      </c>
      <c r="V130" s="97">
        <f t="shared" si="153"/>
        <v>0</v>
      </c>
      <c r="W130" s="98">
        <f t="shared" si="153"/>
        <v>0</v>
      </c>
      <c r="X130" s="97">
        <f t="shared" si="153"/>
        <v>0</v>
      </c>
      <c r="Y130" s="98">
        <f t="shared" si="153"/>
        <v>0</v>
      </c>
      <c r="Z130" s="97">
        <f t="shared" si="153"/>
        <v>0</v>
      </c>
      <c r="AA130" s="96">
        <f t="shared" si="153"/>
        <v>0</v>
      </c>
      <c r="AB130" s="95">
        <f t="shared" si="153"/>
        <v>0</v>
      </c>
      <c r="AC130" s="101">
        <f t="shared" si="153"/>
        <v>0</v>
      </c>
      <c r="AD130" s="794">
        <f t="shared" si="65"/>
        <v>0</v>
      </c>
      <c r="AE130" s="760">
        <f t="shared" si="66"/>
        <v>0</v>
      </c>
      <c r="AF130" s="100">
        <f t="shared" si="153"/>
        <v>0</v>
      </c>
      <c r="AG130" s="99">
        <f t="shared" si="153"/>
        <v>0</v>
      </c>
      <c r="AH130" s="97">
        <f t="shared" si="153"/>
        <v>0</v>
      </c>
      <c r="AI130" s="98">
        <f t="shared" si="153"/>
        <v>0</v>
      </c>
      <c r="AJ130" s="97">
        <f t="shared" si="153"/>
        <v>0</v>
      </c>
      <c r="AK130" s="98">
        <f t="shared" si="153"/>
        <v>0</v>
      </c>
      <c r="AL130" s="97">
        <f t="shared" si="153"/>
        <v>0</v>
      </c>
      <c r="AM130" s="98">
        <f t="shared" si="153"/>
        <v>0</v>
      </c>
      <c r="AN130" s="97">
        <f t="shared" ref="AN130:BU130" si="154">+SUM(AN131:AN133)</f>
        <v>0</v>
      </c>
      <c r="AO130" s="98">
        <f t="shared" si="154"/>
        <v>0</v>
      </c>
      <c r="AP130" s="97">
        <f t="shared" si="154"/>
        <v>0</v>
      </c>
      <c r="AQ130" s="98">
        <f t="shared" si="154"/>
        <v>0</v>
      </c>
      <c r="AR130" s="97">
        <f t="shared" si="154"/>
        <v>0</v>
      </c>
      <c r="AS130" s="98">
        <f t="shared" si="154"/>
        <v>0</v>
      </c>
      <c r="AT130" s="97">
        <f t="shared" si="154"/>
        <v>0</v>
      </c>
      <c r="AU130" s="98">
        <f t="shared" si="154"/>
        <v>0</v>
      </c>
      <c r="AV130" s="97">
        <f t="shared" si="154"/>
        <v>0</v>
      </c>
      <c r="AW130" s="98">
        <f t="shared" si="154"/>
        <v>0</v>
      </c>
      <c r="AX130" s="97">
        <f t="shared" si="154"/>
        <v>0</v>
      </c>
      <c r="AY130" s="98">
        <f t="shared" si="154"/>
        <v>0</v>
      </c>
      <c r="AZ130" s="97">
        <f t="shared" si="154"/>
        <v>0</v>
      </c>
      <c r="BA130" s="96">
        <f t="shared" si="154"/>
        <v>0</v>
      </c>
      <c r="BB130" s="97">
        <f t="shared" si="154"/>
        <v>0</v>
      </c>
      <c r="BC130" s="103">
        <f t="shared" si="154"/>
        <v>0</v>
      </c>
      <c r="BD130" s="794">
        <f t="shared" si="67"/>
        <v>0</v>
      </c>
      <c r="BE130" s="760">
        <f t="shared" si="68"/>
        <v>0</v>
      </c>
      <c r="BF130" s="100">
        <f t="shared" si="154"/>
        <v>0</v>
      </c>
      <c r="BG130" s="99">
        <f t="shared" si="154"/>
        <v>0</v>
      </c>
      <c r="BH130" s="97">
        <f t="shared" si="154"/>
        <v>0</v>
      </c>
      <c r="BI130" s="98">
        <f t="shared" si="154"/>
        <v>0</v>
      </c>
      <c r="BJ130" s="97">
        <f t="shared" si="154"/>
        <v>0</v>
      </c>
      <c r="BK130" s="98">
        <f t="shared" si="154"/>
        <v>0</v>
      </c>
      <c r="BL130" s="97">
        <f t="shared" si="154"/>
        <v>0</v>
      </c>
      <c r="BM130" s="98">
        <f t="shared" si="154"/>
        <v>0</v>
      </c>
      <c r="BN130" s="97">
        <f t="shared" si="154"/>
        <v>0</v>
      </c>
      <c r="BO130" s="98">
        <f t="shared" si="154"/>
        <v>0</v>
      </c>
      <c r="BP130" s="97">
        <f t="shared" si="154"/>
        <v>0</v>
      </c>
      <c r="BQ130" s="98">
        <f t="shared" si="154"/>
        <v>0</v>
      </c>
      <c r="BR130" s="97">
        <f t="shared" si="154"/>
        <v>0</v>
      </c>
      <c r="BS130" s="98">
        <f t="shared" si="154"/>
        <v>0</v>
      </c>
      <c r="BT130" s="97">
        <f t="shared" si="154"/>
        <v>0</v>
      </c>
      <c r="BU130" s="98">
        <f t="shared" si="154"/>
        <v>0</v>
      </c>
      <c r="BV130" s="97">
        <f t="shared" ref="BV130:DC130" si="155">+SUM(BV131:BV133)</f>
        <v>0</v>
      </c>
      <c r="BW130" s="98">
        <f t="shared" si="155"/>
        <v>0</v>
      </c>
      <c r="BX130" s="97">
        <f t="shared" si="155"/>
        <v>0</v>
      </c>
      <c r="BY130" s="98">
        <f t="shared" si="155"/>
        <v>0</v>
      </c>
      <c r="BZ130" s="97">
        <f t="shared" si="155"/>
        <v>0</v>
      </c>
      <c r="CA130" s="96">
        <f t="shared" si="155"/>
        <v>0</v>
      </c>
      <c r="CB130" s="95">
        <f t="shared" si="155"/>
        <v>0</v>
      </c>
      <c r="CC130" s="101">
        <f t="shared" si="155"/>
        <v>0</v>
      </c>
      <c r="CD130" s="794">
        <f t="shared" si="69"/>
        <v>0</v>
      </c>
      <c r="CE130" s="760">
        <f t="shared" si="70"/>
        <v>0</v>
      </c>
      <c r="CF130" s="100">
        <f t="shared" si="155"/>
        <v>0</v>
      </c>
      <c r="CG130" s="99">
        <f t="shared" si="155"/>
        <v>0</v>
      </c>
      <c r="CH130" s="97">
        <f t="shared" si="155"/>
        <v>0</v>
      </c>
      <c r="CI130" s="98">
        <f t="shared" si="155"/>
        <v>0</v>
      </c>
      <c r="CJ130" s="97">
        <f t="shared" si="155"/>
        <v>0</v>
      </c>
      <c r="CK130" s="98">
        <f t="shared" si="155"/>
        <v>0</v>
      </c>
      <c r="CL130" s="97">
        <f t="shared" si="155"/>
        <v>0</v>
      </c>
      <c r="CM130" s="98">
        <f t="shared" si="155"/>
        <v>0</v>
      </c>
      <c r="CN130" s="97">
        <f t="shared" si="155"/>
        <v>0</v>
      </c>
      <c r="CO130" s="98">
        <f t="shared" si="155"/>
        <v>0</v>
      </c>
      <c r="CP130" s="97">
        <f t="shared" si="155"/>
        <v>0</v>
      </c>
      <c r="CQ130" s="98">
        <f t="shared" si="155"/>
        <v>0</v>
      </c>
      <c r="CR130" s="97">
        <f t="shared" si="155"/>
        <v>0</v>
      </c>
      <c r="CS130" s="98">
        <f t="shared" si="155"/>
        <v>0</v>
      </c>
      <c r="CT130" s="97">
        <f t="shared" si="155"/>
        <v>0</v>
      </c>
      <c r="CU130" s="98">
        <f t="shared" si="155"/>
        <v>0</v>
      </c>
      <c r="CV130" s="97">
        <f t="shared" si="155"/>
        <v>0</v>
      </c>
      <c r="CW130" s="98">
        <f t="shared" si="155"/>
        <v>0</v>
      </c>
      <c r="CX130" s="97">
        <f t="shared" si="155"/>
        <v>0</v>
      </c>
      <c r="CY130" s="98">
        <f t="shared" si="155"/>
        <v>0</v>
      </c>
      <c r="CZ130" s="97">
        <f t="shared" si="155"/>
        <v>0</v>
      </c>
      <c r="DA130" s="96">
        <f t="shared" si="155"/>
        <v>0</v>
      </c>
      <c r="DB130" s="95">
        <f t="shared" si="155"/>
        <v>0</v>
      </c>
      <c r="DC130" s="94">
        <f t="shared" si="155"/>
        <v>0</v>
      </c>
      <c r="DD130" s="794">
        <f t="shared" si="71"/>
        <v>0</v>
      </c>
      <c r="DE130" s="815">
        <f t="shared" si="72"/>
        <v>0</v>
      </c>
      <c r="DF130" s="562">
        <f t="shared" si="89"/>
        <v>0</v>
      </c>
      <c r="DG130" s="563">
        <f t="shared" si="90"/>
        <v>0</v>
      </c>
      <c r="DH130" s="306"/>
      <c r="DI130" s="195"/>
      <c r="DJ130" s="195"/>
      <c r="DK130" s="195"/>
      <c r="DL130" s="195"/>
      <c r="DM130" s="195"/>
      <c r="DN130" s="195"/>
      <c r="DO130" s="195"/>
      <c r="DP130" s="195"/>
      <c r="DQ130" s="195"/>
      <c r="DR130" s="195"/>
      <c r="DS130" s="195"/>
    </row>
    <row r="131" spans="1:123" s="365" customFormat="1" ht="39">
      <c r="A131" s="133" t="s">
        <v>467</v>
      </c>
      <c r="B131" s="182" t="s">
        <v>243</v>
      </c>
      <c r="C131" s="131">
        <v>46.5</v>
      </c>
      <c r="D131" s="130">
        <v>43511</v>
      </c>
      <c r="E131" s="129">
        <v>44925</v>
      </c>
      <c r="F131" s="313"/>
      <c r="G131" s="314"/>
      <c r="H131" s="288"/>
      <c r="I131" s="315"/>
      <c r="J131" s="288"/>
      <c r="K131" s="315"/>
      <c r="L131" s="288"/>
      <c r="M131" s="315"/>
      <c r="N131" s="288"/>
      <c r="O131" s="315"/>
      <c r="P131" s="288"/>
      <c r="Q131" s="315"/>
      <c r="R131" s="288"/>
      <c r="S131" s="315"/>
      <c r="T131" s="288"/>
      <c r="U131" s="315"/>
      <c r="V131" s="288"/>
      <c r="W131" s="315"/>
      <c r="X131" s="288"/>
      <c r="Y131" s="315"/>
      <c r="Z131" s="288"/>
      <c r="AA131" s="316"/>
      <c r="AB131" s="317"/>
      <c r="AC131" s="318"/>
      <c r="AD131" s="796">
        <f t="shared" si="65"/>
        <v>0</v>
      </c>
      <c r="AE131" s="761">
        <f t="shared" si="66"/>
        <v>0</v>
      </c>
      <c r="AF131" s="319"/>
      <c r="AG131" s="314"/>
      <c r="AH131" s="288"/>
      <c r="AI131" s="315"/>
      <c r="AJ131" s="288"/>
      <c r="AK131" s="315"/>
      <c r="AL131" s="288"/>
      <c r="AM131" s="315"/>
      <c r="AN131" s="288"/>
      <c r="AO131" s="315"/>
      <c r="AP131" s="288"/>
      <c r="AQ131" s="315"/>
      <c r="AR131" s="288"/>
      <c r="AS131" s="315"/>
      <c r="AT131" s="288"/>
      <c r="AU131" s="315"/>
      <c r="AV131" s="288"/>
      <c r="AW131" s="315"/>
      <c r="AX131" s="288"/>
      <c r="AY131" s="315"/>
      <c r="AZ131" s="288"/>
      <c r="BA131" s="316"/>
      <c r="BB131" s="288"/>
      <c r="BC131" s="320"/>
      <c r="BD131" s="796">
        <f t="shared" si="67"/>
        <v>0</v>
      </c>
      <c r="BE131" s="761">
        <f t="shared" si="68"/>
        <v>0</v>
      </c>
      <c r="BF131" s="319"/>
      <c r="BG131" s="314"/>
      <c r="BH131" s="288"/>
      <c r="BI131" s="315"/>
      <c r="BJ131" s="288"/>
      <c r="BK131" s="315"/>
      <c r="BL131" s="288"/>
      <c r="BM131" s="315"/>
      <c r="BN131" s="288"/>
      <c r="BO131" s="315"/>
      <c r="BP131" s="288"/>
      <c r="BQ131" s="315"/>
      <c r="BR131" s="288"/>
      <c r="BS131" s="315"/>
      <c r="BT131" s="288"/>
      <c r="BU131" s="315"/>
      <c r="BV131" s="288"/>
      <c r="BW131" s="315"/>
      <c r="BX131" s="288"/>
      <c r="BY131" s="315"/>
      <c r="BZ131" s="288"/>
      <c r="CA131" s="316"/>
      <c r="CB131" s="317"/>
      <c r="CC131" s="318"/>
      <c r="CD131" s="796">
        <f t="shared" si="69"/>
        <v>0</v>
      </c>
      <c r="CE131" s="761">
        <f t="shared" si="70"/>
        <v>0</v>
      </c>
      <c r="CF131" s="319"/>
      <c r="CG131" s="314"/>
      <c r="CH131" s="288"/>
      <c r="CI131" s="315"/>
      <c r="CJ131" s="288"/>
      <c r="CK131" s="315"/>
      <c r="CL131" s="288"/>
      <c r="CM131" s="315"/>
      <c r="CN131" s="288"/>
      <c r="CO131" s="315"/>
      <c r="CP131" s="288"/>
      <c r="CQ131" s="315"/>
      <c r="CR131" s="288"/>
      <c r="CS131" s="315"/>
      <c r="CT131" s="288"/>
      <c r="CU131" s="315"/>
      <c r="CV131" s="288"/>
      <c r="CW131" s="315"/>
      <c r="CX131" s="288"/>
      <c r="CY131" s="315"/>
      <c r="CZ131" s="288"/>
      <c r="DA131" s="316"/>
      <c r="DB131" s="317"/>
      <c r="DC131" s="321"/>
      <c r="DD131" s="796">
        <f t="shared" si="71"/>
        <v>0</v>
      </c>
      <c r="DE131" s="817">
        <f t="shared" si="72"/>
        <v>0</v>
      </c>
      <c r="DF131" s="358">
        <f t="shared" si="89"/>
        <v>0</v>
      </c>
      <c r="DG131" s="359">
        <f t="shared" si="90"/>
        <v>0</v>
      </c>
      <c r="DH131" s="308"/>
    </row>
    <row r="132" spans="1:123" s="365" customFormat="1" ht="13">
      <c r="A132" s="133" t="s">
        <v>468</v>
      </c>
      <c r="B132" s="182" t="s">
        <v>301</v>
      </c>
      <c r="C132" s="131">
        <v>46.5</v>
      </c>
      <c r="D132" s="130">
        <v>43511</v>
      </c>
      <c r="E132" s="129">
        <v>44925</v>
      </c>
      <c r="F132" s="313"/>
      <c r="G132" s="314"/>
      <c r="H132" s="288"/>
      <c r="I132" s="315"/>
      <c r="J132" s="288"/>
      <c r="K132" s="315"/>
      <c r="L132" s="288"/>
      <c r="M132" s="315"/>
      <c r="N132" s="288"/>
      <c r="O132" s="315"/>
      <c r="P132" s="288"/>
      <c r="Q132" s="315"/>
      <c r="R132" s="288"/>
      <c r="S132" s="315"/>
      <c r="T132" s="288"/>
      <c r="U132" s="315"/>
      <c r="V132" s="288"/>
      <c r="W132" s="315"/>
      <c r="X132" s="288"/>
      <c r="Y132" s="315"/>
      <c r="Z132" s="288"/>
      <c r="AA132" s="316"/>
      <c r="AB132" s="317"/>
      <c r="AC132" s="318"/>
      <c r="AD132" s="796">
        <f t="shared" si="65"/>
        <v>0</v>
      </c>
      <c r="AE132" s="761">
        <f t="shared" si="66"/>
        <v>0</v>
      </c>
      <c r="AF132" s="319"/>
      <c r="AG132" s="314"/>
      <c r="AH132" s="288"/>
      <c r="AI132" s="315"/>
      <c r="AJ132" s="288"/>
      <c r="AK132" s="315"/>
      <c r="AL132" s="288"/>
      <c r="AM132" s="315"/>
      <c r="AN132" s="288"/>
      <c r="AO132" s="315"/>
      <c r="AP132" s="288"/>
      <c r="AQ132" s="315"/>
      <c r="AR132" s="288"/>
      <c r="AS132" s="315"/>
      <c r="AT132" s="288"/>
      <c r="AU132" s="315"/>
      <c r="AV132" s="288"/>
      <c r="AW132" s="315"/>
      <c r="AX132" s="288"/>
      <c r="AY132" s="315"/>
      <c r="AZ132" s="288"/>
      <c r="BA132" s="316"/>
      <c r="BB132" s="288"/>
      <c r="BC132" s="320"/>
      <c r="BD132" s="796">
        <f t="shared" si="67"/>
        <v>0</v>
      </c>
      <c r="BE132" s="761">
        <f t="shared" si="68"/>
        <v>0</v>
      </c>
      <c r="BF132" s="319"/>
      <c r="BG132" s="314"/>
      <c r="BH132" s="288"/>
      <c r="BI132" s="315"/>
      <c r="BJ132" s="288"/>
      <c r="BK132" s="315"/>
      <c r="BL132" s="288"/>
      <c r="BM132" s="315"/>
      <c r="BN132" s="288"/>
      <c r="BO132" s="315"/>
      <c r="BP132" s="288"/>
      <c r="BQ132" s="315"/>
      <c r="BR132" s="288"/>
      <c r="BS132" s="315"/>
      <c r="BT132" s="288"/>
      <c r="BU132" s="315"/>
      <c r="BV132" s="288"/>
      <c r="BW132" s="315"/>
      <c r="BX132" s="288"/>
      <c r="BY132" s="315"/>
      <c r="BZ132" s="288"/>
      <c r="CA132" s="316"/>
      <c r="CB132" s="317"/>
      <c r="CC132" s="318"/>
      <c r="CD132" s="796">
        <f t="shared" si="69"/>
        <v>0</v>
      </c>
      <c r="CE132" s="761">
        <f t="shared" si="70"/>
        <v>0</v>
      </c>
      <c r="CF132" s="319"/>
      <c r="CG132" s="314"/>
      <c r="CH132" s="288"/>
      <c r="CI132" s="315"/>
      <c r="CJ132" s="288"/>
      <c r="CK132" s="315"/>
      <c r="CL132" s="288"/>
      <c r="CM132" s="315"/>
      <c r="CN132" s="288"/>
      <c r="CO132" s="315"/>
      <c r="CP132" s="288"/>
      <c r="CQ132" s="315"/>
      <c r="CR132" s="288"/>
      <c r="CS132" s="315"/>
      <c r="CT132" s="288"/>
      <c r="CU132" s="315"/>
      <c r="CV132" s="288"/>
      <c r="CW132" s="315"/>
      <c r="CX132" s="288"/>
      <c r="CY132" s="315"/>
      <c r="CZ132" s="288"/>
      <c r="DA132" s="316"/>
      <c r="DB132" s="317"/>
      <c r="DC132" s="321"/>
      <c r="DD132" s="796">
        <f t="shared" si="71"/>
        <v>0</v>
      </c>
      <c r="DE132" s="817">
        <f t="shared" si="72"/>
        <v>0</v>
      </c>
      <c r="DF132" s="358">
        <f t="shared" si="89"/>
        <v>0</v>
      </c>
      <c r="DG132" s="359">
        <f t="shared" si="90"/>
        <v>0</v>
      </c>
      <c r="DH132" s="308"/>
    </row>
    <row r="133" spans="1:123" s="365" customFormat="1" ht="13">
      <c r="A133" s="133" t="s">
        <v>469</v>
      </c>
      <c r="B133" s="182" t="s">
        <v>302</v>
      </c>
      <c r="C133" s="131">
        <v>46.5</v>
      </c>
      <c r="D133" s="130">
        <v>43511</v>
      </c>
      <c r="E133" s="129">
        <v>44925</v>
      </c>
      <c r="F133" s="313"/>
      <c r="G133" s="314"/>
      <c r="H133" s="288"/>
      <c r="I133" s="315"/>
      <c r="J133" s="288"/>
      <c r="K133" s="315"/>
      <c r="L133" s="288"/>
      <c r="M133" s="315"/>
      <c r="N133" s="288"/>
      <c r="O133" s="315"/>
      <c r="P133" s="288"/>
      <c r="Q133" s="315"/>
      <c r="R133" s="288"/>
      <c r="S133" s="315"/>
      <c r="T133" s="288"/>
      <c r="U133" s="315"/>
      <c r="V133" s="288"/>
      <c r="W133" s="315"/>
      <c r="X133" s="288"/>
      <c r="Y133" s="315"/>
      <c r="Z133" s="288"/>
      <c r="AA133" s="316"/>
      <c r="AB133" s="317"/>
      <c r="AC133" s="318"/>
      <c r="AD133" s="796">
        <f t="shared" si="65"/>
        <v>0</v>
      </c>
      <c r="AE133" s="761">
        <f t="shared" si="66"/>
        <v>0</v>
      </c>
      <c r="AF133" s="319"/>
      <c r="AG133" s="314"/>
      <c r="AH133" s="288"/>
      <c r="AI133" s="315"/>
      <c r="AJ133" s="288"/>
      <c r="AK133" s="315"/>
      <c r="AL133" s="288"/>
      <c r="AM133" s="315"/>
      <c r="AN133" s="288"/>
      <c r="AO133" s="315"/>
      <c r="AP133" s="288"/>
      <c r="AQ133" s="315"/>
      <c r="AR133" s="288"/>
      <c r="AS133" s="315"/>
      <c r="AT133" s="288"/>
      <c r="AU133" s="315"/>
      <c r="AV133" s="288"/>
      <c r="AW133" s="315"/>
      <c r="AX133" s="288"/>
      <c r="AY133" s="315"/>
      <c r="AZ133" s="288"/>
      <c r="BA133" s="316"/>
      <c r="BB133" s="288"/>
      <c r="BC133" s="320"/>
      <c r="BD133" s="796">
        <f t="shared" si="67"/>
        <v>0</v>
      </c>
      <c r="BE133" s="761">
        <f t="shared" si="68"/>
        <v>0</v>
      </c>
      <c r="BF133" s="319"/>
      <c r="BG133" s="314"/>
      <c r="BH133" s="288"/>
      <c r="BI133" s="315"/>
      <c r="BJ133" s="288"/>
      <c r="BK133" s="315"/>
      <c r="BL133" s="288"/>
      <c r="BM133" s="315"/>
      <c r="BN133" s="288"/>
      <c r="BO133" s="315"/>
      <c r="BP133" s="288"/>
      <c r="BQ133" s="315"/>
      <c r="BR133" s="288"/>
      <c r="BS133" s="315"/>
      <c r="BT133" s="288"/>
      <c r="BU133" s="315"/>
      <c r="BV133" s="288"/>
      <c r="BW133" s="315"/>
      <c r="BX133" s="288"/>
      <c r="BY133" s="315"/>
      <c r="BZ133" s="288"/>
      <c r="CA133" s="316"/>
      <c r="CB133" s="317"/>
      <c r="CC133" s="318"/>
      <c r="CD133" s="796">
        <f t="shared" si="69"/>
        <v>0</v>
      </c>
      <c r="CE133" s="761">
        <f t="shared" si="70"/>
        <v>0</v>
      </c>
      <c r="CF133" s="319"/>
      <c r="CG133" s="314"/>
      <c r="CH133" s="288"/>
      <c r="CI133" s="315"/>
      <c r="CJ133" s="288"/>
      <c r="CK133" s="315"/>
      <c r="CL133" s="288"/>
      <c r="CM133" s="315"/>
      <c r="CN133" s="288"/>
      <c r="CO133" s="315"/>
      <c r="CP133" s="288"/>
      <c r="CQ133" s="315"/>
      <c r="CR133" s="288"/>
      <c r="CS133" s="315"/>
      <c r="CT133" s="288"/>
      <c r="CU133" s="315"/>
      <c r="CV133" s="288"/>
      <c r="CW133" s="315"/>
      <c r="CX133" s="288"/>
      <c r="CY133" s="315"/>
      <c r="CZ133" s="288"/>
      <c r="DA133" s="316"/>
      <c r="DB133" s="317"/>
      <c r="DC133" s="321"/>
      <c r="DD133" s="796">
        <f t="shared" si="71"/>
        <v>0</v>
      </c>
      <c r="DE133" s="817">
        <f t="shared" si="72"/>
        <v>0</v>
      </c>
      <c r="DF133" s="358">
        <f t="shared" si="89"/>
        <v>0</v>
      </c>
      <c r="DG133" s="359">
        <f t="shared" si="90"/>
        <v>0</v>
      </c>
      <c r="DH133" s="308"/>
    </row>
    <row r="134" spans="1:123" s="365" customFormat="1" ht="13">
      <c r="A134" s="133" t="s">
        <v>470</v>
      </c>
      <c r="B134" s="364" t="s">
        <v>303</v>
      </c>
      <c r="C134" s="131">
        <v>46.5</v>
      </c>
      <c r="D134" s="130">
        <v>43511</v>
      </c>
      <c r="E134" s="129">
        <v>44925</v>
      </c>
      <c r="F134" s="313"/>
      <c r="G134" s="314"/>
      <c r="H134" s="288"/>
      <c r="I134" s="315"/>
      <c r="J134" s="288"/>
      <c r="K134" s="315"/>
      <c r="L134" s="288"/>
      <c r="M134" s="315"/>
      <c r="N134" s="288"/>
      <c r="O134" s="315"/>
      <c r="P134" s="288"/>
      <c r="Q134" s="315"/>
      <c r="R134" s="288"/>
      <c r="S134" s="315"/>
      <c r="T134" s="288"/>
      <c r="U134" s="315"/>
      <c r="V134" s="288"/>
      <c r="W134" s="315"/>
      <c r="X134" s="288"/>
      <c r="Y134" s="315"/>
      <c r="Z134" s="288"/>
      <c r="AA134" s="316"/>
      <c r="AB134" s="317"/>
      <c r="AC134" s="318"/>
      <c r="AD134" s="796">
        <f t="shared" si="65"/>
        <v>0</v>
      </c>
      <c r="AE134" s="761">
        <f t="shared" si="66"/>
        <v>0</v>
      </c>
      <c r="AF134" s="319"/>
      <c r="AG134" s="314"/>
      <c r="AH134" s="288"/>
      <c r="AI134" s="315"/>
      <c r="AJ134" s="288"/>
      <c r="AK134" s="315"/>
      <c r="AL134" s="288"/>
      <c r="AM134" s="315"/>
      <c r="AN134" s="288"/>
      <c r="AO134" s="315"/>
      <c r="AP134" s="288"/>
      <c r="AQ134" s="315"/>
      <c r="AR134" s="288"/>
      <c r="AS134" s="315"/>
      <c r="AT134" s="288"/>
      <c r="AU134" s="315"/>
      <c r="AV134" s="288"/>
      <c r="AW134" s="315"/>
      <c r="AX134" s="288"/>
      <c r="AY134" s="315"/>
      <c r="AZ134" s="288"/>
      <c r="BA134" s="316"/>
      <c r="BB134" s="288"/>
      <c r="BC134" s="320"/>
      <c r="BD134" s="796">
        <f t="shared" si="67"/>
        <v>0</v>
      </c>
      <c r="BE134" s="761">
        <f t="shared" si="68"/>
        <v>0</v>
      </c>
      <c r="BF134" s="319"/>
      <c r="BG134" s="314"/>
      <c r="BH134" s="288"/>
      <c r="BI134" s="315"/>
      <c r="BJ134" s="288"/>
      <c r="BK134" s="315"/>
      <c r="BL134" s="288"/>
      <c r="BM134" s="315"/>
      <c r="BN134" s="288"/>
      <c r="BO134" s="315"/>
      <c r="BP134" s="288"/>
      <c r="BQ134" s="315"/>
      <c r="BR134" s="288"/>
      <c r="BS134" s="315"/>
      <c r="BT134" s="288"/>
      <c r="BU134" s="315"/>
      <c r="BV134" s="288"/>
      <c r="BW134" s="315"/>
      <c r="BX134" s="288"/>
      <c r="BY134" s="315"/>
      <c r="BZ134" s="288"/>
      <c r="CA134" s="316"/>
      <c r="CB134" s="317"/>
      <c r="CC134" s="318"/>
      <c r="CD134" s="796">
        <f t="shared" si="69"/>
        <v>0</v>
      </c>
      <c r="CE134" s="761">
        <f t="shared" si="70"/>
        <v>0</v>
      </c>
      <c r="CF134" s="319"/>
      <c r="CG134" s="314"/>
      <c r="CH134" s="288"/>
      <c r="CI134" s="315"/>
      <c r="CJ134" s="288"/>
      <c r="CK134" s="315"/>
      <c r="CL134" s="288"/>
      <c r="CM134" s="315"/>
      <c r="CN134" s="288"/>
      <c r="CO134" s="315"/>
      <c r="CP134" s="288"/>
      <c r="CQ134" s="315"/>
      <c r="CR134" s="288"/>
      <c r="CS134" s="315"/>
      <c r="CT134" s="288"/>
      <c r="CU134" s="315"/>
      <c r="CV134" s="288"/>
      <c r="CW134" s="315"/>
      <c r="CX134" s="288"/>
      <c r="CY134" s="315"/>
      <c r="CZ134" s="288"/>
      <c r="DA134" s="316"/>
      <c r="DB134" s="317"/>
      <c r="DC134" s="321"/>
      <c r="DD134" s="796">
        <f t="shared" si="71"/>
        <v>0</v>
      </c>
      <c r="DE134" s="817">
        <f t="shared" si="72"/>
        <v>0</v>
      </c>
      <c r="DF134" s="358">
        <f t="shared" ref="DF134:DF135" si="156">+F134+H134+J134+L134+N134+P134+R134+T134+V134+X134+Z134+AB134+AF134+AH134+AJ134+AL134+AN134+AP134+AR134+AT134+AV134+AX134+AZ134+BB134+BF134+BH134+BJ134+BL134+BN134+BP134+BR134+BT134+BV134+BX134+BZ134+CB134+CF134+CH134+CJ134+CL134+CN134+CP134+CR134+CT134+CV134+CX134+CZ134+DB134</f>
        <v>0</v>
      </c>
      <c r="DG134" s="359">
        <f t="shared" ref="DG134:DG135" si="157">+G134+I134+K134+M134+O134+Q134+S134+U134+W134+Y134+AA134+AC134+AG134+AI134+AK134+AM134+AO134+AQ134+AS134+AU134+AW134+AY134+BA134+BC134+BG134+BI134+BK134+BM134+BO134+BQ134+BS134+BU134+BW134+BY134+CA134+CC134+CG134+CI134+CK134+CM134+CO134+CQ134+CS134+CU134+CW134+CY134+DA134+DC134</f>
        <v>0</v>
      </c>
      <c r="DH134" s="308"/>
    </row>
    <row r="135" spans="1:123" s="365" customFormat="1" ht="13">
      <c r="A135" s="133" t="s">
        <v>471</v>
      </c>
      <c r="B135" s="364" t="s">
        <v>304</v>
      </c>
      <c r="C135" s="131">
        <v>46.5</v>
      </c>
      <c r="D135" s="130">
        <v>43511</v>
      </c>
      <c r="E135" s="129">
        <v>44925</v>
      </c>
      <c r="F135" s="313"/>
      <c r="G135" s="314"/>
      <c r="H135" s="288"/>
      <c r="I135" s="315"/>
      <c r="J135" s="288"/>
      <c r="K135" s="315"/>
      <c r="L135" s="288"/>
      <c r="M135" s="315"/>
      <c r="N135" s="288"/>
      <c r="O135" s="315"/>
      <c r="P135" s="288"/>
      <c r="Q135" s="315"/>
      <c r="R135" s="288"/>
      <c r="S135" s="315"/>
      <c r="T135" s="288"/>
      <c r="U135" s="315"/>
      <c r="V135" s="288"/>
      <c r="W135" s="315"/>
      <c r="X135" s="288"/>
      <c r="Y135" s="315"/>
      <c r="Z135" s="288"/>
      <c r="AA135" s="316"/>
      <c r="AB135" s="317"/>
      <c r="AC135" s="318"/>
      <c r="AD135" s="796">
        <f t="shared" si="65"/>
        <v>0</v>
      </c>
      <c r="AE135" s="761">
        <f t="shared" si="66"/>
        <v>0</v>
      </c>
      <c r="AF135" s="319"/>
      <c r="AG135" s="314"/>
      <c r="AH135" s="288"/>
      <c r="AI135" s="315"/>
      <c r="AJ135" s="288"/>
      <c r="AK135" s="315"/>
      <c r="AL135" s="288"/>
      <c r="AM135" s="315"/>
      <c r="AN135" s="288"/>
      <c r="AO135" s="315"/>
      <c r="AP135" s="288"/>
      <c r="AQ135" s="315"/>
      <c r="AR135" s="288"/>
      <c r="AS135" s="315"/>
      <c r="AT135" s="288"/>
      <c r="AU135" s="315"/>
      <c r="AV135" s="288"/>
      <c r="AW135" s="315"/>
      <c r="AX135" s="288"/>
      <c r="AY135" s="315"/>
      <c r="AZ135" s="288"/>
      <c r="BA135" s="316"/>
      <c r="BB135" s="288"/>
      <c r="BC135" s="320"/>
      <c r="BD135" s="796">
        <f t="shared" si="67"/>
        <v>0</v>
      </c>
      <c r="BE135" s="761">
        <f t="shared" si="68"/>
        <v>0</v>
      </c>
      <c r="BF135" s="319"/>
      <c r="BG135" s="314"/>
      <c r="BH135" s="288"/>
      <c r="BI135" s="315"/>
      <c r="BJ135" s="288"/>
      <c r="BK135" s="315"/>
      <c r="BL135" s="288"/>
      <c r="BM135" s="315"/>
      <c r="BN135" s="288"/>
      <c r="BO135" s="315"/>
      <c r="BP135" s="288"/>
      <c r="BQ135" s="315"/>
      <c r="BR135" s="288"/>
      <c r="BS135" s="315"/>
      <c r="BT135" s="288"/>
      <c r="BU135" s="315"/>
      <c r="BV135" s="288"/>
      <c r="BW135" s="315"/>
      <c r="BX135" s="288"/>
      <c r="BY135" s="315"/>
      <c r="BZ135" s="288"/>
      <c r="CA135" s="316"/>
      <c r="CB135" s="317"/>
      <c r="CC135" s="318"/>
      <c r="CD135" s="796">
        <f t="shared" si="69"/>
        <v>0</v>
      </c>
      <c r="CE135" s="761">
        <f t="shared" si="70"/>
        <v>0</v>
      </c>
      <c r="CF135" s="319"/>
      <c r="CG135" s="314"/>
      <c r="CH135" s="288"/>
      <c r="CI135" s="315"/>
      <c r="CJ135" s="288"/>
      <c r="CK135" s="315"/>
      <c r="CL135" s="288"/>
      <c r="CM135" s="315"/>
      <c r="CN135" s="288"/>
      <c r="CO135" s="315"/>
      <c r="CP135" s="288"/>
      <c r="CQ135" s="315"/>
      <c r="CR135" s="288"/>
      <c r="CS135" s="315"/>
      <c r="CT135" s="288"/>
      <c r="CU135" s="315"/>
      <c r="CV135" s="288"/>
      <c r="CW135" s="315"/>
      <c r="CX135" s="288"/>
      <c r="CY135" s="315"/>
      <c r="CZ135" s="288"/>
      <c r="DA135" s="316"/>
      <c r="DB135" s="317"/>
      <c r="DC135" s="321"/>
      <c r="DD135" s="796">
        <f t="shared" si="71"/>
        <v>0</v>
      </c>
      <c r="DE135" s="817">
        <f t="shared" si="72"/>
        <v>0</v>
      </c>
      <c r="DF135" s="358">
        <f t="shared" si="156"/>
        <v>0</v>
      </c>
      <c r="DG135" s="359">
        <f t="shared" si="157"/>
        <v>0</v>
      </c>
      <c r="DH135" s="308"/>
    </row>
    <row r="136" spans="1:123" s="113" customFormat="1" ht="16">
      <c r="A136" s="128" t="s">
        <v>472</v>
      </c>
      <c r="B136" s="127" t="s">
        <v>200</v>
      </c>
      <c r="C136" s="126"/>
      <c r="D136" s="126"/>
      <c r="E136" s="125"/>
      <c r="F136" s="247">
        <f t="shared" ref="F136:AM136" si="158">+F137+F144+F148+F152+F163</f>
        <v>0</v>
      </c>
      <c r="G136" s="121">
        <f t="shared" si="158"/>
        <v>0</v>
      </c>
      <c r="H136" s="119">
        <f t="shared" si="158"/>
        <v>0</v>
      </c>
      <c r="I136" s="120">
        <f t="shared" si="158"/>
        <v>0</v>
      </c>
      <c r="J136" s="119">
        <f t="shared" si="158"/>
        <v>0</v>
      </c>
      <c r="K136" s="120">
        <f t="shared" si="158"/>
        <v>0</v>
      </c>
      <c r="L136" s="119">
        <f t="shared" si="158"/>
        <v>0</v>
      </c>
      <c r="M136" s="120">
        <f t="shared" si="158"/>
        <v>0</v>
      </c>
      <c r="N136" s="119">
        <f t="shared" si="158"/>
        <v>0</v>
      </c>
      <c r="O136" s="120">
        <f t="shared" si="158"/>
        <v>0</v>
      </c>
      <c r="P136" s="119">
        <f t="shared" si="158"/>
        <v>0</v>
      </c>
      <c r="Q136" s="120">
        <f t="shared" si="158"/>
        <v>0</v>
      </c>
      <c r="R136" s="119">
        <f t="shared" si="158"/>
        <v>0</v>
      </c>
      <c r="S136" s="120">
        <f t="shared" si="158"/>
        <v>0</v>
      </c>
      <c r="T136" s="119">
        <f t="shared" si="158"/>
        <v>0</v>
      </c>
      <c r="U136" s="120">
        <f t="shared" si="158"/>
        <v>0</v>
      </c>
      <c r="V136" s="119">
        <f t="shared" si="158"/>
        <v>0</v>
      </c>
      <c r="W136" s="120">
        <f t="shared" si="158"/>
        <v>0</v>
      </c>
      <c r="X136" s="119">
        <f t="shared" si="158"/>
        <v>0</v>
      </c>
      <c r="Y136" s="120">
        <f t="shared" si="158"/>
        <v>0</v>
      </c>
      <c r="Z136" s="119">
        <f t="shared" si="158"/>
        <v>0</v>
      </c>
      <c r="AA136" s="118">
        <f t="shared" si="158"/>
        <v>0</v>
      </c>
      <c r="AB136" s="117">
        <f t="shared" si="158"/>
        <v>0</v>
      </c>
      <c r="AC136" s="123">
        <f t="shared" si="158"/>
        <v>134179</v>
      </c>
      <c r="AD136" s="769">
        <f t="shared" si="65"/>
        <v>0</v>
      </c>
      <c r="AE136" s="753">
        <f t="shared" si="66"/>
        <v>134179</v>
      </c>
      <c r="AF136" s="122">
        <f t="shared" si="158"/>
        <v>0</v>
      </c>
      <c r="AG136" s="121">
        <f t="shared" si="158"/>
        <v>0</v>
      </c>
      <c r="AH136" s="119">
        <f t="shared" si="158"/>
        <v>0</v>
      </c>
      <c r="AI136" s="120">
        <f t="shared" si="158"/>
        <v>0</v>
      </c>
      <c r="AJ136" s="119">
        <f t="shared" si="158"/>
        <v>0</v>
      </c>
      <c r="AK136" s="120">
        <f t="shared" si="158"/>
        <v>0</v>
      </c>
      <c r="AL136" s="119">
        <f t="shared" si="158"/>
        <v>0</v>
      </c>
      <c r="AM136" s="120">
        <f t="shared" si="158"/>
        <v>0</v>
      </c>
      <c r="AN136" s="119">
        <f t="shared" ref="AN136:BU136" si="159">+AN137+AN144+AN148+AN152+AN163</f>
        <v>0</v>
      </c>
      <c r="AO136" s="120">
        <f t="shared" si="159"/>
        <v>0</v>
      </c>
      <c r="AP136" s="119">
        <f t="shared" si="159"/>
        <v>0</v>
      </c>
      <c r="AQ136" s="120">
        <f t="shared" si="159"/>
        <v>0</v>
      </c>
      <c r="AR136" s="119">
        <f t="shared" si="159"/>
        <v>0</v>
      </c>
      <c r="AS136" s="120">
        <f t="shared" si="159"/>
        <v>0</v>
      </c>
      <c r="AT136" s="119">
        <f t="shared" si="159"/>
        <v>0</v>
      </c>
      <c r="AU136" s="120">
        <f t="shared" si="159"/>
        <v>0</v>
      </c>
      <c r="AV136" s="119">
        <f t="shared" si="159"/>
        <v>0</v>
      </c>
      <c r="AW136" s="120">
        <f t="shared" si="159"/>
        <v>0</v>
      </c>
      <c r="AX136" s="119">
        <f t="shared" si="159"/>
        <v>0</v>
      </c>
      <c r="AY136" s="120">
        <f t="shared" si="159"/>
        <v>0</v>
      </c>
      <c r="AZ136" s="119">
        <f t="shared" si="159"/>
        <v>1061.93</v>
      </c>
      <c r="BA136" s="118">
        <f t="shared" si="159"/>
        <v>571789</v>
      </c>
      <c r="BB136" s="119">
        <f t="shared" si="159"/>
        <v>3238.88</v>
      </c>
      <c r="BC136" s="124">
        <f t="shared" si="159"/>
        <v>35000</v>
      </c>
      <c r="BD136" s="769">
        <f t="shared" si="67"/>
        <v>4300.8100000000004</v>
      </c>
      <c r="BE136" s="753">
        <f t="shared" si="68"/>
        <v>606789</v>
      </c>
      <c r="BF136" s="122">
        <f t="shared" si="159"/>
        <v>3238.88</v>
      </c>
      <c r="BG136" s="121">
        <f t="shared" si="159"/>
        <v>0</v>
      </c>
      <c r="BH136" s="119">
        <f t="shared" si="159"/>
        <v>50574.68</v>
      </c>
      <c r="BI136" s="120">
        <f t="shared" si="159"/>
        <v>0</v>
      </c>
      <c r="BJ136" s="119">
        <f t="shared" si="159"/>
        <v>3238.88</v>
      </c>
      <c r="BK136" s="120">
        <f t="shared" si="159"/>
        <v>0</v>
      </c>
      <c r="BL136" s="119">
        <f t="shared" si="159"/>
        <v>3238.88</v>
      </c>
      <c r="BM136" s="120">
        <f t="shared" si="159"/>
        <v>0</v>
      </c>
      <c r="BN136" s="119">
        <f t="shared" si="159"/>
        <v>3238.88</v>
      </c>
      <c r="BO136" s="120">
        <f t="shared" si="159"/>
        <v>0</v>
      </c>
      <c r="BP136" s="119">
        <f t="shared" si="159"/>
        <v>3238.88</v>
      </c>
      <c r="BQ136" s="120">
        <f t="shared" si="159"/>
        <v>0</v>
      </c>
      <c r="BR136" s="119">
        <f t="shared" si="159"/>
        <v>3238.88</v>
      </c>
      <c r="BS136" s="120">
        <f t="shared" si="159"/>
        <v>0</v>
      </c>
      <c r="BT136" s="119">
        <f t="shared" si="159"/>
        <v>3238.88</v>
      </c>
      <c r="BU136" s="120">
        <f t="shared" si="159"/>
        <v>0</v>
      </c>
      <c r="BV136" s="119">
        <f t="shared" ref="BV136:DC136" si="160">+BV137+BV144+BV148+BV152+BV163</f>
        <v>3238.88</v>
      </c>
      <c r="BW136" s="120">
        <f t="shared" si="160"/>
        <v>0</v>
      </c>
      <c r="BX136" s="119">
        <f t="shared" si="160"/>
        <v>3238.88</v>
      </c>
      <c r="BY136" s="120">
        <f t="shared" si="160"/>
        <v>0</v>
      </c>
      <c r="BZ136" s="119">
        <f t="shared" si="160"/>
        <v>3238.88</v>
      </c>
      <c r="CA136" s="118">
        <f t="shared" si="160"/>
        <v>609789</v>
      </c>
      <c r="CB136" s="117">
        <f t="shared" si="160"/>
        <v>3238.88</v>
      </c>
      <c r="CC136" s="123">
        <f t="shared" si="160"/>
        <v>0</v>
      </c>
      <c r="CD136" s="769">
        <f t="shared" si="69"/>
        <v>86202.360000000015</v>
      </c>
      <c r="CE136" s="753">
        <f t="shared" si="70"/>
        <v>609789</v>
      </c>
      <c r="CF136" s="122">
        <f t="shared" si="160"/>
        <v>9903.08</v>
      </c>
      <c r="CG136" s="121">
        <f t="shared" si="160"/>
        <v>0</v>
      </c>
      <c r="CH136" s="119">
        <f t="shared" si="160"/>
        <v>3238.88</v>
      </c>
      <c r="CI136" s="120">
        <f t="shared" si="160"/>
        <v>0</v>
      </c>
      <c r="CJ136" s="119">
        <f t="shared" si="160"/>
        <v>3238.88</v>
      </c>
      <c r="CK136" s="120">
        <f t="shared" si="160"/>
        <v>0</v>
      </c>
      <c r="CL136" s="119">
        <f t="shared" si="160"/>
        <v>3238.88</v>
      </c>
      <c r="CM136" s="120">
        <f t="shared" si="160"/>
        <v>0</v>
      </c>
      <c r="CN136" s="119">
        <f t="shared" si="160"/>
        <v>3238.88</v>
      </c>
      <c r="CO136" s="120">
        <f t="shared" si="160"/>
        <v>0</v>
      </c>
      <c r="CP136" s="119">
        <f t="shared" si="160"/>
        <v>3238.88</v>
      </c>
      <c r="CQ136" s="120">
        <f t="shared" si="160"/>
        <v>0</v>
      </c>
      <c r="CR136" s="119">
        <f t="shared" si="160"/>
        <v>3238.88</v>
      </c>
      <c r="CS136" s="120">
        <f t="shared" si="160"/>
        <v>0</v>
      </c>
      <c r="CT136" s="119">
        <f t="shared" si="160"/>
        <v>3238.88</v>
      </c>
      <c r="CU136" s="120">
        <f t="shared" si="160"/>
        <v>0</v>
      </c>
      <c r="CV136" s="119">
        <f t="shared" si="160"/>
        <v>3238.88</v>
      </c>
      <c r="CW136" s="120">
        <f t="shared" si="160"/>
        <v>0</v>
      </c>
      <c r="CX136" s="119">
        <f t="shared" si="160"/>
        <v>3238.88</v>
      </c>
      <c r="CY136" s="120">
        <f t="shared" si="160"/>
        <v>0</v>
      </c>
      <c r="CZ136" s="119">
        <f t="shared" si="160"/>
        <v>3238.88</v>
      </c>
      <c r="DA136" s="118">
        <f t="shared" si="160"/>
        <v>140610</v>
      </c>
      <c r="DB136" s="117">
        <f t="shared" si="160"/>
        <v>55232.98</v>
      </c>
      <c r="DC136" s="116">
        <f t="shared" si="160"/>
        <v>0</v>
      </c>
      <c r="DD136" s="769">
        <f t="shared" si="71"/>
        <v>97524.86</v>
      </c>
      <c r="DE136" s="809">
        <f t="shared" si="72"/>
        <v>140610</v>
      </c>
      <c r="DF136" s="115">
        <f t="shared" si="89"/>
        <v>188028.03000000009</v>
      </c>
      <c r="DG136" s="114">
        <f t="shared" si="90"/>
        <v>1491367</v>
      </c>
      <c r="DH136" s="305"/>
      <c r="DI136" s="590"/>
      <c r="DJ136" s="590"/>
      <c r="DK136" s="590"/>
      <c r="DL136" s="590"/>
      <c r="DM136" s="590"/>
      <c r="DN136" s="590"/>
      <c r="DO136" s="590"/>
      <c r="DP136" s="590"/>
      <c r="DQ136" s="590"/>
      <c r="DR136" s="590"/>
      <c r="DS136" s="590"/>
    </row>
    <row r="137" spans="1:123" s="93" customFormat="1" ht="16">
      <c r="A137" s="97" t="s">
        <v>177</v>
      </c>
      <c r="B137" s="93" t="s">
        <v>242</v>
      </c>
      <c r="E137" s="104"/>
      <c r="F137" s="102">
        <f t="shared" ref="F137:AM137" si="161">+SUM(F139:F143)</f>
        <v>0</v>
      </c>
      <c r="G137" s="99">
        <f t="shared" si="161"/>
        <v>0</v>
      </c>
      <c r="H137" s="97">
        <f t="shared" si="161"/>
        <v>0</v>
      </c>
      <c r="I137" s="98">
        <f t="shared" si="161"/>
        <v>0</v>
      </c>
      <c r="J137" s="97">
        <f t="shared" si="161"/>
        <v>0</v>
      </c>
      <c r="K137" s="98">
        <f t="shared" si="161"/>
        <v>0</v>
      </c>
      <c r="L137" s="97">
        <f t="shared" si="161"/>
        <v>0</v>
      </c>
      <c r="M137" s="98">
        <f t="shared" si="161"/>
        <v>0</v>
      </c>
      <c r="N137" s="97">
        <f t="shared" si="161"/>
        <v>0</v>
      </c>
      <c r="O137" s="98">
        <f t="shared" si="161"/>
        <v>0</v>
      </c>
      <c r="P137" s="97">
        <f t="shared" si="161"/>
        <v>0</v>
      </c>
      <c r="Q137" s="98">
        <f t="shared" si="161"/>
        <v>0</v>
      </c>
      <c r="R137" s="97">
        <f t="shared" si="161"/>
        <v>0</v>
      </c>
      <c r="S137" s="98">
        <f t="shared" si="161"/>
        <v>0</v>
      </c>
      <c r="T137" s="97">
        <f t="shared" si="161"/>
        <v>0</v>
      </c>
      <c r="U137" s="98">
        <f t="shared" si="161"/>
        <v>0</v>
      </c>
      <c r="V137" s="97">
        <f t="shared" si="161"/>
        <v>0</v>
      </c>
      <c r="W137" s="98">
        <f t="shared" si="161"/>
        <v>0</v>
      </c>
      <c r="X137" s="97">
        <f t="shared" si="161"/>
        <v>0</v>
      </c>
      <c r="Y137" s="98">
        <f t="shared" si="161"/>
        <v>0</v>
      </c>
      <c r="Z137" s="97">
        <f t="shared" si="161"/>
        <v>0</v>
      </c>
      <c r="AA137" s="96">
        <f t="shared" si="161"/>
        <v>0</v>
      </c>
      <c r="AB137" s="95">
        <f t="shared" si="161"/>
        <v>0</v>
      </c>
      <c r="AC137" s="101">
        <f t="shared" si="161"/>
        <v>134179</v>
      </c>
      <c r="AD137" s="794">
        <f t="shared" si="65"/>
        <v>0</v>
      </c>
      <c r="AE137" s="760">
        <f t="shared" si="66"/>
        <v>134179</v>
      </c>
      <c r="AF137" s="100">
        <f t="shared" si="161"/>
        <v>0</v>
      </c>
      <c r="AG137" s="99">
        <f t="shared" si="161"/>
        <v>0</v>
      </c>
      <c r="AH137" s="97">
        <f t="shared" si="161"/>
        <v>0</v>
      </c>
      <c r="AI137" s="98">
        <f t="shared" si="161"/>
        <v>0</v>
      </c>
      <c r="AJ137" s="97">
        <f t="shared" si="161"/>
        <v>0</v>
      </c>
      <c r="AK137" s="98">
        <f t="shared" si="161"/>
        <v>0</v>
      </c>
      <c r="AL137" s="97">
        <f t="shared" si="161"/>
        <v>0</v>
      </c>
      <c r="AM137" s="98">
        <f t="shared" si="161"/>
        <v>0</v>
      </c>
      <c r="AN137" s="97">
        <f t="shared" ref="AN137:BU137" si="162">+SUM(AN139:AN143)</f>
        <v>0</v>
      </c>
      <c r="AO137" s="98">
        <f t="shared" si="162"/>
        <v>0</v>
      </c>
      <c r="AP137" s="97">
        <f t="shared" si="162"/>
        <v>0</v>
      </c>
      <c r="AQ137" s="98">
        <f t="shared" si="162"/>
        <v>0</v>
      </c>
      <c r="AR137" s="97">
        <f t="shared" si="162"/>
        <v>0</v>
      </c>
      <c r="AS137" s="98">
        <f t="shared" si="162"/>
        <v>0</v>
      </c>
      <c r="AT137" s="97">
        <f t="shared" si="162"/>
        <v>0</v>
      </c>
      <c r="AU137" s="98">
        <f t="shared" si="162"/>
        <v>0</v>
      </c>
      <c r="AV137" s="97">
        <f t="shared" si="162"/>
        <v>0</v>
      </c>
      <c r="AW137" s="98">
        <f t="shared" si="162"/>
        <v>0</v>
      </c>
      <c r="AX137" s="97">
        <f t="shared" si="162"/>
        <v>0</v>
      </c>
      <c r="AY137" s="98">
        <f t="shared" si="162"/>
        <v>0</v>
      </c>
      <c r="AZ137" s="97">
        <f t="shared" si="162"/>
        <v>0</v>
      </c>
      <c r="BA137" s="96">
        <f t="shared" si="162"/>
        <v>571789</v>
      </c>
      <c r="BB137" s="97">
        <f t="shared" si="162"/>
        <v>0</v>
      </c>
      <c r="BC137" s="103">
        <f t="shared" si="162"/>
        <v>0</v>
      </c>
      <c r="BD137" s="794">
        <f t="shared" si="67"/>
        <v>0</v>
      </c>
      <c r="BE137" s="760">
        <f t="shared" si="68"/>
        <v>571789</v>
      </c>
      <c r="BF137" s="100">
        <f t="shared" si="162"/>
        <v>0</v>
      </c>
      <c r="BG137" s="99">
        <f t="shared" si="162"/>
        <v>0</v>
      </c>
      <c r="BH137" s="97">
        <f t="shared" si="162"/>
        <v>0</v>
      </c>
      <c r="BI137" s="98">
        <f t="shared" si="162"/>
        <v>0</v>
      </c>
      <c r="BJ137" s="97">
        <f t="shared" si="162"/>
        <v>0</v>
      </c>
      <c r="BK137" s="98">
        <f t="shared" si="162"/>
        <v>0</v>
      </c>
      <c r="BL137" s="97">
        <f t="shared" si="162"/>
        <v>0</v>
      </c>
      <c r="BM137" s="98">
        <f t="shared" si="162"/>
        <v>0</v>
      </c>
      <c r="BN137" s="97">
        <f t="shared" si="162"/>
        <v>0</v>
      </c>
      <c r="BO137" s="98">
        <f t="shared" si="162"/>
        <v>0</v>
      </c>
      <c r="BP137" s="97">
        <f t="shared" si="162"/>
        <v>0</v>
      </c>
      <c r="BQ137" s="98">
        <f t="shared" si="162"/>
        <v>0</v>
      </c>
      <c r="BR137" s="97">
        <f t="shared" si="162"/>
        <v>0</v>
      </c>
      <c r="BS137" s="98">
        <f t="shared" si="162"/>
        <v>0</v>
      </c>
      <c r="BT137" s="97">
        <f t="shared" si="162"/>
        <v>0</v>
      </c>
      <c r="BU137" s="98">
        <f t="shared" si="162"/>
        <v>0</v>
      </c>
      <c r="BV137" s="97">
        <f t="shared" ref="BV137:DC137" si="163">+SUM(BV139:BV143)</f>
        <v>0</v>
      </c>
      <c r="BW137" s="98">
        <f t="shared" si="163"/>
        <v>0</v>
      </c>
      <c r="BX137" s="97">
        <f t="shared" si="163"/>
        <v>0</v>
      </c>
      <c r="BY137" s="98">
        <f t="shared" si="163"/>
        <v>0</v>
      </c>
      <c r="BZ137" s="97">
        <f t="shared" si="163"/>
        <v>0</v>
      </c>
      <c r="CA137" s="96">
        <f t="shared" si="163"/>
        <v>609789</v>
      </c>
      <c r="CB137" s="95">
        <f t="shared" si="163"/>
        <v>0</v>
      </c>
      <c r="CC137" s="101">
        <f t="shared" si="163"/>
        <v>0</v>
      </c>
      <c r="CD137" s="794">
        <f t="shared" si="69"/>
        <v>0</v>
      </c>
      <c r="CE137" s="760">
        <f t="shared" si="70"/>
        <v>609789</v>
      </c>
      <c r="CF137" s="100">
        <f t="shared" si="163"/>
        <v>0</v>
      </c>
      <c r="CG137" s="99">
        <f t="shared" si="163"/>
        <v>0</v>
      </c>
      <c r="CH137" s="97">
        <f t="shared" si="163"/>
        <v>0</v>
      </c>
      <c r="CI137" s="98">
        <f t="shared" si="163"/>
        <v>0</v>
      </c>
      <c r="CJ137" s="97">
        <f t="shared" si="163"/>
        <v>0</v>
      </c>
      <c r="CK137" s="98">
        <f t="shared" si="163"/>
        <v>0</v>
      </c>
      <c r="CL137" s="97">
        <f t="shared" si="163"/>
        <v>0</v>
      </c>
      <c r="CM137" s="98">
        <f t="shared" si="163"/>
        <v>0</v>
      </c>
      <c r="CN137" s="97">
        <f t="shared" si="163"/>
        <v>0</v>
      </c>
      <c r="CO137" s="98">
        <f t="shared" si="163"/>
        <v>0</v>
      </c>
      <c r="CP137" s="97">
        <f t="shared" si="163"/>
        <v>0</v>
      </c>
      <c r="CQ137" s="98">
        <f t="shared" si="163"/>
        <v>0</v>
      </c>
      <c r="CR137" s="97">
        <f t="shared" si="163"/>
        <v>0</v>
      </c>
      <c r="CS137" s="98">
        <f t="shared" si="163"/>
        <v>0</v>
      </c>
      <c r="CT137" s="97">
        <f t="shared" si="163"/>
        <v>0</v>
      </c>
      <c r="CU137" s="98">
        <f t="shared" si="163"/>
        <v>0</v>
      </c>
      <c r="CV137" s="97">
        <f t="shared" si="163"/>
        <v>0</v>
      </c>
      <c r="CW137" s="98">
        <f t="shared" si="163"/>
        <v>0</v>
      </c>
      <c r="CX137" s="97">
        <f t="shared" si="163"/>
        <v>0</v>
      </c>
      <c r="CY137" s="98">
        <f t="shared" si="163"/>
        <v>0</v>
      </c>
      <c r="CZ137" s="97">
        <f t="shared" si="163"/>
        <v>0</v>
      </c>
      <c r="DA137" s="96">
        <f t="shared" si="163"/>
        <v>119610</v>
      </c>
      <c r="DB137" s="95">
        <f t="shared" si="163"/>
        <v>0</v>
      </c>
      <c r="DC137" s="94">
        <f t="shared" si="163"/>
        <v>0</v>
      </c>
      <c r="DD137" s="794">
        <f t="shared" si="71"/>
        <v>0</v>
      </c>
      <c r="DE137" s="815">
        <f t="shared" si="72"/>
        <v>119610</v>
      </c>
      <c r="DF137" s="562">
        <f t="shared" si="89"/>
        <v>0</v>
      </c>
      <c r="DG137" s="563">
        <f t="shared" si="90"/>
        <v>1435367</v>
      </c>
      <c r="DH137" s="306"/>
      <c r="DI137" s="195"/>
      <c r="DJ137" s="195"/>
      <c r="DK137" s="195"/>
      <c r="DL137" s="195"/>
      <c r="DM137" s="195"/>
      <c r="DN137" s="195"/>
      <c r="DO137" s="195"/>
      <c r="DP137" s="195"/>
      <c r="DQ137" s="195"/>
      <c r="DR137" s="195"/>
      <c r="DS137" s="195"/>
    </row>
    <row r="138" spans="1:123" s="347" customFormat="1" ht="13">
      <c r="A138" s="154" t="s">
        <v>473</v>
      </c>
      <c r="B138" s="87" t="s">
        <v>306</v>
      </c>
      <c r="C138" s="87"/>
      <c r="D138" s="87"/>
      <c r="E138" s="346"/>
      <c r="F138" s="159"/>
      <c r="G138" s="156"/>
      <c r="H138" s="154"/>
      <c r="I138" s="155"/>
      <c r="J138" s="154"/>
      <c r="K138" s="155"/>
      <c r="L138" s="154"/>
      <c r="M138" s="155"/>
      <c r="N138" s="154"/>
      <c r="O138" s="155"/>
      <c r="P138" s="154"/>
      <c r="Q138" s="155"/>
      <c r="R138" s="154"/>
      <c r="S138" s="155"/>
      <c r="T138" s="154"/>
      <c r="U138" s="155"/>
      <c r="V138" s="154"/>
      <c r="W138" s="155"/>
      <c r="X138" s="154"/>
      <c r="Y138" s="155"/>
      <c r="Z138" s="154"/>
      <c r="AA138" s="153"/>
      <c r="AB138" s="152"/>
      <c r="AC138" s="548"/>
      <c r="AD138" s="799">
        <f t="shared" si="65"/>
        <v>0</v>
      </c>
      <c r="AE138" s="764">
        <f t="shared" si="66"/>
        <v>0</v>
      </c>
      <c r="AF138" s="157"/>
      <c r="AG138" s="156"/>
      <c r="AH138" s="154"/>
      <c r="AI138" s="155"/>
      <c r="AJ138" s="154"/>
      <c r="AK138" s="155"/>
      <c r="AL138" s="154"/>
      <c r="AM138" s="155"/>
      <c r="AN138" s="154"/>
      <c r="AO138" s="155"/>
      <c r="AP138" s="154"/>
      <c r="AQ138" s="155"/>
      <c r="AR138" s="154"/>
      <c r="AS138" s="155"/>
      <c r="AT138" s="154"/>
      <c r="AU138" s="155"/>
      <c r="AV138" s="154"/>
      <c r="AW138" s="155"/>
      <c r="AX138" s="154"/>
      <c r="AY138" s="155"/>
      <c r="AZ138" s="154"/>
      <c r="BA138" s="153"/>
      <c r="BB138" s="154"/>
      <c r="BC138" s="160"/>
      <c r="BD138" s="799">
        <f t="shared" si="67"/>
        <v>0</v>
      </c>
      <c r="BE138" s="764">
        <f t="shared" si="68"/>
        <v>0</v>
      </c>
      <c r="BF138" s="157"/>
      <c r="BG138" s="156"/>
      <c r="BH138" s="154"/>
      <c r="BI138" s="155"/>
      <c r="BJ138" s="154"/>
      <c r="BK138" s="155"/>
      <c r="BL138" s="154"/>
      <c r="BM138" s="155"/>
      <c r="BN138" s="154"/>
      <c r="BO138" s="155"/>
      <c r="BP138" s="154"/>
      <c r="BQ138" s="155"/>
      <c r="BR138" s="154"/>
      <c r="BS138" s="155"/>
      <c r="BT138" s="154"/>
      <c r="BU138" s="155"/>
      <c r="BV138" s="154"/>
      <c r="BW138" s="155"/>
      <c r="BX138" s="154"/>
      <c r="BY138" s="155"/>
      <c r="BZ138" s="154"/>
      <c r="CA138" s="153"/>
      <c r="CB138" s="152"/>
      <c r="CC138" s="158"/>
      <c r="CD138" s="799">
        <f t="shared" si="69"/>
        <v>0</v>
      </c>
      <c r="CE138" s="764">
        <f t="shared" si="70"/>
        <v>0</v>
      </c>
      <c r="CF138" s="157"/>
      <c r="CG138" s="156"/>
      <c r="CH138" s="154"/>
      <c r="CI138" s="155"/>
      <c r="CJ138" s="154"/>
      <c r="CK138" s="155"/>
      <c r="CL138" s="154"/>
      <c r="CM138" s="155"/>
      <c r="CN138" s="154"/>
      <c r="CO138" s="155"/>
      <c r="CP138" s="154"/>
      <c r="CQ138" s="155"/>
      <c r="CR138" s="154"/>
      <c r="CS138" s="155"/>
      <c r="CT138" s="154"/>
      <c r="CU138" s="155"/>
      <c r="CV138" s="154"/>
      <c r="CW138" s="155"/>
      <c r="CX138" s="154"/>
      <c r="CY138" s="155"/>
      <c r="CZ138" s="154"/>
      <c r="DA138" s="153"/>
      <c r="DB138" s="152"/>
      <c r="DC138" s="151"/>
      <c r="DD138" s="799">
        <f t="shared" si="71"/>
        <v>0</v>
      </c>
      <c r="DE138" s="820">
        <f t="shared" si="72"/>
        <v>0</v>
      </c>
      <c r="DF138" s="564">
        <f t="shared" ref="DF138:DF166" si="164">+F138+H138+J138+L138+N138+P138+R138+T138+V138+X138+Z138+AB138+AF138+AH138+AJ138+AL138+AN138+AP138+AR138+AT138+AV138+AX138+AZ138+BB138+BF138+BH138+BJ138+BL138+BN138+BP138+BR138+BT138+BV138+BX138+BZ138+CB138+CF138+CH138+CJ138+CL138+CN138+CP138+CR138+CT138+CV138+CX138+CZ138+DB138</f>
        <v>0</v>
      </c>
      <c r="DG138" s="565">
        <f t="shared" ref="DG138:DG166" si="165">+G138+I138+K138+M138+O138+Q138+S138+U138+W138+Y138+AA138+AC138+AG138+AI138+AK138+AM138+AO138+AQ138+AS138+AU138+AW138+AY138+BA138+BC138+BG138+BI138+BK138+BM138+BO138+BQ138+BS138+BU138+BW138+BY138+CA138+CC138+CG138+CI138+CK138+CM138+CO138+CQ138+CS138+CU138+CW138+CY138+DA138+DC138</f>
        <v>0</v>
      </c>
      <c r="DH138" s="150"/>
    </row>
    <row r="139" spans="1:123" s="136" customFormat="1">
      <c r="A139" s="133" t="s">
        <v>474</v>
      </c>
      <c r="B139" s="181" t="s">
        <v>241</v>
      </c>
      <c r="C139" s="131">
        <v>46.5</v>
      </c>
      <c r="D139" s="130">
        <v>43511</v>
      </c>
      <c r="E139" s="129">
        <v>44925</v>
      </c>
      <c r="F139" s="180"/>
      <c r="G139" s="144"/>
      <c r="H139" s="142"/>
      <c r="I139" s="143"/>
      <c r="J139" s="142"/>
      <c r="K139" s="143"/>
      <c r="L139" s="142"/>
      <c r="M139" s="143"/>
      <c r="N139" s="142"/>
      <c r="O139" s="143"/>
      <c r="P139" s="142"/>
      <c r="Q139" s="143"/>
      <c r="R139" s="142"/>
      <c r="S139" s="143"/>
      <c r="T139" s="142"/>
      <c r="U139" s="143"/>
      <c r="V139" s="142"/>
      <c r="W139" s="143"/>
      <c r="X139" s="142"/>
      <c r="Y139" s="143"/>
      <c r="Z139" s="142"/>
      <c r="AA139" s="141"/>
      <c r="AB139" s="140"/>
      <c r="AC139" s="549">
        <v>96000</v>
      </c>
      <c r="AD139" s="792">
        <f t="shared" si="65"/>
        <v>0</v>
      </c>
      <c r="AE139" s="757">
        <f t="shared" si="66"/>
        <v>96000</v>
      </c>
      <c r="AF139" s="145"/>
      <c r="AG139" s="144"/>
      <c r="AH139" s="142"/>
      <c r="AI139" s="143"/>
      <c r="AJ139" s="142"/>
      <c r="AK139" s="143"/>
      <c r="AL139" s="142"/>
      <c r="AM139" s="143"/>
      <c r="AN139" s="142"/>
      <c r="AO139" s="143"/>
      <c r="AP139" s="142"/>
      <c r="AQ139" s="143"/>
      <c r="AR139" s="142"/>
      <c r="AS139" s="143"/>
      <c r="AT139" s="142"/>
      <c r="AU139" s="143"/>
      <c r="AV139" s="142"/>
      <c r="AW139" s="143"/>
      <c r="AX139" s="142"/>
      <c r="AY139" s="143"/>
      <c r="AZ139" s="142"/>
      <c r="BA139" s="141">
        <f>90400*5</f>
        <v>452000</v>
      </c>
      <c r="BB139" s="142"/>
      <c r="BC139" s="147"/>
      <c r="BD139" s="792">
        <f t="shared" si="67"/>
        <v>0</v>
      </c>
      <c r="BE139" s="757">
        <f t="shared" si="68"/>
        <v>452000</v>
      </c>
      <c r="BF139" s="145"/>
      <c r="BG139" s="144"/>
      <c r="BH139" s="142"/>
      <c r="BI139" s="143"/>
      <c r="BJ139" s="142"/>
      <c r="BK139" s="143"/>
      <c r="BL139" s="142"/>
      <c r="BM139" s="143"/>
      <c r="BN139" s="142"/>
      <c r="BO139" s="143"/>
      <c r="BP139" s="142"/>
      <c r="BQ139" s="143"/>
      <c r="BR139" s="142"/>
      <c r="BS139" s="143"/>
      <c r="BT139" s="142"/>
      <c r="BU139" s="143"/>
      <c r="BV139" s="142"/>
      <c r="BW139" s="143"/>
      <c r="BX139" s="142"/>
      <c r="BY139" s="143"/>
      <c r="BZ139" s="142"/>
      <c r="CA139" s="141">
        <f>90400*5</f>
        <v>452000</v>
      </c>
      <c r="CB139" s="140"/>
      <c r="CC139" s="146"/>
      <c r="CD139" s="792">
        <f t="shared" si="69"/>
        <v>0</v>
      </c>
      <c r="CE139" s="757">
        <f t="shared" si="70"/>
        <v>452000</v>
      </c>
      <c r="CF139" s="145"/>
      <c r="CG139" s="144"/>
      <c r="CH139" s="142"/>
      <c r="CI139" s="143"/>
      <c r="CJ139" s="142"/>
      <c r="CK139" s="143"/>
      <c r="CL139" s="142"/>
      <c r="CM139" s="143"/>
      <c r="CN139" s="142"/>
      <c r="CO139" s="143"/>
      <c r="CP139" s="142"/>
      <c r="CQ139" s="143"/>
      <c r="CR139" s="142"/>
      <c r="CS139" s="143"/>
      <c r="CT139" s="142"/>
      <c r="CU139" s="143"/>
      <c r="CV139" s="142"/>
      <c r="CW139" s="143"/>
      <c r="CX139" s="142"/>
      <c r="CY139" s="143"/>
      <c r="CZ139" s="142"/>
      <c r="DA139" s="141"/>
      <c r="DB139" s="140"/>
      <c r="DC139" s="139"/>
      <c r="DD139" s="792">
        <f t="shared" si="71"/>
        <v>0</v>
      </c>
      <c r="DE139" s="813">
        <f t="shared" si="72"/>
        <v>0</v>
      </c>
      <c r="DF139" s="138">
        <f t="shared" si="164"/>
        <v>0</v>
      </c>
      <c r="DG139" s="137">
        <f t="shared" si="165"/>
        <v>1000000</v>
      </c>
      <c r="DH139" s="305"/>
    </row>
    <row r="140" spans="1:123" s="136" customFormat="1">
      <c r="A140" s="133" t="s">
        <v>475</v>
      </c>
      <c r="B140" s="181" t="s">
        <v>201</v>
      </c>
      <c r="C140" s="131">
        <v>46.5</v>
      </c>
      <c r="D140" s="130">
        <v>43511</v>
      </c>
      <c r="E140" s="129">
        <v>44925</v>
      </c>
      <c r="F140" s="180"/>
      <c r="G140" s="144"/>
      <c r="H140" s="142"/>
      <c r="I140" s="143"/>
      <c r="J140" s="142"/>
      <c r="K140" s="143"/>
      <c r="L140" s="142"/>
      <c r="M140" s="143"/>
      <c r="N140" s="142"/>
      <c r="O140" s="143"/>
      <c r="P140" s="142"/>
      <c r="Q140" s="143"/>
      <c r="R140" s="142"/>
      <c r="S140" s="143"/>
      <c r="T140" s="142"/>
      <c r="U140" s="143"/>
      <c r="V140" s="142"/>
      <c r="W140" s="143"/>
      <c r="X140" s="142"/>
      <c r="Y140" s="143"/>
      <c r="Z140" s="142"/>
      <c r="AA140" s="141"/>
      <c r="AB140" s="140"/>
      <c r="AC140" s="549">
        <v>38179</v>
      </c>
      <c r="AD140" s="792">
        <f t="shared" si="65"/>
        <v>0</v>
      </c>
      <c r="AE140" s="757">
        <f t="shared" si="66"/>
        <v>38179</v>
      </c>
      <c r="AF140" s="145"/>
      <c r="AG140" s="144"/>
      <c r="AH140" s="142"/>
      <c r="AI140" s="143"/>
      <c r="AJ140" s="142"/>
      <c r="AK140" s="143"/>
      <c r="AL140" s="142"/>
      <c r="AM140" s="143"/>
      <c r="AN140" s="142"/>
      <c r="AO140" s="143"/>
      <c r="AP140" s="142"/>
      <c r="AQ140" s="143"/>
      <c r="AR140" s="142"/>
      <c r="AS140" s="143"/>
      <c r="AT140" s="142"/>
      <c r="AU140" s="143"/>
      <c r="AV140" s="142"/>
      <c r="AW140" s="143"/>
      <c r="AX140" s="142"/>
      <c r="AY140" s="143"/>
      <c r="AZ140" s="142"/>
      <c r="BA140" s="141">
        <v>38179</v>
      </c>
      <c r="BB140" s="142"/>
      <c r="BC140" s="147"/>
      <c r="BD140" s="792">
        <f t="shared" si="67"/>
        <v>0</v>
      </c>
      <c r="BE140" s="757">
        <f t="shared" si="68"/>
        <v>38179</v>
      </c>
      <c r="BF140" s="145"/>
      <c r="BG140" s="144"/>
      <c r="BH140" s="142"/>
      <c r="BI140" s="143"/>
      <c r="BJ140" s="142"/>
      <c r="BK140" s="143"/>
      <c r="BL140" s="142"/>
      <c r="BM140" s="143"/>
      <c r="BN140" s="142"/>
      <c r="BO140" s="143"/>
      <c r="BP140" s="142"/>
      <c r="BQ140" s="143"/>
      <c r="BR140" s="142"/>
      <c r="BS140" s="143"/>
      <c r="BT140" s="142"/>
      <c r="BU140" s="143"/>
      <c r="BV140" s="142"/>
      <c r="BW140" s="143"/>
      <c r="BX140" s="142"/>
      <c r="BY140" s="143"/>
      <c r="BZ140" s="142"/>
      <c r="CA140" s="141">
        <v>38179</v>
      </c>
      <c r="CB140" s="140"/>
      <c r="CC140" s="146"/>
      <c r="CD140" s="792">
        <f t="shared" si="69"/>
        <v>0</v>
      </c>
      <c r="CE140" s="757">
        <f t="shared" si="70"/>
        <v>38179</v>
      </c>
      <c r="CF140" s="145"/>
      <c r="CG140" s="144"/>
      <c r="CH140" s="142"/>
      <c r="CI140" s="143"/>
      <c r="CJ140" s="142"/>
      <c r="CK140" s="143"/>
      <c r="CL140" s="142"/>
      <c r="CM140" s="143"/>
      <c r="CN140" s="142"/>
      <c r="CO140" s="143"/>
      <c r="CP140" s="142"/>
      <c r="CQ140" s="143"/>
      <c r="CR140" s="142"/>
      <c r="CS140" s="143"/>
      <c r="CT140" s="142"/>
      <c r="CU140" s="143"/>
      <c r="CV140" s="142"/>
      <c r="CW140" s="143"/>
      <c r="CX140" s="142"/>
      <c r="CY140" s="143"/>
      <c r="CZ140" s="142"/>
      <c r="DA140" s="141"/>
      <c r="DB140" s="140"/>
      <c r="DC140" s="139"/>
      <c r="DD140" s="792">
        <f t="shared" si="71"/>
        <v>0</v>
      </c>
      <c r="DE140" s="813">
        <f t="shared" si="72"/>
        <v>0</v>
      </c>
      <c r="DF140" s="138">
        <f t="shared" si="164"/>
        <v>0</v>
      </c>
      <c r="DG140" s="137">
        <f t="shared" si="165"/>
        <v>114537</v>
      </c>
      <c r="DH140" s="305"/>
    </row>
    <row r="141" spans="1:123" s="136" customFormat="1">
      <c r="A141" s="133" t="s">
        <v>476</v>
      </c>
      <c r="B141" s="181" t="s">
        <v>202</v>
      </c>
      <c r="C141" s="131">
        <v>46.5</v>
      </c>
      <c r="D141" s="130">
        <v>43511</v>
      </c>
      <c r="E141" s="129">
        <v>44925</v>
      </c>
      <c r="F141" s="180"/>
      <c r="G141" s="144"/>
      <c r="H141" s="142"/>
      <c r="I141" s="143"/>
      <c r="J141" s="142"/>
      <c r="K141" s="143"/>
      <c r="L141" s="142"/>
      <c r="M141" s="143"/>
      <c r="N141" s="142"/>
      <c r="O141" s="143"/>
      <c r="P141" s="142"/>
      <c r="Q141" s="143"/>
      <c r="R141" s="142"/>
      <c r="S141" s="143"/>
      <c r="T141" s="142"/>
      <c r="U141" s="143"/>
      <c r="V141" s="142"/>
      <c r="W141" s="143"/>
      <c r="X141" s="142"/>
      <c r="Y141" s="143"/>
      <c r="Z141" s="142"/>
      <c r="AA141" s="141"/>
      <c r="AB141" s="140"/>
      <c r="AC141" s="146"/>
      <c r="AD141" s="792">
        <f t="shared" si="65"/>
        <v>0</v>
      </c>
      <c r="AE141" s="757">
        <f t="shared" si="66"/>
        <v>0</v>
      </c>
      <c r="AF141" s="145"/>
      <c r="AG141" s="144"/>
      <c r="AH141" s="142"/>
      <c r="AI141" s="143"/>
      <c r="AJ141" s="142"/>
      <c r="AK141" s="143"/>
      <c r="AL141" s="142"/>
      <c r="AM141" s="143"/>
      <c r="AN141" s="142"/>
      <c r="AO141" s="143"/>
      <c r="AP141" s="142"/>
      <c r="AQ141" s="143"/>
      <c r="AR141" s="142"/>
      <c r="AS141" s="143"/>
      <c r="AT141" s="142"/>
      <c r="AU141" s="143"/>
      <c r="AV141" s="142"/>
      <c r="AW141" s="143"/>
      <c r="AX141" s="142"/>
      <c r="AY141" s="143"/>
      <c r="AZ141" s="142"/>
      <c r="BA141" s="141">
        <v>48000</v>
      </c>
      <c r="BB141" s="142"/>
      <c r="BC141" s="147"/>
      <c r="BD141" s="792">
        <f t="shared" si="67"/>
        <v>0</v>
      </c>
      <c r="BE141" s="757">
        <f t="shared" si="68"/>
        <v>48000</v>
      </c>
      <c r="BF141" s="145"/>
      <c r="BG141" s="144"/>
      <c r="BH141" s="142"/>
      <c r="BI141" s="143"/>
      <c r="BJ141" s="142"/>
      <c r="BK141" s="143"/>
      <c r="BL141" s="142"/>
      <c r="BM141" s="143"/>
      <c r="BN141" s="142"/>
      <c r="BO141" s="143"/>
      <c r="BP141" s="142"/>
      <c r="BQ141" s="143"/>
      <c r="BR141" s="142"/>
      <c r="BS141" s="143"/>
      <c r="BT141" s="142"/>
      <c r="BU141" s="143"/>
      <c r="BV141" s="142"/>
      <c r="BW141" s="143"/>
      <c r="BX141" s="142"/>
      <c r="BY141" s="143"/>
      <c r="BZ141" s="142"/>
      <c r="CA141" s="141">
        <v>86000</v>
      </c>
      <c r="CB141" s="140"/>
      <c r="CC141" s="146"/>
      <c r="CD141" s="792">
        <f t="shared" si="69"/>
        <v>0</v>
      </c>
      <c r="CE141" s="757">
        <f t="shared" si="70"/>
        <v>86000</v>
      </c>
      <c r="CF141" s="145"/>
      <c r="CG141" s="144"/>
      <c r="CH141" s="142"/>
      <c r="CI141" s="143"/>
      <c r="CJ141" s="142"/>
      <c r="CK141" s="143"/>
      <c r="CL141" s="142"/>
      <c r="CM141" s="143"/>
      <c r="CN141" s="142"/>
      <c r="CO141" s="143"/>
      <c r="CP141" s="142"/>
      <c r="CQ141" s="143"/>
      <c r="CR141" s="142"/>
      <c r="CS141" s="143"/>
      <c r="CT141" s="142"/>
      <c r="CU141" s="143"/>
      <c r="CV141" s="142"/>
      <c r="CW141" s="143"/>
      <c r="CX141" s="142"/>
      <c r="CY141" s="143"/>
      <c r="CZ141" s="142"/>
      <c r="DA141" s="141">
        <v>86000</v>
      </c>
      <c r="DB141" s="140"/>
      <c r="DC141" s="139"/>
      <c r="DD141" s="792">
        <f t="shared" si="71"/>
        <v>0</v>
      </c>
      <c r="DE141" s="813">
        <f t="shared" si="72"/>
        <v>86000</v>
      </c>
      <c r="DF141" s="138">
        <f t="shared" si="164"/>
        <v>0</v>
      </c>
      <c r="DG141" s="137">
        <f t="shared" si="165"/>
        <v>220000</v>
      </c>
      <c r="DH141" s="305"/>
    </row>
    <row r="142" spans="1:123" s="136" customFormat="1">
      <c r="A142" s="133" t="s">
        <v>477</v>
      </c>
      <c r="B142" s="181" t="s">
        <v>307</v>
      </c>
      <c r="C142" s="131">
        <v>46.5</v>
      </c>
      <c r="D142" s="130">
        <v>43511</v>
      </c>
      <c r="E142" s="129">
        <v>44925</v>
      </c>
      <c r="F142" s="180"/>
      <c r="G142" s="144"/>
      <c r="H142" s="142"/>
      <c r="I142" s="143"/>
      <c r="J142" s="142"/>
      <c r="K142" s="143"/>
      <c r="L142" s="142"/>
      <c r="M142" s="143"/>
      <c r="N142" s="142"/>
      <c r="O142" s="143"/>
      <c r="P142" s="142"/>
      <c r="Q142" s="143"/>
      <c r="R142" s="142"/>
      <c r="S142" s="143"/>
      <c r="T142" s="142"/>
      <c r="U142" s="143"/>
      <c r="V142" s="142"/>
      <c r="W142" s="143"/>
      <c r="X142" s="142"/>
      <c r="Y142" s="143"/>
      <c r="Z142" s="142"/>
      <c r="AA142" s="141"/>
      <c r="AB142" s="140"/>
      <c r="AC142" s="146"/>
      <c r="AD142" s="792">
        <f t="shared" si="65"/>
        <v>0</v>
      </c>
      <c r="AE142" s="757">
        <f t="shared" si="66"/>
        <v>0</v>
      </c>
      <c r="AF142" s="145"/>
      <c r="AG142" s="144"/>
      <c r="AH142" s="142"/>
      <c r="AI142" s="143"/>
      <c r="AJ142" s="142"/>
      <c r="AK142" s="143"/>
      <c r="AL142" s="142"/>
      <c r="AM142" s="143"/>
      <c r="AN142" s="142"/>
      <c r="AO142" s="143"/>
      <c r="AP142" s="142"/>
      <c r="AQ142" s="143"/>
      <c r="AR142" s="142"/>
      <c r="AS142" s="143"/>
      <c r="AT142" s="142"/>
      <c r="AU142" s="143"/>
      <c r="AV142" s="142"/>
      <c r="AW142" s="143"/>
      <c r="AX142" s="142"/>
      <c r="AY142" s="143"/>
      <c r="AZ142" s="142"/>
      <c r="BA142" s="141"/>
      <c r="BB142" s="142"/>
      <c r="BC142" s="147"/>
      <c r="BD142" s="792">
        <f t="shared" si="67"/>
        <v>0</v>
      </c>
      <c r="BE142" s="757">
        <f t="shared" si="68"/>
        <v>0</v>
      </c>
      <c r="BF142" s="145"/>
      <c r="BG142" s="144"/>
      <c r="BH142" s="142"/>
      <c r="BI142" s="143"/>
      <c r="BJ142" s="142"/>
      <c r="BK142" s="143"/>
      <c r="BL142" s="142"/>
      <c r="BM142" s="143"/>
      <c r="BN142" s="142"/>
      <c r="BO142" s="143"/>
      <c r="BP142" s="142"/>
      <c r="BQ142" s="143"/>
      <c r="BR142" s="142"/>
      <c r="BS142" s="143"/>
      <c r="BT142" s="142"/>
      <c r="BU142" s="143"/>
      <c r="BV142" s="142"/>
      <c r="BW142" s="143"/>
      <c r="BX142" s="142"/>
      <c r="BY142" s="143"/>
      <c r="BZ142" s="142"/>
      <c r="CA142" s="141"/>
      <c r="CB142" s="140"/>
      <c r="CC142" s="146"/>
      <c r="CD142" s="792">
        <f t="shared" si="69"/>
        <v>0</v>
      </c>
      <c r="CE142" s="757">
        <f t="shared" si="70"/>
        <v>0</v>
      </c>
      <c r="CF142" s="145"/>
      <c r="CG142" s="144"/>
      <c r="CH142" s="142"/>
      <c r="CI142" s="143"/>
      <c r="CJ142" s="142"/>
      <c r="CK142" s="143"/>
      <c r="CL142" s="142"/>
      <c r="CM142" s="143"/>
      <c r="CN142" s="142"/>
      <c r="CO142" s="143"/>
      <c r="CP142" s="142"/>
      <c r="CQ142" s="143"/>
      <c r="CR142" s="142"/>
      <c r="CS142" s="143"/>
      <c r="CT142" s="142"/>
      <c r="CU142" s="143"/>
      <c r="CV142" s="142"/>
      <c r="CW142" s="143"/>
      <c r="CX142" s="142"/>
      <c r="CY142" s="143"/>
      <c r="CZ142" s="142"/>
      <c r="DA142" s="141"/>
      <c r="DB142" s="140"/>
      <c r="DC142" s="139"/>
      <c r="DD142" s="792">
        <f t="shared" si="71"/>
        <v>0</v>
      </c>
      <c r="DE142" s="813">
        <f t="shared" si="72"/>
        <v>0</v>
      </c>
      <c r="DF142" s="138">
        <f t="shared" si="164"/>
        <v>0</v>
      </c>
      <c r="DG142" s="137">
        <f t="shared" si="165"/>
        <v>0</v>
      </c>
      <c r="DH142" s="305"/>
    </row>
    <row r="143" spans="1:123" s="136" customFormat="1">
      <c r="A143" s="133" t="s">
        <v>478</v>
      </c>
      <c r="B143" s="181" t="s">
        <v>203</v>
      </c>
      <c r="C143" s="131">
        <v>46.5</v>
      </c>
      <c r="D143" s="130">
        <v>43511</v>
      </c>
      <c r="E143" s="129">
        <v>44925</v>
      </c>
      <c r="F143" s="180"/>
      <c r="G143" s="144"/>
      <c r="H143" s="142"/>
      <c r="I143" s="143"/>
      <c r="J143" s="142"/>
      <c r="K143" s="143"/>
      <c r="L143" s="142"/>
      <c r="M143" s="143"/>
      <c r="N143" s="142"/>
      <c r="O143" s="143"/>
      <c r="P143" s="142"/>
      <c r="Q143" s="143"/>
      <c r="R143" s="142"/>
      <c r="S143" s="143"/>
      <c r="T143" s="142"/>
      <c r="U143" s="143"/>
      <c r="V143" s="142"/>
      <c r="W143" s="143"/>
      <c r="X143" s="142"/>
      <c r="Y143" s="143"/>
      <c r="Z143" s="142"/>
      <c r="AA143" s="141"/>
      <c r="AB143" s="140"/>
      <c r="AC143" s="146"/>
      <c r="AD143" s="792">
        <f t="shared" si="65"/>
        <v>0</v>
      </c>
      <c r="AE143" s="757">
        <f t="shared" si="66"/>
        <v>0</v>
      </c>
      <c r="AF143" s="145"/>
      <c r="AG143" s="144"/>
      <c r="AH143" s="142"/>
      <c r="AI143" s="143"/>
      <c r="AJ143" s="142"/>
      <c r="AK143" s="143"/>
      <c r="AL143" s="142"/>
      <c r="AM143" s="143"/>
      <c r="AN143" s="142"/>
      <c r="AO143" s="143"/>
      <c r="AP143" s="142"/>
      <c r="AQ143" s="143"/>
      <c r="AR143" s="142"/>
      <c r="AS143" s="143"/>
      <c r="AT143" s="142"/>
      <c r="AU143" s="143"/>
      <c r="AV143" s="142"/>
      <c r="AW143" s="143"/>
      <c r="AX143" s="142"/>
      <c r="AY143" s="143"/>
      <c r="AZ143" s="142"/>
      <c r="BA143" s="141">
        <v>33610</v>
      </c>
      <c r="BB143" s="142"/>
      <c r="BC143" s="147"/>
      <c r="BD143" s="792">
        <f t="shared" si="67"/>
        <v>0</v>
      </c>
      <c r="BE143" s="757">
        <f t="shared" si="68"/>
        <v>33610</v>
      </c>
      <c r="BF143" s="145"/>
      <c r="BG143" s="144"/>
      <c r="BH143" s="142"/>
      <c r="BI143" s="143"/>
      <c r="BJ143" s="142"/>
      <c r="BK143" s="143"/>
      <c r="BL143" s="142"/>
      <c r="BM143" s="143"/>
      <c r="BN143" s="142"/>
      <c r="BO143" s="143"/>
      <c r="BP143" s="142"/>
      <c r="BQ143" s="143"/>
      <c r="BR143" s="142"/>
      <c r="BS143" s="143"/>
      <c r="BT143" s="142"/>
      <c r="BU143" s="143"/>
      <c r="BV143" s="142"/>
      <c r="BW143" s="143"/>
      <c r="BX143" s="142"/>
      <c r="BY143" s="143"/>
      <c r="BZ143" s="142"/>
      <c r="CA143" s="141">
        <v>33610</v>
      </c>
      <c r="CB143" s="140"/>
      <c r="CC143" s="146"/>
      <c r="CD143" s="792">
        <f t="shared" si="69"/>
        <v>0</v>
      </c>
      <c r="CE143" s="757">
        <f t="shared" si="70"/>
        <v>33610</v>
      </c>
      <c r="CF143" s="145"/>
      <c r="CG143" s="144"/>
      <c r="CH143" s="142"/>
      <c r="CI143" s="143"/>
      <c r="CJ143" s="142"/>
      <c r="CK143" s="143"/>
      <c r="CL143" s="142"/>
      <c r="CM143" s="143"/>
      <c r="CN143" s="142"/>
      <c r="CO143" s="143"/>
      <c r="CP143" s="142"/>
      <c r="CQ143" s="143"/>
      <c r="CR143" s="142"/>
      <c r="CS143" s="143"/>
      <c r="CT143" s="142"/>
      <c r="CU143" s="143"/>
      <c r="CV143" s="142"/>
      <c r="CW143" s="143"/>
      <c r="CX143" s="142"/>
      <c r="CY143" s="143"/>
      <c r="CZ143" s="142"/>
      <c r="DA143" s="141">
        <v>33610</v>
      </c>
      <c r="DB143" s="140"/>
      <c r="DC143" s="139"/>
      <c r="DD143" s="792">
        <f t="shared" si="71"/>
        <v>0</v>
      </c>
      <c r="DE143" s="813">
        <f t="shared" si="72"/>
        <v>33610</v>
      </c>
      <c r="DF143" s="138">
        <f t="shared" si="164"/>
        <v>0</v>
      </c>
      <c r="DG143" s="137">
        <f t="shared" si="165"/>
        <v>100830</v>
      </c>
      <c r="DH143" s="305"/>
    </row>
    <row r="144" spans="1:123" s="93" customFormat="1" ht="16">
      <c r="A144" s="97" t="s">
        <v>479</v>
      </c>
      <c r="B144" s="93" t="s">
        <v>240</v>
      </c>
      <c r="E144" s="104"/>
      <c r="F144" s="102">
        <f>+SUM(F145:F147)</f>
        <v>0</v>
      </c>
      <c r="G144" s="99">
        <f t="shared" ref="G144:BV144" si="166">+SUM(G145:G147)</f>
        <v>0</v>
      </c>
      <c r="H144" s="97">
        <f t="shared" si="166"/>
        <v>0</v>
      </c>
      <c r="I144" s="98">
        <f t="shared" si="166"/>
        <v>0</v>
      </c>
      <c r="J144" s="97">
        <f t="shared" si="166"/>
        <v>0</v>
      </c>
      <c r="K144" s="98">
        <f t="shared" si="166"/>
        <v>0</v>
      </c>
      <c r="L144" s="97">
        <f t="shared" si="166"/>
        <v>0</v>
      </c>
      <c r="M144" s="98">
        <f t="shared" si="166"/>
        <v>0</v>
      </c>
      <c r="N144" s="97">
        <f t="shared" si="166"/>
        <v>0</v>
      </c>
      <c r="O144" s="98">
        <f t="shared" si="166"/>
        <v>0</v>
      </c>
      <c r="P144" s="97">
        <f t="shared" si="166"/>
        <v>0</v>
      </c>
      <c r="Q144" s="98">
        <f t="shared" si="166"/>
        <v>0</v>
      </c>
      <c r="R144" s="97">
        <f t="shared" si="166"/>
        <v>0</v>
      </c>
      <c r="S144" s="98">
        <f t="shared" si="166"/>
        <v>0</v>
      </c>
      <c r="T144" s="97">
        <f t="shared" si="166"/>
        <v>0</v>
      </c>
      <c r="U144" s="98">
        <f t="shared" si="166"/>
        <v>0</v>
      </c>
      <c r="V144" s="97">
        <f t="shared" si="166"/>
        <v>0</v>
      </c>
      <c r="W144" s="98">
        <f t="shared" si="166"/>
        <v>0</v>
      </c>
      <c r="X144" s="97">
        <f t="shared" si="166"/>
        <v>0</v>
      </c>
      <c r="Y144" s="98">
        <f t="shared" si="166"/>
        <v>0</v>
      </c>
      <c r="Z144" s="97">
        <f t="shared" si="166"/>
        <v>0</v>
      </c>
      <c r="AA144" s="96">
        <f t="shared" si="166"/>
        <v>0</v>
      </c>
      <c r="AB144" s="95">
        <f t="shared" si="166"/>
        <v>0</v>
      </c>
      <c r="AC144" s="101">
        <f t="shared" si="166"/>
        <v>0</v>
      </c>
      <c r="AD144" s="794">
        <f t="shared" si="65"/>
        <v>0</v>
      </c>
      <c r="AE144" s="760">
        <f t="shared" si="66"/>
        <v>0</v>
      </c>
      <c r="AF144" s="100">
        <f t="shared" si="166"/>
        <v>0</v>
      </c>
      <c r="AG144" s="99">
        <f t="shared" si="166"/>
        <v>0</v>
      </c>
      <c r="AH144" s="97">
        <f t="shared" si="166"/>
        <v>0</v>
      </c>
      <c r="AI144" s="98">
        <f t="shared" si="166"/>
        <v>0</v>
      </c>
      <c r="AJ144" s="97">
        <f t="shared" si="166"/>
        <v>0</v>
      </c>
      <c r="AK144" s="98">
        <f t="shared" si="166"/>
        <v>0</v>
      </c>
      <c r="AL144" s="97">
        <f t="shared" si="166"/>
        <v>0</v>
      </c>
      <c r="AM144" s="98">
        <f t="shared" si="166"/>
        <v>0</v>
      </c>
      <c r="AN144" s="97">
        <f t="shared" si="166"/>
        <v>0</v>
      </c>
      <c r="AO144" s="98">
        <f t="shared" si="166"/>
        <v>0</v>
      </c>
      <c r="AP144" s="97">
        <f t="shared" si="166"/>
        <v>0</v>
      </c>
      <c r="AQ144" s="98">
        <f t="shared" si="166"/>
        <v>0</v>
      </c>
      <c r="AR144" s="97">
        <f t="shared" si="166"/>
        <v>0</v>
      </c>
      <c r="AS144" s="98">
        <f t="shared" si="166"/>
        <v>0</v>
      </c>
      <c r="AT144" s="97">
        <f t="shared" si="166"/>
        <v>0</v>
      </c>
      <c r="AU144" s="98">
        <f t="shared" si="166"/>
        <v>0</v>
      </c>
      <c r="AV144" s="97">
        <f t="shared" si="166"/>
        <v>0</v>
      </c>
      <c r="AW144" s="98">
        <f t="shared" si="166"/>
        <v>0</v>
      </c>
      <c r="AX144" s="97">
        <f t="shared" si="166"/>
        <v>0</v>
      </c>
      <c r="AY144" s="98">
        <f t="shared" si="166"/>
        <v>0</v>
      </c>
      <c r="AZ144" s="97">
        <f t="shared" si="166"/>
        <v>0</v>
      </c>
      <c r="BA144" s="96">
        <f t="shared" si="166"/>
        <v>0</v>
      </c>
      <c r="BB144" s="97">
        <f t="shared" si="166"/>
        <v>0</v>
      </c>
      <c r="BC144" s="103">
        <f t="shared" si="166"/>
        <v>0</v>
      </c>
      <c r="BD144" s="794">
        <f t="shared" si="67"/>
        <v>0</v>
      </c>
      <c r="BE144" s="760">
        <f t="shared" si="68"/>
        <v>0</v>
      </c>
      <c r="BF144" s="100">
        <f t="shared" si="166"/>
        <v>0</v>
      </c>
      <c r="BG144" s="99">
        <f t="shared" si="166"/>
        <v>0</v>
      </c>
      <c r="BH144" s="97">
        <f t="shared" si="166"/>
        <v>0</v>
      </c>
      <c r="BI144" s="98">
        <f t="shared" si="166"/>
        <v>0</v>
      </c>
      <c r="BJ144" s="97">
        <f t="shared" si="166"/>
        <v>0</v>
      </c>
      <c r="BK144" s="98">
        <f t="shared" si="166"/>
        <v>0</v>
      </c>
      <c r="BL144" s="97">
        <f t="shared" si="166"/>
        <v>0</v>
      </c>
      <c r="BM144" s="98">
        <f t="shared" si="166"/>
        <v>0</v>
      </c>
      <c r="BN144" s="97">
        <f t="shared" si="166"/>
        <v>0</v>
      </c>
      <c r="BO144" s="98">
        <f t="shared" si="166"/>
        <v>0</v>
      </c>
      <c r="BP144" s="97">
        <f t="shared" si="166"/>
        <v>0</v>
      </c>
      <c r="BQ144" s="98">
        <f t="shared" si="166"/>
        <v>0</v>
      </c>
      <c r="BR144" s="97">
        <f t="shared" si="166"/>
        <v>0</v>
      </c>
      <c r="BS144" s="98">
        <f t="shared" si="166"/>
        <v>0</v>
      </c>
      <c r="BT144" s="97">
        <f t="shared" si="166"/>
        <v>0</v>
      </c>
      <c r="BU144" s="98">
        <f t="shared" si="166"/>
        <v>0</v>
      </c>
      <c r="BV144" s="97">
        <f t="shared" si="166"/>
        <v>0</v>
      </c>
      <c r="BW144" s="98">
        <f t="shared" ref="BW144:DC144" si="167">+SUM(BW145:BW147)</f>
        <v>0</v>
      </c>
      <c r="BX144" s="97">
        <f t="shared" si="167"/>
        <v>0</v>
      </c>
      <c r="BY144" s="98">
        <f t="shared" si="167"/>
        <v>0</v>
      </c>
      <c r="BZ144" s="97">
        <f t="shared" si="167"/>
        <v>0</v>
      </c>
      <c r="CA144" s="96">
        <f t="shared" si="167"/>
        <v>0</v>
      </c>
      <c r="CB144" s="95">
        <f t="shared" si="167"/>
        <v>0</v>
      </c>
      <c r="CC144" s="101">
        <f t="shared" si="167"/>
        <v>0</v>
      </c>
      <c r="CD144" s="794">
        <f t="shared" si="69"/>
        <v>0</v>
      </c>
      <c r="CE144" s="760">
        <f t="shared" si="70"/>
        <v>0</v>
      </c>
      <c r="CF144" s="100">
        <f t="shared" si="167"/>
        <v>0</v>
      </c>
      <c r="CG144" s="99">
        <f t="shared" si="167"/>
        <v>0</v>
      </c>
      <c r="CH144" s="97">
        <f t="shared" si="167"/>
        <v>0</v>
      </c>
      <c r="CI144" s="98">
        <f t="shared" si="167"/>
        <v>0</v>
      </c>
      <c r="CJ144" s="97">
        <f t="shared" si="167"/>
        <v>0</v>
      </c>
      <c r="CK144" s="98">
        <f t="shared" si="167"/>
        <v>0</v>
      </c>
      <c r="CL144" s="97">
        <f t="shared" si="167"/>
        <v>0</v>
      </c>
      <c r="CM144" s="98">
        <f t="shared" si="167"/>
        <v>0</v>
      </c>
      <c r="CN144" s="97">
        <f t="shared" si="167"/>
        <v>0</v>
      </c>
      <c r="CO144" s="98">
        <f t="shared" si="167"/>
        <v>0</v>
      </c>
      <c r="CP144" s="97">
        <f t="shared" si="167"/>
        <v>0</v>
      </c>
      <c r="CQ144" s="98">
        <f t="shared" si="167"/>
        <v>0</v>
      </c>
      <c r="CR144" s="97">
        <f t="shared" si="167"/>
        <v>0</v>
      </c>
      <c r="CS144" s="98">
        <f t="shared" si="167"/>
        <v>0</v>
      </c>
      <c r="CT144" s="97">
        <f t="shared" si="167"/>
        <v>0</v>
      </c>
      <c r="CU144" s="98">
        <f t="shared" si="167"/>
        <v>0</v>
      </c>
      <c r="CV144" s="97">
        <f t="shared" si="167"/>
        <v>0</v>
      </c>
      <c r="CW144" s="98">
        <f t="shared" si="167"/>
        <v>0</v>
      </c>
      <c r="CX144" s="97">
        <f t="shared" si="167"/>
        <v>0</v>
      </c>
      <c r="CY144" s="98">
        <f t="shared" si="167"/>
        <v>0</v>
      </c>
      <c r="CZ144" s="97">
        <f t="shared" si="167"/>
        <v>0</v>
      </c>
      <c r="DA144" s="96">
        <f t="shared" si="167"/>
        <v>0</v>
      </c>
      <c r="DB144" s="95">
        <f t="shared" si="167"/>
        <v>0</v>
      </c>
      <c r="DC144" s="94">
        <f t="shared" si="167"/>
        <v>0</v>
      </c>
      <c r="DD144" s="794">
        <f t="shared" si="71"/>
        <v>0</v>
      </c>
      <c r="DE144" s="815">
        <f t="shared" si="72"/>
        <v>0</v>
      </c>
      <c r="DF144" s="562">
        <f t="shared" si="164"/>
        <v>0</v>
      </c>
      <c r="DG144" s="563">
        <f t="shared" si="165"/>
        <v>0</v>
      </c>
      <c r="DH144" s="306"/>
      <c r="DI144" s="195"/>
      <c r="DJ144" s="195"/>
      <c r="DK144" s="195"/>
      <c r="DL144" s="195"/>
      <c r="DM144" s="195"/>
      <c r="DN144" s="195"/>
      <c r="DO144" s="195"/>
      <c r="DP144" s="195"/>
      <c r="DQ144" s="195"/>
      <c r="DR144" s="195"/>
      <c r="DS144" s="195"/>
    </row>
    <row r="145" spans="1:123" s="161" customFormat="1" ht="26">
      <c r="A145" s="154" t="s">
        <v>480</v>
      </c>
      <c r="B145" s="179" t="s">
        <v>309</v>
      </c>
      <c r="C145" s="131">
        <v>46.5</v>
      </c>
      <c r="D145" s="130">
        <v>43511</v>
      </c>
      <c r="E145" s="129">
        <v>44925</v>
      </c>
      <c r="F145" s="176"/>
      <c r="G145" s="171"/>
      <c r="H145" s="170"/>
      <c r="I145" s="169"/>
      <c r="J145" s="170"/>
      <c r="K145" s="169"/>
      <c r="L145" s="170"/>
      <c r="M145" s="169"/>
      <c r="N145" s="170"/>
      <c r="O145" s="169"/>
      <c r="P145" s="170"/>
      <c r="Q145" s="169"/>
      <c r="R145" s="170"/>
      <c r="S145" s="169"/>
      <c r="T145" s="170"/>
      <c r="U145" s="169"/>
      <c r="V145" s="170"/>
      <c r="W145" s="169"/>
      <c r="X145" s="170"/>
      <c r="Y145" s="169"/>
      <c r="Z145" s="170"/>
      <c r="AA145" s="175"/>
      <c r="AB145" s="174"/>
      <c r="AC145" s="173"/>
      <c r="AD145" s="802">
        <f t="shared" si="65"/>
        <v>0</v>
      </c>
      <c r="AE145" s="766">
        <f t="shared" si="66"/>
        <v>0</v>
      </c>
      <c r="AF145" s="172"/>
      <c r="AG145" s="171"/>
      <c r="AH145" s="170"/>
      <c r="AI145" s="169"/>
      <c r="AJ145" s="170"/>
      <c r="AK145" s="169"/>
      <c r="AL145" s="170"/>
      <c r="AM145" s="169"/>
      <c r="AN145" s="170"/>
      <c r="AO145" s="169"/>
      <c r="AP145" s="170"/>
      <c r="AQ145" s="169"/>
      <c r="AR145" s="170"/>
      <c r="AS145" s="169"/>
      <c r="AT145" s="170"/>
      <c r="AU145" s="169"/>
      <c r="AV145" s="170"/>
      <c r="AW145" s="169"/>
      <c r="AX145" s="170"/>
      <c r="AY145" s="169"/>
      <c r="AZ145" s="170"/>
      <c r="BA145" s="175"/>
      <c r="BB145" s="170"/>
      <c r="BC145" s="178"/>
      <c r="BD145" s="802">
        <f t="shared" si="67"/>
        <v>0</v>
      </c>
      <c r="BE145" s="766">
        <f t="shared" si="68"/>
        <v>0</v>
      </c>
      <c r="BF145" s="172"/>
      <c r="BG145" s="171"/>
      <c r="BH145" s="170"/>
      <c r="BI145" s="169"/>
      <c r="BJ145" s="170"/>
      <c r="BK145" s="169"/>
      <c r="BL145" s="170"/>
      <c r="BM145" s="169"/>
      <c r="BN145" s="170"/>
      <c r="BO145" s="169"/>
      <c r="BP145" s="170"/>
      <c r="BQ145" s="169"/>
      <c r="BR145" s="170"/>
      <c r="BS145" s="169"/>
      <c r="BT145" s="170"/>
      <c r="BU145" s="169"/>
      <c r="BV145" s="170"/>
      <c r="BW145" s="169"/>
      <c r="BX145" s="170"/>
      <c r="BY145" s="169"/>
      <c r="BZ145" s="170"/>
      <c r="CA145" s="175"/>
      <c r="CB145" s="174"/>
      <c r="CC145" s="173"/>
      <c r="CD145" s="802">
        <f t="shared" si="69"/>
        <v>0</v>
      </c>
      <c r="CE145" s="766">
        <f t="shared" si="70"/>
        <v>0</v>
      </c>
      <c r="CF145" s="172"/>
      <c r="CG145" s="171"/>
      <c r="CH145" s="170"/>
      <c r="CI145" s="169"/>
      <c r="CJ145" s="170"/>
      <c r="CK145" s="169"/>
      <c r="CL145" s="170"/>
      <c r="CM145" s="169"/>
      <c r="CN145" s="170"/>
      <c r="CO145" s="169"/>
      <c r="CP145" s="170"/>
      <c r="CQ145" s="169"/>
      <c r="CR145" s="170"/>
      <c r="CS145" s="169"/>
      <c r="CT145" s="170"/>
      <c r="CU145" s="169"/>
      <c r="CV145" s="170"/>
      <c r="CW145" s="169"/>
      <c r="CX145" s="170"/>
      <c r="CY145" s="169"/>
      <c r="CZ145" s="170"/>
      <c r="DA145" s="175"/>
      <c r="DB145" s="174"/>
      <c r="DC145" s="177"/>
      <c r="DD145" s="802">
        <f t="shared" si="71"/>
        <v>0</v>
      </c>
      <c r="DE145" s="823">
        <f t="shared" si="72"/>
        <v>0</v>
      </c>
      <c r="DF145" s="567">
        <f t="shared" si="164"/>
        <v>0</v>
      </c>
      <c r="DG145" s="568">
        <f t="shared" si="165"/>
        <v>0</v>
      </c>
      <c r="DH145" s="307"/>
    </row>
    <row r="146" spans="1:123" s="161" customFormat="1" ht="26">
      <c r="A146" s="154" t="s">
        <v>481</v>
      </c>
      <c r="B146" s="286" t="s">
        <v>308</v>
      </c>
      <c r="C146" s="131">
        <v>46.5</v>
      </c>
      <c r="D146" s="130">
        <v>43511</v>
      </c>
      <c r="E146" s="129">
        <v>44925</v>
      </c>
      <c r="F146" s="176"/>
      <c r="G146" s="171"/>
      <c r="H146" s="170"/>
      <c r="I146" s="169"/>
      <c r="J146" s="170"/>
      <c r="K146" s="169"/>
      <c r="L146" s="170"/>
      <c r="M146" s="169"/>
      <c r="N146" s="170"/>
      <c r="O146" s="169"/>
      <c r="P146" s="170"/>
      <c r="Q146" s="169"/>
      <c r="R146" s="170"/>
      <c r="S146" s="169"/>
      <c r="T146" s="170"/>
      <c r="U146" s="169"/>
      <c r="V146" s="170"/>
      <c r="W146" s="169"/>
      <c r="X146" s="170"/>
      <c r="Y146" s="169"/>
      <c r="Z146" s="170"/>
      <c r="AA146" s="175"/>
      <c r="AB146" s="174"/>
      <c r="AC146" s="173"/>
      <c r="AD146" s="802">
        <f t="shared" si="65"/>
        <v>0</v>
      </c>
      <c r="AE146" s="766">
        <f t="shared" si="66"/>
        <v>0</v>
      </c>
      <c r="AF146" s="172"/>
      <c r="AG146" s="171"/>
      <c r="AH146" s="170"/>
      <c r="AI146" s="169"/>
      <c r="AJ146" s="170"/>
      <c r="AK146" s="169"/>
      <c r="AL146" s="170"/>
      <c r="AM146" s="169"/>
      <c r="AN146" s="170"/>
      <c r="AO146" s="169"/>
      <c r="AP146" s="170"/>
      <c r="AQ146" s="169"/>
      <c r="AR146" s="170"/>
      <c r="AS146" s="169"/>
      <c r="AT146" s="170"/>
      <c r="AU146" s="169"/>
      <c r="AV146" s="170"/>
      <c r="AW146" s="169"/>
      <c r="AX146" s="170"/>
      <c r="AY146" s="169"/>
      <c r="AZ146" s="170"/>
      <c r="BA146" s="175"/>
      <c r="BB146" s="170"/>
      <c r="BC146" s="178"/>
      <c r="BD146" s="802">
        <f t="shared" si="67"/>
        <v>0</v>
      </c>
      <c r="BE146" s="766">
        <f t="shared" si="68"/>
        <v>0</v>
      </c>
      <c r="BF146" s="172"/>
      <c r="BG146" s="171"/>
      <c r="BH146" s="170"/>
      <c r="BI146" s="169"/>
      <c r="BJ146" s="170"/>
      <c r="BK146" s="169"/>
      <c r="BL146" s="170"/>
      <c r="BM146" s="169"/>
      <c r="BN146" s="170"/>
      <c r="BO146" s="169"/>
      <c r="BP146" s="170"/>
      <c r="BQ146" s="169"/>
      <c r="BR146" s="170"/>
      <c r="BS146" s="169"/>
      <c r="BT146" s="170"/>
      <c r="BU146" s="169"/>
      <c r="BV146" s="170"/>
      <c r="BW146" s="169"/>
      <c r="BX146" s="170"/>
      <c r="BY146" s="169"/>
      <c r="BZ146" s="170"/>
      <c r="CA146" s="175"/>
      <c r="CB146" s="174"/>
      <c r="CC146" s="173"/>
      <c r="CD146" s="802">
        <f t="shared" si="69"/>
        <v>0</v>
      </c>
      <c r="CE146" s="766">
        <f t="shared" si="70"/>
        <v>0</v>
      </c>
      <c r="CF146" s="172"/>
      <c r="CG146" s="171"/>
      <c r="CH146" s="170"/>
      <c r="CI146" s="169"/>
      <c r="CJ146" s="170"/>
      <c r="CK146" s="169"/>
      <c r="CL146" s="170"/>
      <c r="CM146" s="169"/>
      <c r="CN146" s="170"/>
      <c r="CO146" s="169"/>
      <c r="CP146" s="170"/>
      <c r="CQ146" s="169"/>
      <c r="CR146" s="170"/>
      <c r="CS146" s="169"/>
      <c r="CT146" s="170"/>
      <c r="CU146" s="169"/>
      <c r="CV146" s="170"/>
      <c r="CW146" s="169"/>
      <c r="CX146" s="170"/>
      <c r="CY146" s="169"/>
      <c r="CZ146" s="170"/>
      <c r="DA146" s="175"/>
      <c r="DB146" s="174"/>
      <c r="DC146" s="177"/>
      <c r="DD146" s="802">
        <f t="shared" si="71"/>
        <v>0</v>
      </c>
      <c r="DE146" s="823">
        <f t="shared" si="72"/>
        <v>0</v>
      </c>
      <c r="DF146" s="567">
        <f t="shared" si="164"/>
        <v>0</v>
      </c>
      <c r="DG146" s="568">
        <f t="shared" si="165"/>
        <v>0</v>
      </c>
      <c r="DH146" s="307"/>
    </row>
    <row r="147" spans="1:123" s="161" customFormat="1">
      <c r="A147" s="154" t="s">
        <v>482</v>
      </c>
      <c r="B147" s="286" t="s">
        <v>310</v>
      </c>
      <c r="C147" s="131">
        <v>46.5</v>
      </c>
      <c r="D147" s="130">
        <v>43511</v>
      </c>
      <c r="E147" s="129">
        <v>44925</v>
      </c>
      <c r="F147" s="176"/>
      <c r="G147" s="171"/>
      <c r="H147" s="170"/>
      <c r="I147" s="169"/>
      <c r="J147" s="170"/>
      <c r="K147" s="169"/>
      <c r="L147" s="170"/>
      <c r="M147" s="169"/>
      <c r="N147" s="170"/>
      <c r="O147" s="169"/>
      <c r="P147" s="170"/>
      <c r="Q147" s="169"/>
      <c r="R147" s="170"/>
      <c r="S147" s="169"/>
      <c r="T147" s="170"/>
      <c r="U147" s="169"/>
      <c r="V147" s="170"/>
      <c r="W147" s="169"/>
      <c r="X147" s="170"/>
      <c r="Y147" s="169"/>
      <c r="Z147" s="170"/>
      <c r="AA147" s="175"/>
      <c r="AB147" s="174"/>
      <c r="AC147" s="173"/>
      <c r="AD147" s="802">
        <f t="shared" si="65"/>
        <v>0</v>
      </c>
      <c r="AE147" s="766">
        <f t="shared" si="66"/>
        <v>0</v>
      </c>
      <c r="AF147" s="172"/>
      <c r="AG147" s="171"/>
      <c r="AH147" s="170"/>
      <c r="AI147" s="169"/>
      <c r="AJ147" s="170"/>
      <c r="AK147" s="169"/>
      <c r="AL147" s="170"/>
      <c r="AM147" s="169"/>
      <c r="AN147" s="170"/>
      <c r="AO147" s="169"/>
      <c r="AP147" s="170"/>
      <c r="AQ147" s="169"/>
      <c r="AR147" s="170"/>
      <c r="AS147" s="169"/>
      <c r="AT147" s="170"/>
      <c r="AU147" s="169"/>
      <c r="AV147" s="170"/>
      <c r="AW147" s="169"/>
      <c r="AX147" s="170"/>
      <c r="AY147" s="169"/>
      <c r="AZ147" s="170"/>
      <c r="BA147" s="175"/>
      <c r="BB147" s="170"/>
      <c r="BC147" s="178"/>
      <c r="BD147" s="802">
        <f t="shared" si="67"/>
        <v>0</v>
      </c>
      <c r="BE147" s="766">
        <f t="shared" si="68"/>
        <v>0</v>
      </c>
      <c r="BF147" s="172"/>
      <c r="BG147" s="171"/>
      <c r="BH147" s="170"/>
      <c r="BI147" s="169"/>
      <c r="BJ147" s="170"/>
      <c r="BK147" s="169"/>
      <c r="BL147" s="170"/>
      <c r="BM147" s="169"/>
      <c r="BN147" s="170"/>
      <c r="BO147" s="169"/>
      <c r="BP147" s="170"/>
      <c r="BQ147" s="169"/>
      <c r="BR147" s="170"/>
      <c r="BS147" s="169"/>
      <c r="BT147" s="170"/>
      <c r="BU147" s="169"/>
      <c r="BV147" s="170"/>
      <c r="BW147" s="169"/>
      <c r="BX147" s="170"/>
      <c r="BY147" s="169"/>
      <c r="BZ147" s="170"/>
      <c r="CA147" s="175"/>
      <c r="CB147" s="174"/>
      <c r="CC147" s="173"/>
      <c r="CD147" s="802">
        <f t="shared" si="69"/>
        <v>0</v>
      </c>
      <c r="CE147" s="766">
        <f t="shared" si="70"/>
        <v>0</v>
      </c>
      <c r="CF147" s="172"/>
      <c r="CG147" s="171"/>
      <c r="CH147" s="170"/>
      <c r="CI147" s="169"/>
      <c r="CJ147" s="170"/>
      <c r="CK147" s="169"/>
      <c r="CL147" s="170"/>
      <c r="CM147" s="169"/>
      <c r="CN147" s="170"/>
      <c r="CO147" s="169"/>
      <c r="CP147" s="170"/>
      <c r="CQ147" s="169"/>
      <c r="CR147" s="170"/>
      <c r="CS147" s="169"/>
      <c r="CT147" s="170"/>
      <c r="CU147" s="169"/>
      <c r="CV147" s="170"/>
      <c r="CW147" s="169"/>
      <c r="CX147" s="170"/>
      <c r="CY147" s="169"/>
      <c r="CZ147" s="170"/>
      <c r="DA147" s="175"/>
      <c r="DB147" s="174"/>
      <c r="DC147" s="177"/>
      <c r="DD147" s="802">
        <f t="shared" si="71"/>
        <v>0</v>
      </c>
      <c r="DE147" s="823">
        <f t="shared" si="72"/>
        <v>0</v>
      </c>
      <c r="DF147" s="567">
        <f t="shared" si="164"/>
        <v>0</v>
      </c>
      <c r="DG147" s="568">
        <f t="shared" si="165"/>
        <v>0</v>
      </c>
      <c r="DH147" s="307"/>
    </row>
    <row r="148" spans="1:123" s="93" customFormat="1" ht="32">
      <c r="A148" s="97" t="s">
        <v>483</v>
      </c>
      <c r="B148" s="93" t="s">
        <v>239</v>
      </c>
      <c r="E148" s="104"/>
      <c r="F148" s="102">
        <f t="shared" ref="F148:AM148" si="168">+F151</f>
        <v>0</v>
      </c>
      <c r="G148" s="99">
        <f t="shared" si="168"/>
        <v>0</v>
      </c>
      <c r="H148" s="97">
        <f t="shared" si="168"/>
        <v>0</v>
      </c>
      <c r="I148" s="98">
        <f t="shared" si="168"/>
        <v>0</v>
      </c>
      <c r="J148" s="97">
        <f t="shared" si="168"/>
        <v>0</v>
      </c>
      <c r="K148" s="98">
        <f t="shared" si="168"/>
        <v>0</v>
      </c>
      <c r="L148" s="97">
        <f t="shared" si="168"/>
        <v>0</v>
      </c>
      <c r="M148" s="98">
        <f t="shared" si="168"/>
        <v>0</v>
      </c>
      <c r="N148" s="97">
        <f t="shared" si="168"/>
        <v>0</v>
      </c>
      <c r="O148" s="98">
        <f t="shared" si="168"/>
        <v>0</v>
      </c>
      <c r="P148" s="97">
        <f t="shared" si="168"/>
        <v>0</v>
      </c>
      <c r="Q148" s="98">
        <f t="shared" si="168"/>
        <v>0</v>
      </c>
      <c r="R148" s="97">
        <f t="shared" si="168"/>
        <v>0</v>
      </c>
      <c r="S148" s="98">
        <f t="shared" si="168"/>
        <v>0</v>
      </c>
      <c r="T148" s="97">
        <f t="shared" si="168"/>
        <v>0</v>
      </c>
      <c r="U148" s="98">
        <f t="shared" si="168"/>
        <v>0</v>
      </c>
      <c r="V148" s="97">
        <f t="shared" si="168"/>
        <v>0</v>
      </c>
      <c r="W148" s="98">
        <f t="shared" si="168"/>
        <v>0</v>
      </c>
      <c r="X148" s="97">
        <f t="shared" si="168"/>
        <v>0</v>
      </c>
      <c r="Y148" s="98">
        <f t="shared" si="168"/>
        <v>0</v>
      </c>
      <c r="Z148" s="97">
        <f t="shared" si="168"/>
        <v>0</v>
      </c>
      <c r="AA148" s="96">
        <f t="shared" si="168"/>
        <v>0</v>
      </c>
      <c r="AB148" s="95">
        <f t="shared" si="168"/>
        <v>0</v>
      </c>
      <c r="AC148" s="101">
        <f t="shared" si="168"/>
        <v>0</v>
      </c>
      <c r="AD148" s="794">
        <f t="shared" ref="AD148:AD189" si="169">+F148+H148+J148+L148+N148+P148+R148+T148+V148+X148+Z148+AB148</f>
        <v>0</v>
      </c>
      <c r="AE148" s="760">
        <f t="shared" ref="AE148:AE189" si="170">+G148+I148+K148+M148+O148+Q148+S148+U148+W148+Y148+AA148+AC148</f>
        <v>0</v>
      </c>
      <c r="AF148" s="100">
        <f t="shared" si="168"/>
        <v>0</v>
      </c>
      <c r="AG148" s="99">
        <f t="shared" si="168"/>
        <v>0</v>
      </c>
      <c r="AH148" s="97">
        <f t="shared" si="168"/>
        <v>0</v>
      </c>
      <c r="AI148" s="98">
        <f t="shared" si="168"/>
        <v>0</v>
      </c>
      <c r="AJ148" s="97">
        <f t="shared" si="168"/>
        <v>0</v>
      </c>
      <c r="AK148" s="98">
        <f t="shared" si="168"/>
        <v>0</v>
      </c>
      <c r="AL148" s="97">
        <f t="shared" si="168"/>
        <v>0</v>
      </c>
      <c r="AM148" s="98">
        <f t="shared" si="168"/>
        <v>0</v>
      </c>
      <c r="AN148" s="97">
        <f t="shared" ref="AN148:BU148" si="171">+AN151</f>
        <v>0</v>
      </c>
      <c r="AO148" s="98">
        <f t="shared" si="171"/>
        <v>0</v>
      </c>
      <c r="AP148" s="97">
        <f t="shared" si="171"/>
        <v>0</v>
      </c>
      <c r="AQ148" s="98">
        <f t="shared" si="171"/>
        <v>0</v>
      </c>
      <c r="AR148" s="97">
        <f t="shared" si="171"/>
        <v>0</v>
      </c>
      <c r="AS148" s="98">
        <f t="shared" si="171"/>
        <v>0</v>
      </c>
      <c r="AT148" s="97">
        <f t="shared" si="171"/>
        <v>0</v>
      </c>
      <c r="AU148" s="98">
        <f t="shared" si="171"/>
        <v>0</v>
      </c>
      <c r="AV148" s="97">
        <f t="shared" si="171"/>
        <v>0</v>
      </c>
      <c r="AW148" s="98">
        <f t="shared" si="171"/>
        <v>0</v>
      </c>
      <c r="AX148" s="97">
        <f t="shared" si="171"/>
        <v>0</v>
      </c>
      <c r="AY148" s="98">
        <f t="shared" si="171"/>
        <v>0</v>
      </c>
      <c r="AZ148" s="97">
        <f t="shared" si="171"/>
        <v>0</v>
      </c>
      <c r="BA148" s="96">
        <f t="shared" si="171"/>
        <v>0</v>
      </c>
      <c r="BB148" s="97">
        <f t="shared" si="171"/>
        <v>0</v>
      </c>
      <c r="BC148" s="103">
        <f t="shared" si="171"/>
        <v>35000</v>
      </c>
      <c r="BD148" s="794">
        <f t="shared" ref="BD148:BD189" si="172">+AF148+AH148+AJ148+AL148+AN148+AP148+AR148+AT148+AV148+AX148+AZ148+BB148</f>
        <v>0</v>
      </c>
      <c r="BE148" s="760">
        <f t="shared" ref="BE148:BE189" si="173">+AG148+AI148+AK148+AM148+AO148+AQ148+AS148+AU148+AW148+AY148+BA148+BC148</f>
        <v>35000</v>
      </c>
      <c r="BF148" s="100">
        <f t="shared" si="171"/>
        <v>0</v>
      </c>
      <c r="BG148" s="99">
        <f t="shared" si="171"/>
        <v>0</v>
      </c>
      <c r="BH148" s="97">
        <f t="shared" si="171"/>
        <v>0</v>
      </c>
      <c r="BI148" s="98">
        <f t="shared" si="171"/>
        <v>0</v>
      </c>
      <c r="BJ148" s="97">
        <f t="shared" si="171"/>
        <v>0</v>
      </c>
      <c r="BK148" s="98">
        <f t="shared" si="171"/>
        <v>0</v>
      </c>
      <c r="BL148" s="97">
        <f t="shared" si="171"/>
        <v>0</v>
      </c>
      <c r="BM148" s="98">
        <f t="shared" si="171"/>
        <v>0</v>
      </c>
      <c r="BN148" s="97">
        <f t="shared" si="171"/>
        <v>0</v>
      </c>
      <c r="BO148" s="98">
        <f t="shared" si="171"/>
        <v>0</v>
      </c>
      <c r="BP148" s="97">
        <f t="shared" si="171"/>
        <v>0</v>
      </c>
      <c r="BQ148" s="98">
        <f t="shared" si="171"/>
        <v>0</v>
      </c>
      <c r="BR148" s="97">
        <f t="shared" si="171"/>
        <v>0</v>
      </c>
      <c r="BS148" s="98">
        <f t="shared" si="171"/>
        <v>0</v>
      </c>
      <c r="BT148" s="97">
        <f t="shared" si="171"/>
        <v>0</v>
      </c>
      <c r="BU148" s="98">
        <f t="shared" si="171"/>
        <v>0</v>
      </c>
      <c r="BV148" s="97">
        <f t="shared" ref="BV148:DC148" si="174">+BV151</f>
        <v>0</v>
      </c>
      <c r="BW148" s="98">
        <f t="shared" si="174"/>
        <v>0</v>
      </c>
      <c r="BX148" s="97">
        <f t="shared" si="174"/>
        <v>0</v>
      </c>
      <c r="BY148" s="98">
        <f t="shared" si="174"/>
        <v>0</v>
      </c>
      <c r="BZ148" s="97">
        <f t="shared" si="174"/>
        <v>0</v>
      </c>
      <c r="CA148" s="96">
        <f t="shared" si="174"/>
        <v>0</v>
      </c>
      <c r="CB148" s="95">
        <f t="shared" si="174"/>
        <v>0</v>
      </c>
      <c r="CC148" s="101">
        <f t="shared" si="174"/>
        <v>0</v>
      </c>
      <c r="CD148" s="794">
        <f t="shared" ref="CD148:CD189" si="175">+BF148+BH148+BJ148+BL148+BN148+BP148+BR148+BT148+BV148+BX148+BZ148+CB148</f>
        <v>0</v>
      </c>
      <c r="CE148" s="760">
        <f t="shared" ref="CE148:CE189" si="176">+BG148+BI148+BK148+BM148+BO148+BQ148+BS148+BU148+BW148+BY148+CA148+CC148</f>
        <v>0</v>
      </c>
      <c r="CF148" s="100">
        <f t="shared" si="174"/>
        <v>0</v>
      </c>
      <c r="CG148" s="99">
        <f t="shared" si="174"/>
        <v>0</v>
      </c>
      <c r="CH148" s="97">
        <f t="shared" si="174"/>
        <v>0</v>
      </c>
      <c r="CI148" s="98">
        <f t="shared" si="174"/>
        <v>0</v>
      </c>
      <c r="CJ148" s="97">
        <f t="shared" si="174"/>
        <v>0</v>
      </c>
      <c r="CK148" s="98">
        <f t="shared" si="174"/>
        <v>0</v>
      </c>
      <c r="CL148" s="97">
        <f t="shared" si="174"/>
        <v>0</v>
      </c>
      <c r="CM148" s="98">
        <f t="shared" si="174"/>
        <v>0</v>
      </c>
      <c r="CN148" s="97">
        <f t="shared" si="174"/>
        <v>0</v>
      </c>
      <c r="CO148" s="98">
        <f t="shared" si="174"/>
        <v>0</v>
      </c>
      <c r="CP148" s="97">
        <f t="shared" si="174"/>
        <v>0</v>
      </c>
      <c r="CQ148" s="98">
        <f t="shared" si="174"/>
        <v>0</v>
      </c>
      <c r="CR148" s="97">
        <f t="shared" si="174"/>
        <v>0</v>
      </c>
      <c r="CS148" s="98">
        <f t="shared" si="174"/>
        <v>0</v>
      </c>
      <c r="CT148" s="97">
        <f t="shared" si="174"/>
        <v>0</v>
      </c>
      <c r="CU148" s="98">
        <f t="shared" si="174"/>
        <v>0</v>
      </c>
      <c r="CV148" s="97">
        <f t="shared" si="174"/>
        <v>0</v>
      </c>
      <c r="CW148" s="98">
        <f t="shared" si="174"/>
        <v>0</v>
      </c>
      <c r="CX148" s="97">
        <f t="shared" si="174"/>
        <v>0</v>
      </c>
      <c r="CY148" s="98">
        <f t="shared" si="174"/>
        <v>0</v>
      </c>
      <c r="CZ148" s="97">
        <f t="shared" si="174"/>
        <v>0</v>
      </c>
      <c r="DA148" s="96">
        <f t="shared" si="174"/>
        <v>0</v>
      </c>
      <c r="DB148" s="95">
        <f t="shared" si="174"/>
        <v>0</v>
      </c>
      <c r="DC148" s="94">
        <f t="shared" si="174"/>
        <v>0</v>
      </c>
      <c r="DD148" s="794">
        <f t="shared" ref="DD148:DD189" si="177">+CF148+CH148+CJ148+CL148+CN148+CP148+CR148+CT148+CV148+CX148+CZ148+DB148</f>
        <v>0</v>
      </c>
      <c r="DE148" s="815">
        <f t="shared" ref="DE148:DE189" si="178">+CG148+CI148+CK148+CM148+CO148+CQ148+CS148+CU148+CW148+CY148+DA148+DC148</f>
        <v>0</v>
      </c>
      <c r="DF148" s="562">
        <f t="shared" si="164"/>
        <v>0</v>
      </c>
      <c r="DG148" s="563">
        <f t="shared" si="165"/>
        <v>35000</v>
      </c>
      <c r="DH148" s="306"/>
      <c r="DI148" s="195"/>
      <c r="DJ148" s="195"/>
      <c r="DK148" s="195"/>
      <c r="DL148" s="195"/>
      <c r="DM148" s="195"/>
      <c r="DN148" s="195"/>
      <c r="DO148" s="195"/>
      <c r="DP148" s="195"/>
      <c r="DQ148" s="195"/>
      <c r="DR148" s="195"/>
      <c r="DS148" s="195"/>
    </row>
    <row r="149" spans="1:123" s="347" customFormat="1" ht="13">
      <c r="A149" s="154" t="s">
        <v>484</v>
      </c>
      <c r="B149" s="347" t="s">
        <v>311</v>
      </c>
      <c r="C149" s="87"/>
      <c r="D149" s="87"/>
      <c r="E149" s="346"/>
      <c r="F149" s="159"/>
      <c r="G149" s="156"/>
      <c r="H149" s="154"/>
      <c r="I149" s="155"/>
      <c r="J149" s="154"/>
      <c r="K149" s="155"/>
      <c r="L149" s="154"/>
      <c r="M149" s="155"/>
      <c r="N149" s="154"/>
      <c r="O149" s="155"/>
      <c r="P149" s="154"/>
      <c r="Q149" s="155"/>
      <c r="R149" s="154"/>
      <c r="S149" s="155"/>
      <c r="T149" s="154"/>
      <c r="U149" s="155"/>
      <c r="V149" s="154"/>
      <c r="W149" s="155"/>
      <c r="X149" s="154"/>
      <c r="Y149" s="155"/>
      <c r="Z149" s="154"/>
      <c r="AA149" s="153"/>
      <c r="AB149" s="152"/>
      <c r="AC149" s="158"/>
      <c r="AD149" s="799">
        <f t="shared" si="169"/>
        <v>0</v>
      </c>
      <c r="AE149" s="764">
        <f t="shared" si="170"/>
        <v>0</v>
      </c>
      <c r="AF149" s="157"/>
      <c r="AG149" s="156"/>
      <c r="AH149" s="154"/>
      <c r="AI149" s="155"/>
      <c r="AJ149" s="154"/>
      <c r="AK149" s="155"/>
      <c r="AL149" s="154"/>
      <c r="AM149" s="155"/>
      <c r="AN149" s="154"/>
      <c r="AO149" s="155"/>
      <c r="AP149" s="154"/>
      <c r="AQ149" s="155"/>
      <c r="AR149" s="154"/>
      <c r="AS149" s="155"/>
      <c r="AT149" s="154"/>
      <c r="AU149" s="155"/>
      <c r="AV149" s="154"/>
      <c r="AW149" s="155"/>
      <c r="AX149" s="154"/>
      <c r="AY149" s="155"/>
      <c r="AZ149" s="154"/>
      <c r="BA149" s="153"/>
      <c r="BB149" s="154"/>
      <c r="BC149" s="160"/>
      <c r="BD149" s="799">
        <f t="shared" si="172"/>
        <v>0</v>
      </c>
      <c r="BE149" s="764">
        <f t="shared" si="173"/>
        <v>0</v>
      </c>
      <c r="BF149" s="157"/>
      <c r="BG149" s="156"/>
      <c r="BH149" s="154"/>
      <c r="BI149" s="155"/>
      <c r="BJ149" s="154"/>
      <c r="BK149" s="155"/>
      <c r="BL149" s="154"/>
      <c r="BM149" s="155"/>
      <c r="BN149" s="154"/>
      <c r="BO149" s="155"/>
      <c r="BP149" s="154"/>
      <c r="BQ149" s="155"/>
      <c r="BR149" s="154"/>
      <c r="BS149" s="155"/>
      <c r="BT149" s="154"/>
      <c r="BU149" s="155"/>
      <c r="BV149" s="154"/>
      <c r="BW149" s="155"/>
      <c r="BX149" s="154"/>
      <c r="BY149" s="155"/>
      <c r="BZ149" s="154"/>
      <c r="CA149" s="153"/>
      <c r="CB149" s="152"/>
      <c r="CC149" s="158"/>
      <c r="CD149" s="799">
        <f t="shared" si="175"/>
        <v>0</v>
      </c>
      <c r="CE149" s="764">
        <f t="shared" si="176"/>
        <v>0</v>
      </c>
      <c r="CF149" s="157"/>
      <c r="CG149" s="156"/>
      <c r="CH149" s="154"/>
      <c r="CI149" s="155"/>
      <c r="CJ149" s="154"/>
      <c r="CK149" s="155"/>
      <c r="CL149" s="154"/>
      <c r="CM149" s="155"/>
      <c r="CN149" s="154"/>
      <c r="CO149" s="155"/>
      <c r="CP149" s="154"/>
      <c r="CQ149" s="155"/>
      <c r="CR149" s="154"/>
      <c r="CS149" s="155"/>
      <c r="CT149" s="154"/>
      <c r="CU149" s="155"/>
      <c r="CV149" s="154"/>
      <c r="CW149" s="155"/>
      <c r="CX149" s="154"/>
      <c r="CY149" s="155"/>
      <c r="CZ149" s="154"/>
      <c r="DA149" s="153"/>
      <c r="DB149" s="152"/>
      <c r="DC149" s="151"/>
      <c r="DD149" s="799">
        <f t="shared" si="177"/>
        <v>0</v>
      </c>
      <c r="DE149" s="820">
        <f t="shared" si="178"/>
        <v>0</v>
      </c>
      <c r="DF149" s="564">
        <f t="shared" si="164"/>
        <v>0</v>
      </c>
      <c r="DG149" s="565">
        <f t="shared" si="165"/>
        <v>0</v>
      </c>
      <c r="DH149" s="150"/>
    </row>
    <row r="150" spans="1:123" s="347" customFormat="1" ht="13">
      <c r="A150" s="154" t="s">
        <v>485</v>
      </c>
      <c r="B150" s="347" t="s">
        <v>312</v>
      </c>
      <c r="C150" s="87"/>
      <c r="D150" s="87"/>
      <c r="E150" s="346"/>
      <c r="F150" s="159"/>
      <c r="G150" s="156"/>
      <c r="H150" s="154"/>
      <c r="I150" s="155"/>
      <c r="J150" s="154"/>
      <c r="K150" s="155"/>
      <c r="L150" s="154"/>
      <c r="M150" s="155"/>
      <c r="N150" s="154"/>
      <c r="O150" s="155"/>
      <c r="P150" s="154"/>
      <c r="Q150" s="155"/>
      <c r="R150" s="154"/>
      <c r="S150" s="155"/>
      <c r="T150" s="154"/>
      <c r="U150" s="155"/>
      <c r="V150" s="154"/>
      <c r="W150" s="155"/>
      <c r="X150" s="154"/>
      <c r="Y150" s="155"/>
      <c r="Z150" s="154"/>
      <c r="AA150" s="153"/>
      <c r="AB150" s="152"/>
      <c r="AC150" s="158"/>
      <c r="AD150" s="799">
        <f t="shared" si="169"/>
        <v>0</v>
      </c>
      <c r="AE150" s="764">
        <f t="shared" si="170"/>
        <v>0</v>
      </c>
      <c r="AF150" s="157"/>
      <c r="AG150" s="156"/>
      <c r="AH150" s="154"/>
      <c r="AI150" s="155"/>
      <c r="AJ150" s="154"/>
      <c r="AK150" s="155"/>
      <c r="AL150" s="154"/>
      <c r="AM150" s="155"/>
      <c r="AN150" s="154"/>
      <c r="AO150" s="155"/>
      <c r="AP150" s="154"/>
      <c r="AQ150" s="155"/>
      <c r="AR150" s="154"/>
      <c r="AS150" s="155"/>
      <c r="AT150" s="154"/>
      <c r="AU150" s="155"/>
      <c r="AV150" s="154"/>
      <c r="AW150" s="155"/>
      <c r="AX150" s="154"/>
      <c r="AY150" s="155"/>
      <c r="AZ150" s="154"/>
      <c r="BA150" s="153"/>
      <c r="BB150" s="154"/>
      <c r="BC150" s="160"/>
      <c r="BD150" s="799">
        <f t="shared" si="172"/>
        <v>0</v>
      </c>
      <c r="BE150" s="764">
        <f t="shared" si="173"/>
        <v>0</v>
      </c>
      <c r="BF150" s="157"/>
      <c r="BG150" s="156"/>
      <c r="BH150" s="154"/>
      <c r="BI150" s="155"/>
      <c r="BJ150" s="154"/>
      <c r="BK150" s="155"/>
      <c r="BL150" s="154"/>
      <c r="BM150" s="155"/>
      <c r="BN150" s="154"/>
      <c r="BO150" s="155"/>
      <c r="BP150" s="154"/>
      <c r="BQ150" s="155"/>
      <c r="BR150" s="154"/>
      <c r="BS150" s="155"/>
      <c r="BT150" s="154"/>
      <c r="BU150" s="155"/>
      <c r="BV150" s="154"/>
      <c r="BW150" s="155"/>
      <c r="BX150" s="154"/>
      <c r="BY150" s="155"/>
      <c r="BZ150" s="154"/>
      <c r="CA150" s="153"/>
      <c r="CB150" s="152"/>
      <c r="CC150" s="158"/>
      <c r="CD150" s="799">
        <f t="shared" si="175"/>
        <v>0</v>
      </c>
      <c r="CE150" s="764">
        <f t="shared" si="176"/>
        <v>0</v>
      </c>
      <c r="CF150" s="157"/>
      <c r="CG150" s="156"/>
      <c r="CH150" s="154"/>
      <c r="CI150" s="155"/>
      <c r="CJ150" s="154"/>
      <c r="CK150" s="155"/>
      <c r="CL150" s="154"/>
      <c r="CM150" s="155"/>
      <c r="CN150" s="154"/>
      <c r="CO150" s="155"/>
      <c r="CP150" s="154"/>
      <c r="CQ150" s="155"/>
      <c r="CR150" s="154"/>
      <c r="CS150" s="155"/>
      <c r="CT150" s="154"/>
      <c r="CU150" s="155"/>
      <c r="CV150" s="154"/>
      <c r="CW150" s="155"/>
      <c r="CX150" s="154"/>
      <c r="CY150" s="155"/>
      <c r="CZ150" s="154"/>
      <c r="DA150" s="153"/>
      <c r="DB150" s="152"/>
      <c r="DC150" s="151"/>
      <c r="DD150" s="799">
        <f t="shared" si="177"/>
        <v>0</v>
      </c>
      <c r="DE150" s="820">
        <f t="shared" si="178"/>
        <v>0</v>
      </c>
      <c r="DF150" s="564">
        <f t="shared" si="164"/>
        <v>0</v>
      </c>
      <c r="DG150" s="565">
        <f t="shared" si="165"/>
        <v>0</v>
      </c>
      <c r="DH150" s="150"/>
    </row>
    <row r="151" spans="1:123" s="365" customFormat="1" ht="26">
      <c r="A151" s="82" t="s">
        <v>486</v>
      </c>
      <c r="B151" s="112" t="s">
        <v>204</v>
      </c>
      <c r="C151" s="131">
        <v>46.5</v>
      </c>
      <c r="D151" s="130">
        <v>43511</v>
      </c>
      <c r="E151" s="129">
        <v>44925</v>
      </c>
      <c r="F151" s="313"/>
      <c r="G151" s="314"/>
      <c r="H151" s="288"/>
      <c r="I151" s="315"/>
      <c r="J151" s="288"/>
      <c r="K151" s="315"/>
      <c r="L151" s="288"/>
      <c r="M151" s="315"/>
      <c r="N151" s="288"/>
      <c r="O151" s="315"/>
      <c r="P151" s="288"/>
      <c r="Q151" s="315"/>
      <c r="R151" s="288"/>
      <c r="S151" s="315"/>
      <c r="T151" s="288"/>
      <c r="U151" s="315"/>
      <c r="V151" s="288"/>
      <c r="W151" s="315"/>
      <c r="X151" s="288"/>
      <c r="Y151" s="315"/>
      <c r="Z151" s="288"/>
      <c r="AA151" s="316"/>
      <c r="AB151" s="317"/>
      <c r="AC151" s="318"/>
      <c r="AD151" s="796">
        <f t="shared" si="169"/>
        <v>0</v>
      </c>
      <c r="AE151" s="761">
        <f t="shared" si="170"/>
        <v>0</v>
      </c>
      <c r="AF151" s="319"/>
      <c r="AG151" s="314"/>
      <c r="AH151" s="288"/>
      <c r="AI151" s="315"/>
      <c r="AJ151" s="288"/>
      <c r="AK151" s="315"/>
      <c r="AL151" s="288"/>
      <c r="AM151" s="315"/>
      <c r="AN151" s="288"/>
      <c r="AO151" s="315"/>
      <c r="AP151" s="288"/>
      <c r="AQ151" s="315"/>
      <c r="AR151" s="288"/>
      <c r="AS151" s="315"/>
      <c r="AT151" s="288"/>
      <c r="AU151" s="315"/>
      <c r="AV151" s="288"/>
      <c r="AW151" s="315"/>
      <c r="AX151" s="288"/>
      <c r="AY151" s="315"/>
      <c r="AZ151" s="288"/>
      <c r="BA151" s="316"/>
      <c r="BB151" s="288"/>
      <c r="BC151" s="320">
        <f>5000*7</f>
        <v>35000</v>
      </c>
      <c r="BD151" s="796">
        <f t="shared" si="172"/>
        <v>0</v>
      </c>
      <c r="BE151" s="761">
        <f t="shared" si="173"/>
        <v>35000</v>
      </c>
      <c r="BF151" s="319"/>
      <c r="BG151" s="314"/>
      <c r="BH151" s="288"/>
      <c r="BI151" s="315"/>
      <c r="BJ151" s="288"/>
      <c r="BK151" s="315"/>
      <c r="BL151" s="288"/>
      <c r="BM151" s="315"/>
      <c r="BN151" s="288"/>
      <c r="BO151" s="315"/>
      <c r="BP151" s="288"/>
      <c r="BQ151" s="315"/>
      <c r="BR151" s="288"/>
      <c r="BS151" s="315"/>
      <c r="BT151" s="288"/>
      <c r="BU151" s="315"/>
      <c r="BV151" s="288"/>
      <c r="BW151" s="315"/>
      <c r="BX151" s="288"/>
      <c r="BY151" s="315"/>
      <c r="BZ151" s="288"/>
      <c r="CA151" s="316"/>
      <c r="CB151" s="317"/>
      <c r="CC151" s="318"/>
      <c r="CD151" s="796">
        <f t="shared" si="175"/>
        <v>0</v>
      </c>
      <c r="CE151" s="761">
        <f t="shared" si="176"/>
        <v>0</v>
      </c>
      <c r="CF151" s="319"/>
      <c r="CG151" s="314"/>
      <c r="CH151" s="288"/>
      <c r="CI151" s="315"/>
      <c r="CJ151" s="288"/>
      <c r="CK151" s="315"/>
      <c r="CL151" s="288"/>
      <c r="CM151" s="315"/>
      <c r="CN151" s="288"/>
      <c r="CO151" s="315"/>
      <c r="CP151" s="288"/>
      <c r="CQ151" s="315"/>
      <c r="CR151" s="288"/>
      <c r="CS151" s="315"/>
      <c r="CT151" s="288"/>
      <c r="CU151" s="315"/>
      <c r="CV151" s="288"/>
      <c r="CW151" s="315"/>
      <c r="CX151" s="288"/>
      <c r="CY151" s="315"/>
      <c r="CZ151" s="288"/>
      <c r="DA151" s="316"/>
      <c r="DB151" s="317"/>
      <c r="DC151" s="321"/>
      <c r="DD151" s="796">
        <f t="shared" si="177"/>
        <v>0</v>
      </c>
      <c r="DE151" s="817">
        <f t="shared" si="178"/>
        <v>0</v>
      </c>
      <c r="DF151" s="358">
        <f t="shared" si="164"/>
        <v>0</v>
      </c>
      <c r="DG151" s="359">
        <f t="shared" si="165"/>
        <v>35000</v>
      </c>
      <c r="DH151" s="308"/>
    </row>
    <row r="152" spans="1:123" s="93" customFormat="1" ht="32">
      <c r="A152" s="97" t="s">
        <v>487</v>
      </c>
      <c r="B152" s="93" t="s">
        <v>238</v>
      </c>
      <c r="E152" s="104"/>
      <c r="F152" s="102">
        <f t="shared" ref="F152:AM152" si="179">+F153+F158</f>
        <v>0</v>
      </c>
      <c r="G152" s="99">
        <f t="shared" si="179"/>
        <v>0</v>
      </c>
      <c r="H152" s="97">
        <f t="shared" si="179"/>
        <v>0</v>
      </c>
      <c r="I152" s="98">
        <f t="shared" si="179"/>
        <v>0</v>
      </c>
      <c r="J152" s="97">
        <f t="shared" si="179"/>
        <v>0</v>
      </c>
      <c r="K152" s="98">
        <f t="shared" si="179"/>
        <v>0</v>
      </c>
      <c r="L152" s="97">
        <f t="shared" si="179"/>
        <v>0</v>
      </c>
      <c r="M152" s="98">
        <f t="shared" si="179"/>
        <v>0</v>
      </c>
      <c r="N152" s="97">
        <f t="shared" si="179"/>
        <v>0</v>
      </c>
      <c r="O152" s="98">
        <f t="shared" si="179"/>
        <v>0</v>
      </c>
      <c r="P152" s="97">
        <f t="shared" si="179"/>
        <v>0</v>
      </c>
      <c r="Q152" s="98">
        <f t="shared" si="179"/>
        <v>0</v>
      </c>
      <c r="R152" s="97">
        <f t="shared" si="179"/>
        <v>0</v>
      </c>
      <c r="S152" s="98">
        <f t="shared" si="179"/>
        <v>0</v>
      </c>
      <c r="T152" s="97">
        <f t="shared" si="179"/>
        <v>0</v>
      </c>
      <c r="U152" s="98">
        <f t="shared" si="179"/>
        <v>0</v>
      </c>
      <c r="V152" s="97">
        <f t="shared" si="179"/>
        <v>0</v>
      </c>
      <c r="W152" s="98">
        <f t="shared" si="179"/>
        <v>0</v>
      </c>
      <c r="X152" s="97">
        <f t="shared" si="179"/>
        <v>0</v>
      </c>
      <c r="Y152" s="98">
        <f t="shared" si="179"/>
        <v>0</v>
      </c>
      <c r="Z152" s="97">
        <f t="shared" si="179"/>
        <v>0</v>
      </c>
      <c r="AA152" s="96">
        <f t="shared" si="179"/>
        <v>0</v>
      </c>
      <c r="AB152" s="95">
        <f t="shared" si="179"/>
        <v>0</v>
      </c>
      <c r="AC152" s="101">
        <f t="shared" si="179"/>
        <v>0</v>
      </c>
      <c r="AD152" s="794">
        <f t="shared" si="169"/>
        <v>0</v>
      </c>
      <c r="AE152" s="760">
        <f t="shared" si="170"/>
        <v>0</v>
      </c>
      <c r="AF152" s="100">
        <f t="shared" si="179"/>
        <v>0</v>
      </c>
      <c r="AG152" s="99">
        <f t="shared" si="179"/>
        <v>0</v>
      </c>
      <c r="AH152" s="97">
        <f t="shared" si="179"/>
        <v>0</v>
      </c>
      <c r="AI152" s="98">
        <f t="shared" si="179"/>
        <v>0</v>
      </c>
      <c r="AJ152" s="97">
        <f t="shared" si="179"/>
        <v>0</v>
      </c>
      <c r="AK152" s="98">
        <f t="shared" si="179"/>
        <v>0</v>
      </c>
      <c r="AL152" s="97">
        <f t="shared" si="179"/>
        <v>0</v>
      </c>
      <c r="AM152" s="98">
        <f t="shared" si="179"/>
        <v>0</v>
      </c>
      <c r="AN152" s="97">
        <f t="shared" ref="AN152:BU152" si="180">+AN153+AN158</f>
        <v>0</v>
      </c>
      <c r="AO152" s="98">
        <f t="shared" si="180"/>
        <v>0</v>
      </c>
      <c r="AP152" s="97">
        <f t="shared" si="180"/>
        <v>0</v>
      </c>
      <c r="AQ152" s="98">
        <f t="shared" si="180"/>
        <v>0</v>
      </c>
      <c r="AR152" s="97">
        <f t="shared" si="180"/>
        <v>0</v>
      </c>
      <c r="AS152" s="98">
        <f t="shared" si="180"/>
        <v>0</v>
      </c>
      <c r="AT152" s="97">
        <f t="shared" si="180"/>
        <v>0</v>
      </c>
      <c r="AU152" s="98">
        <f t="shared" si="180"/>
        <v>0</v>
      </c>
      <c r="AV152" s="97">
        <f t="shared" si="180"/>
        <v>0</v>
      </c>
      <c r="AW152" s="98">
        <f t="shared" si="180"/>
        <v>0</v>
      </c>
      <c r="AX152" s="97">
        <f t="shared" si="180"/>
        <v>0</v>
      </c>
      <c r="AY152" s="98">
        <f t="shared" si="180"/>
        <v>0</v>
      </c>
      <c r="AZ152" s="97">
        <f t="shared" si="180"/>
        <v>1061.93</v>
      </c>
      <c r="BA152" s="96">
        <f t="shared" si="180"/>
        <v>0</v>
      </c>
      <c r="BB152" s="97">
        <f t="shared" si="180"/>
        <v>3238.88</v>
      </c>
      <c r="BC152" s="103">
        <f t="shared" si="180"/>
        <v>0</v>
      </c>
      <c r="BD152" s="794">
        <f t="shared" si="172"/>
        <v>4300.8100000000004</v>
      </c>
      <c r="BE152" s="760">
        <f t="shared" si="173"/>
        <v>0</v>
      </c>
      <c r="BF152" s="100">
        <f t="shared" si="180"/>
        <v>3238.88</v>
      </c>
      <c r="BG152" s="99">
        <f t="shared" si="180"/>
        <v>0</v>
      </c>
      <c r="BH152" s="97">
        <f t="shared" si="180"/>
        <v>50574.68</v>
      </c>
      <c r="BI152" s="98">
        <f t="shared" si="180"/>
        <v>0</v>
      </c>
      <c r="BJ152" s="97">
        <f t="shared" si="180"/>
        <v>3238.88</v>
      </c>
      <c r="BK152" s="98">
        <f t="shared" si="180"/>
        <v>0</v>
      </c>
      <c r="BL152" s="97">
        <f t="shared" si="180"/>
        <v>3238.88</v>
      </c>
      <c r="BM152" s="98">
        <f t="shared" si="180"/>
        <v>0</v>
      </c>
      <c r="BN152" s="97">
        <f t="shared" si="180"/>
        <v>3238.88</v>
      </c>
      <c r="BO152" s="98">
        <f t="shared" si="180"/>
        <v>0</v>
      </c>
      <c r="BP152" s="97">
        <f t="shared" si="180"/>
        <v>3238.88</v>
      </c>
      <c r="BQ152" s="98">
        <f t="shared" si="180"/>
        <v>0</v>
      </c>
      <c r="BR152" s="97">
        <f t="shared" si="180"/>
        <v>3238.88</v>
      </c>
      <c r="BS152" s="98">
        <f t="shared" si="180"/>
        <v>0</v>
      </c>
      <c r="BT152" s="97">
        <f t="shared" si="180"/>
        <v>3238.88</v>
      </c>
      <c r="BU152" s="98">
        <f t="shared" si="180"/>
        <v>0</v>
      </c>
      <c r="BV152" s="97">
        <f t="shared" ref="BV152:DC152" si="181">+BV153+BV158</f>
        <v>3238.88</v>
      </c>
      <c r="BW152" s="98">
        <f t="shared" si="181"/>
        <v>0</v>
      </c>
      <c r="BX152" s="97">
        <f t="shared" si="181"/>
        <v>3238.88</v>
      </c>
      <c r="BY152" s="98">
        <f t="shared" si="181"/>
        <v>0</v>
      </c>
      <c r="BZ152" s="97">
        <f t="shared" si="181"/>
        <v>3238.88</v>
      </c>
      <c r="CA152" s="96">
        <f t="shared" si="181"/>
        <v>0</v>
      </c>
      <c r="CB152" s="95">
        <f t="shared" si="181"/>
        <v>3238.88</v>
      </c>
      <c r="CC152" s="101">
        <f t="shared" si="181"/>
        <v>0</v>
      </c>
      <c r="CD152" s="794">
        <f t="shared" si="175"/>
        <v>86202.360000000015</v>
      </c>
      <c r="CE152" s="760">
        <f t="shared" si="176"/>
        <v>0</v>
      </c>
      <c r="CF152" s="100">
        <f t="shared" si="181"/>
        <v>9903.08</v>
      </c>
      <c r="CG152" s="99">
        <f t="shared" si="181"/>
        <v>0</v>
      </c>
      <c r="CH152" s="97">
        <f t="shared" si="181"/>
        <v>3238.88</v>
      </c>
      <c r="CI152" s="98">
        <f t="shared" si="181"/>
        <v>0</v>
      </c>
      <c r="CJ152" s="97">
        <f t="shared" si="181"/>
        <v>3238.88</v>
      </c>
      <c r="CK152" s="98">
        <f t="shared" si="181"/>
        <v>0</v>
      </c>
      <c r="CL152" s="97">
        <f t="shared" si="181"/>
        <v>3238.88</v>
      </c>
      <c r="CM152" s="98">
        <f t="shared" si="181"/>
        <v>0</v>
      </c>
      <c r="CN152" s="97">
        <f t="shared" si="181"/>
        <v>3238.88</v>
      </c>
      <c r="CO152" s="98">
        <f t="shared" si="181"/>
        <v>0</v>
      </c>
      <c r="CP152" s="97">
        <f t="shared" si="181"/>
        <v>3238.88</v>
      </c>
      <c r="CQ152" s="98">
        <f t="shared" si="181"/>
        <v>0</v>
      </c>
      <c r="CR152" s="97">
        <f t="shared" si="181"/>
        <v>3238.88</v>
      </c>
      <c r="CS152" s="98">
        <f t="shared" si="181"/>
        <v>0</v>
      </c>
      <c r="CT152" s="97">
        <f t="shared" si="181"/>
        <v>3238.88</v>
      </c>
      <c r="CU152" s="98">
        <f t="shared" si="181"/>
        <v>0</v>
      </c>
      <c r="CV152" s="97">
        <f t="shared" si="181"/>
        <v>3238.88</v>
      </c>
      <c r="CW152" s="98">
        <f t="shared" si="181"/>
        <v>0</v>
      </c>
      <c r="CX152" s="97">
        <f t="shared" si="181"/>
        <v>3238.88</v>
      </c>
      <c r="CY152" s="98">
        <f t="shared" si="181"/>
        <v>0</v>
      </c>
      <c r="CZ152" s="97">
        <f t="shared" si="181"/>
        <v>3238.88</v>
      </c>
      <c r="DA152" s="96">
        <f t="shared" si="181"/>
        <v>21000</v>
      </c>
      <c r="DB152" s="95">
        <f t="shared" si="181"/>
        <v>55232.98</v>
      </c>
      <c r="DC152" s="94">
        <f t="shared" si="181"/>
        <v>0</v>
      </c>
      <c r="DD152" s="794">
        <f t="shared" si="177"/>
        <v>97524.86</v>
      </c>
      <c r="DE152" s="815">
        <f t="shared" si="178"/>
        <v>21000</v>
      </c>
      <c r="DF152" s="562">
        <f t="shared" si="164"/>
        <v>188028.03000000009</v>
      </c>
      <c r="DG152" s="563">
        <f t="shared" si="165"/>
        <v>21000</v>
      </c>
      <c r="DH152" s="306"/>
      <c r="DI152" s="195"/>
      <c r="DJ152" s="195"/>
      <c r="DK152" s="195"/>
      <c r="DL152" s="195"/>
      <c r="DM152" s="195"/>
      <c r="DN152" s="195"/>
      <c r="DO152" s="195"/>
      <c r="DP152" s="195"/>
      <c r="DQ152" s="195"/>
      <c r="DR152" s="195"/>
      <c r="DS152" s="195"/>
    </row>
    <row r="153" spans="1:123" s="149" customFormat="1" ht="26">
      <c r="A153" s="154" t="s">
        <v>488</v>
      </c>
      <c r="B153" s="87" t="s">
        <v>205</v>
      </c>
      <c r="C153" s="80"/>
      <c r="D153" s="79"/>
      <c r="E153" s="86"/>
      <c r="F153" s="159">
        <f t="shared" ref="F153:AM153" si="182">+F157</f>
        <v>0</v>
      </c>
      <c r="G153" s="156">
        <f t="shared" si="182"/>
        <v>0</v>
      </c>
      <c r="H153" s="154">
        <f t="shared" si="182"/>
        <v>0</v>
      </c>
      <c r="I153" s="155">
        <f t="shared" si="182"/>
        <v>0</v>
      </c>
      <c r="J153" s="154">
        <f t="shared" si="182"/>
        <v>0</v>
      </c>
      <c r="K153" s="155">
        <f t="shared" si="182"/>
        <v>0</v>
      </c>
      <c r="L153" s="154">
        <f t="shared" si="182"/>
        <v>0</v>
      </c>
      <c r="M153" s="155">
        <f t="shared" si="182"/>
        <v>0</v>
      </c>
      <c r="N153" s="154">
        <f t="shared" si="182"/>
        <v>0</v>
      </c>
      <c r="O153" s="155">
        <f t="shared" si="182"/>
        <v>0</v>
      </c>
      <c r="P153" s="154">
        <f t="shared" si="182"/>
        <v>0</v>
      </c>
      <c r="Q153" s="155">
        <f t="shared" si="182"/>
        <v>0</v>
      </c>
      <c r="R153" s="154">
        <f t="shared" si="182"/>
        <v>0</v>
      </c>
      <c r="S153" s="155">
        <f t="shared" si="182"/>
        <v>0</v>
      </c>
      <c r="T153" s="154">
        <f t="shared" si="182"/>
        <v>0</v>
      </c>
      <c r="U153" s="155">
        <f t="shared" si="182"/>
        <v>0</v>
      </c>
      <c r="V153" s="154">
        <f t="shared" si="182"/>
        <v>0</v>
      </c>
      <c r="W153" s="155">
        <f t="shared" si="182"/>
        <v>0</v>
      </c>
      <c r="X153" s="154">
        <f t="shared" si="182"/>
        <v>0</v>
      </c>
      <c r="Y153" s="155">
        <f t="shared" si="182"/>
        <v>0</v>
      </c>
      <c r="Z153" s="154">
        <f t="shared" si="182"/>
        <v>0</v>
      </c>
      <c r="AA153" s="153">
        <f t="shared" si="182"/>
        <v>0</v>
      </c>
      <c r="AB153" s="152">
        <f t="shared" si="182"/>
        <v>0</v>
      </c>
      <c r="AC153" s="158">
        <f t="shared" si="182"/>
        <v>0</v>
      </c>
      <c r="AD153" s="799">
        <f t="shared" si="169"/>
        <v>0</v>
      </c>
      <c r="AE153" s="764">
        <f t="shared" si="170"/>
        <v>0</v>
      </c>
      <c r="AF153" s="157">
        <f t="shared" si="182"/>
        <v>0</v>
      </c>
      <c r="AG153" s="156">
        <f t="shared" si="182"/>
        <v>0</v>
      </c>
      <c r="AH153" s="154">
        <f t="shared" si="182"/>
        <v>0</v>
      </c>
      <c r="AI153" s="155">
        <f t="shared" si="182"/>
        <v>0</v>
      </c>
      <c r="AJ153" s="154">
        <f t="shared" si="182"/>
        <v>0</v>
      </c>
      <c r="AK153" s="155">
        <f t="shared" si="182"/>
        <v>0</v>
      </c>
      <c r="AL153" s="154">
        <f t="shared" si="182"/>
        <v>0</v>
      </c>
      <c r="AM153" s="155">
        <f t="shared" si="182"/>
        <v>0</v>
      </c>
      <c r="AN153" s="154">
        <f t="shared" ref="AN153:BU153" si="183">+AN157</f>
        <v>0</v>
      </c>
      <c r="AO153" s="155">
        <f t="shared" si="183"/>
        <v>0</v>
      </c>
      <c r="AP153" s="154">
        <f t="shared" si="183"/>
        <v>0</v>
      </c>
      <c r="AQ153" s="155">
        <f t="shared" si="183"/>
        <v>0</v>
      </c>
      <c r="AR153" s="154">
        <f t="shared" si="183"/>
        <v>0</v>
      </c>
      <c r="AS153" s="155">
        <f t="shared" si="183"/>
        <v>0</v>
      </c>
      <c r="AT153" s="154">
        <f t="shared" si="183"/>
        <v>0</v>
      </c>
      <c r="AU153" s="155">
        <f t="shared" si="183"/>
        <v>0</v>
      </c>
      <c r="AV153" s="154">
        <f t="shared" si="183"/>
        <v>0</v>
      </c>
      <c r="AW153" s="155">
        <f t="shared" si="183"/>
        <v>0</v>
      </c>
      <c r="AX153" s="154">
        <f t="shared" si="183"/>
        <v>0</v>
      </c>
      <c r="AY153" s="155">
        <f t="shared" si="183"/>
        <v>0</v>
      </c>
      <c r="AZ153" s="154">
        <f t="shared" si="183"/>
        <v>1061.93</v>
      </c>
      <c r="BA153" s="153">
        <f t="shared" si="183"/>
        <v>0</v>
      </c>
      <c r="BB153" s="154">
        <f t="shared" si="183"/>
        <v>3238.88</v>
      </c>
      <c r="BC153" s="160">
        <f t="shared" si="183"/>
        <v>0</v>
      </c>
      <c r="BD153" s="799">
        <f t="shared" si="172"/>
        <v>4300.8100000000004</v>
      </c>
      <c r="BE153" s="764">
        <f t="shared" si="173"/>
        <v>0</v>
      </c>
      <c r="BF153" s="157">
        <f t="shared" si="183"/>
        <v>3238.88</v>
      </c>
      <c r="BG153" s="156">
        <f t="shared" si="183"/>
        <v>0</v>
      </c>
      <c r="BH153" s="154">
        <f t="shared" si="183"/>
        <v>3238.88</v>
      </c>
      <c r="BI153" s="155">
        <f t="shared" si="183"/>
        <v>0</v>
      </c>
      <c r="BJ153" s="154">
        <f t="shared" si="183"/>
        <v>3238.88</v>
      </c>
      <c r="BK153" s="155">
        <f t="shared" si="183"/>
        <v>0</v>
      </c>
      <c r="BL153" s="154">
        <f t="shared" si="183"/>
        <v>3238.88</v>
      </c>
      <c r="BM153" s="155">
        <f t="shared" si="183"/>
        <v>0</v>
      </c>
      <c r="BN153" s="154">
        <f t="shared" si="183"/>
        <v>3238.88</v>
      </c>
      <c r="BO153" s="155">
        <f t="shared" si="183"/>
        <v>0</v>
      </c>
      <c r="BP153" s="154">
        <f t="shared" si="183"/>
        <v>3238.88</v>
      </c>
      <c r="BQ153" s="155">
        <f t="shared" si="183"/>
        <v>0</v>
      </c>
      <c r="BR153" s="154">
        <f t="shared" si="183"/>
        <v>3238.88</v>
      </c>
      <c r="BS153" s="155">
        <f t="shared" si="183"/>
        <v>0</v>
      </c>
      <c r="BT153" s="154">
        <f t="shared" si="183"/>
        <v>3238.88</v>
      </c>
      <c r="BU153" s="155">
        <f t="shared" si="183"/>
        <v>0</v>
      </c>
      <c r="BV153" s="154">
        <f t="shared" ref="BV153:DC153" si="184">+BV157</f>
        <v>3238.88</v>
      </c>
      <c r="BW153" s="155">
        <f t="shared" si="184"/>
        <v>0</v>
      </c>
      <c r="BX153" s="154">
        <f t="shared" si="184"/>
        <v>3238.88</v>
      </c>
      <c r="BY153" s="155">
        <f t="shared" si="184"/>
        <v>0</v>
      </c>
      <c r="BZ153" s="154">
        <f t="shared" si="184"/>
        <v>3238.88</v>
      </c>
      <c r="CA153" s="153">
        <f t="shared" si="184"/>
        <v>0</v>
      </c>
      <c r="CB153" s="152">
        <f t="shared" si="184"/>
        <v>3238.88</v>
      </c>
      <c r="CC153" s="158">
        <f t="shared" si="184"/>
        <v>0</v>
      </c>
      <c r="CD153" s="799">
        <f t="shared" si="175"/>
        <v>38866.560000000005</v>
      </c>
      <c r="CE153" s="764">
        <f t="shared" si="176"/>
        <v>0</v>
      </c>
      <c r="CF153" s="157">
        <f t="shared" si="184"/>
        <v>3238.88</v>
      </c>
      <c r="CG153" s="156">
        <f t="shared" si="184"/>
        <v>0</v>
      </c>
      <c r="CH153" s="154">
        <f t="shared" si="184"/>
        <v>3238.88</v>
      </c>
      <c r="CI153" s="155">
        <f t="shared" si="184"/>
        <v>0</v>
      </c>
      <c r="CJ153" s="154">
        <f t="shared" si="184"/>
        <v>3238.88</v>
      </c>
      <c r="CK153" s="155">
        <f t="shared" si="184"/>
        <v>0</v>
      </c>
      <c r="CL153" s="154">
        <f t="shared" si="184"/>
        <v>3238.88</v>
      </c>
      <c r="CM153" s="155">
        <f t="shared" si="184"/>
        <v>0</v>
      </c>
      <c r="CN153" s="154">
        <f t="shared" si="184"/>
        <v>3238.88</v>
      </c>
      <c r="CO153" s="155">
        <f t="shared" si="184"/>
        <v>0</v>
      </c>
      <c r="CP153" s="154">
        <f t="shared" si="184"/>
        <v>3238.88</v>
      </c>
      <c r="CQ153" s="155">
        <f t="shared" si="184"/>
        <v>0</v>
      </c>
      <c r="CR153" s="154">
        <f t="shared" si="184"/>
        <v>3238.88</v>
      </c>
      <c r="CS153" s="155">
        <f t="shared" si="184"/>
        <v>0</v>
      </c>
      <c r="CT153" s="154">
        <f t="shared" si="184"/>
        <v>3238.88</v>
      </c>
      <c r="CU153" s="155">
        <f t="shared" si="184"/>
        <v>0</v>
      </c>
      <c r="CV153" s="154">
        <f t="shared" si="184"/>
        <v>3238.88</v>
      </c>
      <c r="CW153" s="155">
        <f t="shared" si="184"/>
        <v>0</v>
      </c>
      <c r="CX153" s="154">
        <f t="shared" si="184"/>
        <v>3238.88</v>
      </c>
      <c r="CY153" s="155">
        <f t="shared" si="184"/>
        <v>0</v>
      </c>
      <c r="CZ153" s="154">
        <f t="shared" si="184"/>
        <v>3238.88</v>
      </c>
      <c r="DA153" s="153">
        <f t="shared" si="184"/>
        <v>0</v>
      </c>
      <c r="DB153" s="152">
        <f t="shared" si="184"/>
        <v>55232.98</v>
      </c>
      <c r="DC153" s="151">
        <f t="shared" si="184"/>
        <v>0</v>
      </c>
      <c r="DD153" s="799">
        <f t="shared" si="177"/>
        <v>90860.66</v>
      </c>
      <c r="DE153" s="820">
        <f t="shared" si="178"/>
        <v>0</v>
      </c>
      <c r="DF153" s="569">
        <f t="shared" si="164"/>
        <v>134028.03</v>
      </c>
      <c r="DG153" s="570">
        <f t="shared" si="165"/>
        <v>0</v>
      </c>
      <c r="DH153" s="307"/>
    </row>
    <row r="154" spans="1:123" s="161" customFormat="1" outlineLevel="1">
      <c r="A154" s="154"/>
      <c r="B154" s="87" t="s">
        <v>155</v>
      </c>
      <c r="C154" s="80">
        <v>0.5</v>
      </c>
      <c r="D154" s="79">
        <v>44089</v>
      </c>
      <c r="E154" s="86">
        <v>44104</v>
      </c>
      <c r="F154" s="176"/>
      <c r="G154" s="171"/>
      <c r="H154" s="170"/>
      <c r="I154" s="169"/>
      <c r="J154" s="170"/>
      <c r="K154" s="169"/>
      <c r="L154" s="170"/>
      <c r="M154" s="169"/>
      <c r="N154" s="170"/>
      <c r="O154" s="169"/>
      <c r="P154" s="170"/>
      <c r="Q154" s="169"/>
      <c r="R154" s="170"/>
      <c r="S154" s="169"/>
      <c r="T154" s="170"/>
      <c r="U154" s="169"/>
      <c r="V154" s="170"/>
      <c r="W154" s="169"/>
      <c r="X154" s="170"/>
      <c r="Y154" s="169"/>
      <c r="Z154" s="170"/>
      <c r="AA154" s="175"/>
      <c r="AB154" s="174"/>
      <c r="AC154" s="173"/>
      <c r="AD154" s="802">
        <f t="shared" si="169"/>
        <v>0</v>
      </c>
      <c r="AE154" s="766">
        <f t="shared" si="170"/>
        <v>0</v>
      </c>
      <c r="AF154" s="172"/>
      <c r="AG154" s="171"/>
      <c r="AH154" s="170"/>
      <c r="AI154" s="169"/>
      <c r="AJ154" s="170"/>
      <c r="AK154" s="169"/>
      <c r="AL154" s="170"/>
      <c r="AM154" s="169"/>
      <c r="AN154" s="170"/>
      <c r="AO154" s="169"/>
      <c r="AP154" s="170"/>
      <c r="AQ154" s="169"/>
      <c r="AR154" s="170"/>
      <c r="AS154" s="169"/>
      <c r="AT154" s="170"/>
      <c r="AU154" s="169"/>
      <c r="AV154" s="170"/>
      <c r="AW154" s="169"/>
      <c r="AX154" s="170"/>
      <c r="AY154" s="169"/>
      <c r="AZ154" s="170"/>
      <c r="BA154" s="175"/>
      <c r="BB154" s="170"/>
      <c r="BC154" s="178"/>
      <c r="BD154" s="802">
        <f t="shared" si="172"/>
        <v>0</v>
      </c>
      <c r="BE154" s="766">
        <f t="shared" si="173"/>
        <v>0</v>
      </c>
      <c r="BF154" s="172"/>
      <c r="BG154" s="171"/>
      <c r="BH154" s="170"/>
      <c r="BI154" s="169"/>
      <c r="BJ154" s="170"/>
      <c r="BK154" s="169"/>
      <c r="BL154" s="170"/>
      <c r="BM154" s="169"/>
      <c r="BN154" s="170"/>
      <c r="BO154" s="169"/>
      <c r="BP154" s="170"/>
      <c r="BQ154" s="169"/>
      <c r="BR154" s="170"/>
      <c r="BS154" s="169"/>
      <c r="BT154" s="170"/>
      <c r="BU154" s="169"/>
      <c r="BV154" s="170"/>
      <c r="BW154" s="169"/>
      <c r="BX154" s="170"/>
      <c r="BY154" s="169"/>
      <c r="BZ154" s="170"/>
      <c r="CA154" s="175"/>
      <c r="CB154" s="174"/>
      <c r="CC154" s="173"/>
      <c r="CD154" s="802">
        <f t="shared" si="175"/>
        <v>0</v>
      </c>
      <c r="CE154" s="766">
        <f t="shared" si="176"/>
        <v>0</v>
      </c>
      <c r="CF154" s="172"/>
      <c r="CG154" s="171"/>
      <c r="CH154" s="170"/>
      <c r="CI154" s="169"/>
      <c r="CJ154" s="170"/>
      <c r="CK154" s="169"/>
      <c r="CL154" s="170"/>
      <c r="CM154" s="169"/>
      <c r="CN154" s="170"/>
      <c r="CO154" s="169"/>
      <c r="CP154" s="170"/>
      <c r="CQ154" s="169"/>
      <c r="CR154" s="170"/>
      <c r="CS154" s="169"/>
      <c r="CT154" s="170"/>
      <c r="CU154" s="169"/>
      <c r="CV154" s="170"/>
      <c r="CW154" s="169"/>
      <c r="CX154" s="170"/>
      <c r="CY154" s="169"/>
      <c r="CZ154" s="170"/>
      <c r="DA154" s="175"/>
      <c r="DB154" s="174"/>
      <c r="DC154" s="177"/>
      <c r="DD154" s="802">
        <f t="shared" si="177"/>
        <v>0</v>
      </c>
      <c r="DE154" s="823">
        <f t="shared" si="178"/>
        <v>0</v>
      </c>
      <c r="DF154" s="567">
        <f t="shared" si="164"/>
        <v>0</v>
      </c>
      <c r="DG154" s="568">
        <f t="shared" si="165"/>
        <v>0</v>
      </c>
      <c r="DH154" s="307"/>
    </row>
    <row r="155" spans="1:123" s="161" customFormat="1" outlineLevel="1">
      <c r="A155" s="154"/>
      <c r="B155" s="87" t="s">
        <v>156</v>
      </c>
      <c r="C155" s="80">
        <v>25</v>
      </c>
      <c r="D155" s="79">
        <v>44105</v>
      </c>
      <c r="E155" s="86">
        <v>44129</v>
      </c>
      <c r="F155" s="176"/>
      <c r="G155" s="171"/>
      <c r="H155" s="170"/>
      <c r="I155" s="169"/>
      <c r="J155" s="170"/>
      <c r="K155" s="169"/>
      <c r="L155" s="170"/>
      <c r="M155" s="169"/>
      <c r="N155" s="170"/>
      <c r="O155" s="169"/>
      <c r="P155" s="170"/>
      <c r="Q155" s="169"/>
      <c r="R155" s="170"/>
      <c r="S155" s="169"/>
      <c r="T155" s="170"/>
      <c r="U155" s="169"/>
      <c r="V155" s="170"/>
      <c r="W155" s="169"/>
      <c r="X155" s="170"/>
      <c r="Y155" s="169"/>
      <c r="Z155" s="170"/>
      <c r="AA155" s="175"/>
      <c r="AB155" s="174"/>
      <c r="AC155" s="173"/>
      <c r="AD155" s="802">
        <f t="shared" si="169"/>
        <v>0</v>
      </c>
      <c r="AE155" s="766">
        <f t="shared" si="170"/>
        <v>0</v>
      </c>
      <c r="AF155" s="172"/>
      <c r="AG155" s="171"/>
      <c r="AH155" s="170"/>
      <c r="AI155" s="169"/>
      <c r="AJ155" s="170"/>
      <c r="AK155" s="169"/>
      <c r="AL155" s="170"/>
      <c r="AM155" s="169"/>
      <c r="AN155" s="170"/>
      <c r="AO155" s="169"/>
      <c r="AP155" s="170"/>
      <c r="AQ155" s="169"/>
      <c r="AR155" s="170"/>
      <c r="AS155" s="169"/>
      <c r="AT155" s="170"/>
      <c r="AU155" s="169"/>
      <c r="AV155" s="170"/>
      <c r="AW155" s="169"/>
      <c r="AX155" s="170"/>
      <c r="AY155" s="169"/>
      <c r="AZ155" s="170"/>
      <c r="BA155" s="175"/>
      <c r="BB155" s="170"/>
      <c r="BC155" s="178"/>
      <c r="BD155" s="802">
        <f t="shared" si="172"/>
        <v>0</v>
      </c>
      <c r="BE155" s="766">
        <f t="shared" si="173"/>
        <v>0</v>
      </c>
      <c r="BF155" s="172"/>
      <c r="BG155" s="171"/>
      <c r="BH155" s="170"/>
      <c r="BI155" s="169"/>
      <c r="BJ155" s="170"/>
      <c r="BK155" s="169"/>
      <c r="BL155" s="170"/>
      <c r="BM155" s="169"/>
      <c r="BN155" s="170"/>
      <c r="BO155" s="169"/>
      <c r="BP155" s="170"/>
      <c r="BQ155" s="169"/>
      <c r="BR155" s="170"/>
      <c r="BS155" s="169"/>
      <c r="BT155" s="170"/>
      <c r="BU155" s="169"/>
      <c r="BV155" s="170"/>
      <c r="BW155" s="169"/>
      <c r="BX155" s="170"/>
      <c r="BY155" s="169"/>
      <c r="BZ155" s="170"/>
      <c r="CA155" s="175"/>
      <c r="CB155" s="174"/>
      <c r="CC155" s="173"/>
      <c r="CD155" s="802">
        <f t="shared" si="175"/>
        <v>0</v>
      </c>
      <c r="CE155" s="766">
        <f t="shared" si="176"/>
        <v>0</v>
      </c>
      <c r="CF155" s="172"/>
      <c r="CG155" s="171"/>
      <c r="CH155" s="170"/>
      <c r="CI155" s="169"/>
      <c r="CJ155" s="170"/>
      <c r="CK155" s="169"/>
      <c r="CL155" s="170"/>
      <c r="CM155" s="169"/>
      <c r="CN155" s="170"/>
      <c r="CO155" s="169"/>
      <c r="CP155" s="170"/>
      <c r="CQ155" s="169"/>
      <c r="CR155" s="170"/>
      <c r="CS155" s="169"/>
      <c r="CT155" s="170"/>
      <c r="CU155" s="169"/>
      <c r="CV155" s="170"/>
      <c r="CW155" s="169"/>
      <c r="CX155" s="170"/>
      <c r="CY155" s="169"/>
      <c r="CZ155" s="170"/>
      <c r="DA155" s="175"/>
      <c r="DB155" s="174"/>
      <c r="DC155" s="177"/>
      <c r="DD155" s="802">
        <f t="shared" si="177"/>
        <v>0</v>
      </c>
      <c r="DE155" s="823">
        <f t="shared" si="178"/>
        <v>0</v>
      </c>
      <c r="DF155" s="567">
        <f t="shared" si="164"/>
        <v>0</v>
      </c>
      <c r="DG155" s="568">
        <f t="shared" si="165"/>
        <v>0</v>
      </c>
      <c r="DH155" s="307"/>
    </row>
    <row r="156" spans="1:123" s="161" customFormat="1" outlineLevel="1">
      <c r="A156" s="154"/>
      <c r="B156" s="87" t="s">
        <v>172</v>
      </c>
      <c r="C156" s="80">
        <v>0.2</v>
      </c>
      <c r="D156" s="79">
        <v>44130</v>
      </c>
      <c r="E156" s="86">
        <v>44135</v>
      </c>
      <c r="F156" s="176"/>
      <c r="G156" s="171"/>
      <c r="H156" s="170"/>
      <c r="I156" s="169"/>
      <c r="J156" s="170"/>
      <c r="K156" s="169"/>
      <c r="L156" s="170"/>
      <c r="M156" s="169"/>
      <c r="N156" s="170"/>
      <c r="O156" s="169"/>
      <c r="P156" s="170"/>
      <c r="Q156" s="169"/>
      <c r="R156" s="170"/>
      <c r="S156" s="169"/>
      <c r="T156" s="170"/>
      <c r="U156" s="169"/>
      <c r="V156" s="170"/>
      <c r="W156" s="169"/>
      <c r="X156" s="170"/>
      <c r="Y156" s="169"/>
      <c r="Z156" s="170"/>
      <c r="AA156" s="175"/>
      <c r="AB156" s="174"/>
      <c r="AC156" s="173"/>
      <c r="AD156" s="802">
        <f t="shared" si="169"/>
        <v>0</v>
      </c>
      <c r="AE156" s="766">
        <f t="shared" si="170"/>
        <v>0</v>
      </c>
      <c r="AF156" s="172"/>
      <c r="AG156" s="171"/>
      <c r="AH156" s="170"/>
      <c r="AI156" s="169"/>
      <c r="AJ156" s="170"/>
      <c r="AK156" s="169"/>
      <c r="AL156" s="170"/>
      <c r="AM156" s="169"/>
      <c r="AN156" s="170"/>
      <c r="AO156" s="169"/>
      <c r="AP156" s="170"/>
      <c r="AQ156" s="169"/>
      <c r="AR156" s="170"/>
      <c r="AS156" s="169"/>
      <c r="AT156" s="170"/>
      <c r="AU156" s="169"/>
      <c r="AV156" s="170"/>
      <c r="AW156" s="169"/>
      <c r="AX156" s="170"/>
      <c r="AY156" s="169"/>
      <c r="AZ156" s="170"/>
      <c r="BA156" s="175"/>
      <c r="BB156" s="170"/>
      <c r="BC156" s="178"/>
      <c r="BD156" s="802">
        <f t="shared" si="172"/>
        <v>0</v>
      </c>
      <c r="BE156" s="766">
        <f t="shared" si="173"/>
        <v>0</v>
      </c>
      <c r="BF156" s="172"/>
      <c r="BG156" s="171"/>
      <c r="BH156" s="170"/>
      <c r="BI156" s="169"/>
      <c r="BJ156" s="170"/>
      <c r="BK156" s="169"/>
      <c r="BL156" s="170"/>
      <c r="BM156" s="169"/>
      <c r="BN156" s="170"/>
      <c r="BO156" s="169"/>
      <c r="BP156" s="170"/>
      <c r="BQ156" s="169"/>
      <c r="BR156" s="170"/>
      <c r="BS156" s="169"/>
      <c r="BT156" s="170"/>
      <c r="BU156" s="169"/>
      <c r="BV156" s="170"/>
      <c r="BW156" s="169"/>
      <c r="BX156" s="170"/>
      <c r="BY156" s="169"/>
      <c r="BZ156" s="170"/>
      <c r="CA156" s="175"/>
      <c r="CB156" s="174"/>
      <c r="CC156" s="173"/>
      <c r="CD156" s="802">
        <f t="shared" si="175"/>
        <v>0</v>
      </c>
      <c r="CE156" s="766">
        <f t="shared" si="176"/>
        <v>0</v>
      </c>
      <c r="CF156" s="172"/>
      <c r="CG156" s="171"/>
      <c r="CH156" s="170"/>
      <c r="CI156" s="169"/>
      <c r="CJ156" s="170"/>
      <c r="CK156" s="169"/>
      <c r="CL156" s="170"/>
      <c r="CM156" s="169"/>
      <c r="CN156" s="170"/>
      <c r="CO156" s="169"/>
      <c r="CP156" s="170"/>
      <c r="CQ156" s="169"/>
      <c r="CR156" s="170"/>
      <c r="CS156" s="169"/>
      <c r="CT156" s="170"/>
      <c r="CU156" s="169"/>
      <c r="CV156" s="170"/>
      <c r="CW156" s="169"/>
      <c r="CX156" s="170"/>
      <c r="CY156" s="169"/>
      <c r="CZ156" s="170"/>
      <c r="DA156" s="175"/>
      <c r="DB156" s="174"/>
      <c r="DC156" s="177"/>
      <c r="DD156" s="802">
        <f t="shared" si="177"/>
        <v>0</v>
      </c>
      <c r="DE156" s="823">
        <f t="shared" si="178"/>
        <v>0</v>
      </c>
      <c r="DF156" s="567">
        <f t="shared" si="164"/>
        <v>0</v>
      </c>
      <c r="DG156" s="568">
        <f t="shared" si="165"/>
        <v>0</v>
      </c>
      <c r="DH156" s="307"/>
    </row>
    <row r="157" spans="1:123" s="161" customFormat="1" outlineLevel="1">
      <c r="A157" s="154"/>
      <c r="B157" s="87" t="s">
        <v>158</v>
      </c>
      <c r="C157" s="131">
        <v>26</v>
      </c>
      <c r="D157" s="79">
        <v>44136</v>
      </c>
      <c r="E157" s="86">
        <v>44925</v>
      </c>
      <c r="F157" s="176"/>
      <c r="G157" s="171"/>
      <c r="H157" s="170"/>
      <c r="I157" s="169"/>
      <c r="J157" s="170"/>
      <c r="K157" s="169"/>
      <c r="L157" s="170"/>
      <c r="M157" s="169"/>
      <c r="N157" s="170"/>
      <c r="O157" s="169"/>
      <c r="P157" s="170"/>
      <c r="Q157" s="169"/>
      <c r="R157" s="170"/>
      <c r="S157" s="169"/>
      <c r="T157" s="170"/>
      <c r="U157" s="169"/>
      <c r="V157" s="170"/>
      <c r="W157" s="169"/>
      <c r="X157" s="170"/>
      <c r="Y157" s="169"/>
      <c r="Z157" s="170"/>
      <c r="AA157" s="175"/>
      <c r="AB157" s="174"/>
      <c r="AC157" s="173"/>
      <c r="AD157" s="802">
        <f t="shared" si="169"/>
        <v>0</v>
      </c>
      <c r="AE157" s="766">
        <f t="shared" si="170"/>
        <v>0</v>
      </c>
      <c r="AF157" s="172"/>
      <c r="AG157" s="171"/>
      <c r="AH157" s="170"/>
      <c r="AI157" s="169"/>
      <c r="AJ157" s="170"/>
      <c r="AK157" s="169"/>
      <c r="AL157" s="170"/>
      <c r="AM157" s="169"/>
      <c r="AN157" s="170"/>
      <c r="AO157" s="169"/>
      <c r="AP157" s="170"/>
      <c r="AQ157" s="169"/>
      <c r="AR157" s="170"/>
      <c r="AS157" s="169"/>
      <c r="AT157" s="170"/>
      <c r="AU157" s="169"/>
      <c r="AV157" s="163"/>
      <c r="AW157" s="169"/>
      <c r="AX157" s="163"/>
      <c r="AY157" s="164"/>
      <c r="AZ157" s="163">
        <v>1061.93</v>
      </c>
      <c r="BA157" s="167"/>
      <c r="BB157" s="163">
        <v>3238.88</v>
      </c>
      <c r="BC157" s="168"/>
      <c r="BD157" s="801">
        <f t="shared" si="172"/>
        <v>4300.8100000000004</v>
      </c>
      <c r="BE157" s="774">
        <f t="shared" si="173"/>
        <v>0</v>
      </c>
      <c r="BF157" s="555">
        <v>3238.88</v>
      </c>
      <c r="BG157" s="165"/>
      <c r="BH157" s="163">
        <v>3238.88</v>
      </c>
      <c r="BI157" s="164"/>
      <c r="BJ157" s="163">
        <v>3238.88</v>
      </c>
      <c r="BK157" s="164"/>
      <c r="BL157" s="163">
        <v>3238.88</v>
      </c>
      <c r="BM157" s="164"/>
      <c r="BN157" s="163">
        <v>3238.88</v>
      </c>
      <c r="BO157" s="164"/>
      <c r="BP157" s="163">
        <v>3238.88</v>
      </c>
      <c r="BQ157" s="164"/>
      <c r="BR157" s="163">
        <v>3238.88</v>
      </c>
      <c r="BS157" s="164"/>
      <c r="BT157" s="163">
        <v>3238.88</v>
      </c>
      <c r="BU157" s="164"/>
      <c r="BV157" s="163">
        <v>3238.88</v>
      </c>
      <c r="BW157" s="164"/>
      <c r="BX157" s="163">
        <v>3238.88</v>
      </c>
      <c r="BY157" s="164"/>
      <c r="BZ157" s="163">
        <v>3238.88</v>
      </c>
      <c r="CA157" s="167"/>
      <c r="CB157" s="163">
        <v>3238.88</v>
      </c>
      <c r="CC157" s="166"/>
      <c r="CD157" s="801">
        <f t="shared" si="175"/>
        <v>38866.560000000005</v>
      </c>
      <c r="CE157" s="774">
        <f t="shared" si="176"/>
        <v>0</v>
      </c>
      <c r="CF157" s="555">
        <v>3238.88</v>
      </c>
      <c r="CG157" s="165"/>
      <c r="CH157" s="163">
        <v>3238.88</v>
      </c>
      <c r="CI157" s="164"/>
      <c r="CJ157" s="163">
        <v>3238.88</v>
      </c>
      <c r="CK157" s="164"/>
      <c r="CL157" s="163">
        <v>3238.88</v>
      </c>
      <c r="CM157" s="164"/>
      <c r="CN157" s="163">
        <v>3238.88</v>
      </c>
      <c r="CO157" s="164"/>
      <c r="CP157" s="163">
        <v>3238.88</v>
      </c>
      <c r="CQ157" s="164"/>
      <c r="CR157" s="163">
        <v>3238.88</v>
      </c>
      <c r="CS157" s="164"/>
      <c r="CT157" s="163">
        <v>3238.88</v>
      </c>
      <c r="CU157" s="164"/>
      <c r="CV157" s="163">
        <v>3238.88</v>
      </c>
      <c r="CW157" s="164"/>
      <c r="CX157" s="163">
        <v>3238.88</v>
      </c>
      <c r="CY157" s="164"/>
      <c r="CZ157" s="163">
        <v>3238.88</v>
      </c>
      <c r="DA157" s="164"/>
      <c r="DB157" s="163">
        <f>51993.98+3239</f>
        <v>55232.98</v>
      </c>
      <c r="DC157" s="162"/>
      <c r="DD157" s="801">
        <f t="shared" si="177"/>
        <v>90860.66</v>
      </c>
      <c r="DE157" s="822">
        <f t="shared" si="178"/>
        <v>0</v>
      </c>
      <c r="DF157" s="567">
        <f t="shared" si="164"/>
        <v>134028.03</v>
      </c>
      <c r="DG157" s="568">
        <f t="shared" si="165"/>
        <v>0</v>
      </c>
      <c r="DH157" s="307"/>
      <c r="DO157" s="161">
        <f>134028-DF157</f>
        <v>-2.9999999998835847E-2</v>
      </c>
    </row>
    <row r="158" spans="1:123" s="149" customFormat="1" ht="13">
      <c r="A158" s="154" t="s">
        <v>489</v>
      </c>
      <c r="B158" s="87" t="s">
        <v>206</v>
      </c>
      <c r="C158" s="80"/>
      <c r="D158" s="79"/>
      <c r="E158" s="86"/>
      <c r="F158" s="159">
        <f t="shared" ref="F158:AM158" si="185">+F162</f>
        <v>0</v>
      </c>
      <c r="G158" s="156">
        <f t="shared" si="185"/>
        <v>0</v>
      </c>
      <c r="H158" s="154">
        <f t="shared" si="185"/>
        <v>0</v>
      </c>
      <c r="I158" s="155">
        <f t="shared" si="185"/>
        <v>0</v>
      </c>
      <c r="J158" s="154">
        <f t="shared" si="185"/>
        <v>0</v>
      </c>
      <c r="K158" s="155">
        <f t="shared" si="185"/>
        <v>0</v>
      </c>
      <c r="L158" s="154">
        <f t="shared" si="185"/>
        <v>0</v>
      </c>
      <c r="M158" s="155">
        <f t="shared" si="185"/>
        <v>0</v>
      </c>
      <c r="N158" s="154">
        <f t="shared" si="185"/>
        <v>0</v>
      </c>
      <c r="O158" s="155">
        <f t="shared" si="185"/>
        <v>0</v>
      </c>
      <c r="P158" s="154">
        <f t="shared" si="185"/>
        <v>0</v>
      </c>
      <c r="Q158" s="155">
        <f t="shared" si="185"/>
        <v>0</v>
      </c>
      <c r="R158" s="154">
        <f t="shared" si="185"/>
        <v>0</v>
      </c>
      <c r="S158" s="155">
        <f t="shared" si="185"/>
        <v>0</v>
      </c>
      <c r="T158" s="154">
        <f t="shared" si="185"/>
        <v>0</v>
      </c>
      <c r="U158" s="155">
        <f t="shared" si="185"/>
        <v>0</v>
      </c>
      <c r="V158" s="154">
        <f t="shared" si="185"/>
        <v>0</v>
      </c>
      <c r="W158" s="155">
        <f t="shared" si="185"/>
        <v>0</v>
      </c>
      <c r="X158" s="154">
        <f t="shared" si="185"/>
        <v>0</v>
      </c>
      <c r="Y158" s="155">
        <f t="shared" si="185"/>
        <v>0</v>
      </c>
      <c r="Z158" s="154">
        <f t="shared" si="185"/>
        <v>0</v>
      </c>
      <c r="AA158" s="153">
        <f t="shared" si="185"/>
        <v>0</v>
      </c>
      <c r="AB158" s="152">
        <f t="shared" si="185"/>
        <v>0</v>
      </c>
      <c r="AC158" s="158">
        <f t="shared" si="185"/>
        <v>0</v>
      </c>
      <c r="AD158" s="799">
        <f t="shared" si="169"/>
        <v>0</v>
      </c>
      <c r="AE158" s="764">
        <f t="shared" si="170"/>
        <v>0</v>
      </c>
      <c r="AF158" s="157">
        <f t="shared" si="185"/>
        <v>0</v>
      </c>
      <c r="AG158" s="156">
        <f t="shared" si="185"/>
        <v>0</v>
      </c>
      <c r="AH158" s="154">
        <f t="shared" si="185"/>
        <v>0</v>
      </c>
      <c r="AI158" s="155">
        <f t="shared" si="185"/>
        <v>0</v>
      </c>
      <c r="AJ158" s="154">
        <f t="shared" si="185"/>
        <v>0</v>
      </c>
      <c r="AK158" s="155">
        <f t="shared" si="185"/>
        <v>0</v>
      </c>
      <c r="AL158" s="154">
        <f t="shared" si="185"/>
        <v>0</v>
      </c>
      <c r="AM158" s="155">
        <f t="shared" si="185"/>
        <v>0</v>
      </c>
      <c r="AN158" s="154">
        <f t="shared" ref="AN158:BU158" si="186">+AN162</f>
        <v>0</v>
      </c>
      <c r="AO158" s="155">
        <f t="shared" si="186"/>
        <v>0</v>
      </c>
      <c r="AP158" s="154">
        <f t="shared" si="186"/>
        <v>0</v>
      </c>
      <c r="AQ158" s="155">
        <f t="shared" si="186"/>
        <v>0</v>
      </c>
      <c r="AR158" s="154">
        <f t="shared" si="186"/>
        <v>0</v>
      </c>
      <c r="AS158" s="155">
        <f t="shared" si="186"/>
        <v>0</v>
      </c>
      <c r="AT158" s="154">
        <f t="shared" si="186"/>
        <v>0</v>
      </c>
      <c r="AU158" s="155">
        <f t="shared" si="186"/>
        <v>0</v>
      </c>
      <c r="AV158" s="154">
        <f t="shared" si="186"/>
        <v>0</v>
      </c>
      <c r="AW158" s="155">
        <f t="shared" si="186"/>
        <v>0</v>
      </c>
      <c r="AX158" s="154">
        <f t="shared" si="186"/>
        <v>0</v>
      </c>
      <c r="AY158" s="155">
        <f t="shared" si="186"/>
        <v>0</v>
      </c>
      <c r="AZ158" s="154">
        <f t="shared" si="186"/>
        <v>0</v>
      </c>
      <c r="BA158" s="153">
        <f t="shared" si="186"/>
        <v>0</v>
      </c>
      <c r="BB158" s="154">
        <f t="shared" si="186"/>
        <v>0</v>
      </c>
      <c r="BC158" s="160">
        <f t="shared" si="186"/>
        <v>0</v>
      </c>
      <c r="BD158" s="799">
        <f t="shared" si="172"/>
        <v>0</v>
      </c>
      <c r="BE158" s="764">
        <f t="shared" si="173"/>
        <v>0</v>
      </c>
      <c r="BF158" s="157">
        <f t="shared" si="186"/>
        <v>0</v>
      </c>
      <c r="BG158" s="156">
        <f t="shared" si="186"/>
        <v>0</v>
      </c>
      <c r="BH158" s="154">
        <f t="shared" si="186"/>
        <v>47335.8</v>
      </c>
      <c r="BI158" s="155">
        <f t="shared" si="186"/>
        <v>0</v>
      </c>
      <c r="BJ158" s="154">
        <f t="shared" si="186"/>
        <v>0</v>
      </c>
      <c r="BK158" s="155">
        <f t="shared" si="186"/>
        <v>0</v>
      </c>
      <c r="BL158" s="154">
        <f t="shared" si="186"/>
        <v>0</v>
      </c>
      <c r="BM158" s="155">
        <f t="shared" si="186"/>
        <v>0</v>
      </c>
      <c r="BN158" s="154">
        <f t="shared" si="186"/>
        <v>0</v>
      </c>
      <c r="BO158" s="155">
        <f t="shared" si="186"/>
        <v>0</v>
      </c>
      <c r="BP158" s="154">
        <f t="shared" si="186"/>
        <v>0</v>
      </c>
      <c r="BQ158" s="155">
        <f t="shared" si="186"/>
        <v>0</v>
      </c>
      <c r="BR158" s="154">
        <f t="shared" si="186"/>
        <v>0</v>
      </c>
      <c r="BS158" s="155">
        <f t="shared" si="186"/>
        <v>0</v>
      </c>
      <c r="BT158" s="154">
        <f t="shared" si="186"/>
        <v>0</v>
      </c>
      <c r="BU158" s="155">
        <f t="shared" si="186"/>
        <v>0</v>
      </c>
      <c r="BV158" s="154">
        <f t="shared" ref="BV158:DC158" si="187">+BV162</f>
        <v>0</v>
      </c>
      <c r="BW158" s="155">
        <f t="shared" si="187"/>
        <v>0</v>
      </c>
      <c r="BX158" s="154">
        <f t="shared" si="187"/>
        <v>0</v>
      </c>
      <c r="BY158" s="155">
        <f t="shared" si="187"/>
        <v>0</v>
      </c>
      <c r="BZ158" s="154">
        <f t="shared" si="187"/>
        <v>0</v>
      </c>
      <c r="CA158" s="153">
        <f t="shared" si="187"/>
        <v>0</v>
      </c>
      <c r="CB158" s="152">
        <f t="shared" si="187"/>
        <v>0</v>
      </c>
      <c r="CC158" s="158">
        <f t="shared" si="187"/>
        <v>0</v>
      </c>
      <c r="CD158" s="799">
        <f t="shared" si="175"/>
        <v>47335.8</v>
      </c>
      <c r="CE158" s="764">
        <f t="shared" si="176"/>
        <v>0</v>
      </c>
      <c r="CF158" s="157">
        <f t="shared" si="187"/>
        <v>6664.2</v>
      </c>
      <c r="CG158" s="156">
        <f t="shared" si="187"/>
        <v>0</v>
      </c>
      <c r="CH158" s="154">
        <f t="shared" si="187"/>
        <v>0</v>
      </c>
      <c r="CI158" s="155">
        <f t="shared" si="187"/>
        <v>0</v>
      </c>
      <c r="CJ158" s="154">
        <f t="shared" si="187"/>
        <v>0</v>
      </c>
      <c r="CK158" s="155">
        <f t="shared" si="187"/>
        <v>0</v>
      </c>
      <c r="CL158" s="154">
        <f t="shared" si="187"/>
        <v>0</v>
      </c>
      <c r="CM158" s="155">
        <f t="shared" si="187"/>
        <v>0</v>
      </c>
      <c r="CN158" s="154">
        <f t="shared" si="187"/>
        <v>0</v>
      </c>
      <c r="CO158" s="155">
        <f t="shared" si="187"/>
        <v>0</v>
      </c>
      <c r="CP158" s="154">
        <f t="shared" si="187"/>
        <v>0</v>
      </c>
      <c r="CQ158" s="155">
        <f t="shared" si="187"/>
        <v>0</v>
      </c>
      <c r="CR158" s="154">
        <f t="shared" si="187"/>
        <v>0</v>
      </c>
      <c r="CS158" s="155">
        <f t="shared" si="187"/>
        <v>0</v>
      </c>
      <c r="CT158" s="154">
        <f t="shared" si="187"/>
        <v>0</v>
      </c>
      <c r="CU158" s="155">
        <f t="shared" si="187"/>
        <v>0</v>
      </c>
      <c r="CV158" s="154">
        <f t="shared" si="187"/>
        <v>0</v>
      </c>
      <c r="CW158" s="155">
        <f t="shared" si="187"/>
        <v>0</v>
      </c>
      <c r="CX158" s="154">
        <f t="shared" si="187"/>
        <v>0</v>
      </c>
      <c r="CY158" s="155">
        <f t="shared" si="187"/>
        <v>0</v>
      </c>
      <c r="CZ158" s="154">
        <f t="shared" si="187"/>
        <v>0</v>
      </c>
      <c r="DA158" s="153">
        <f t="shared" si="187"/>
        <v>21000</v>
      </c>
      <c r="DB158" s="152">
        <f t="shared" si="187"/>
        <v>0</v>
      </c>
      <c r="DC158" s="151">
        <f t="shared" si="187"/>
        <v>0</v>
      </c>
      <c r="DD158" s="799">
        <f t="shared" si="177"/>
        <v>6664.2</v>
      </c>
      <c r="DE158" s="820">
        <f t="shared" si="178"/>
        <v>21000</v>
      </c>
      <c r="DF158" s="569">
        <f t="shared" si="164"/>
        <v>54000</v>
      </c>
      <c r="DG158" s="570">
        <f t="shared" si="165"/>
        <v>21000</v>
      </c>
      <c r="DH158" s="307"/>
      <c r="DO158" s="149">
        <v>2858</v>
      </c>
    </row>
    <row r="159" spans="1:123" s="136" customFormat="1" outlineLevel="1">
      <c r="A159" s="148"/>
      <c r="B159" s="106" t="s">
        <v>150</v>
      </c>
      <c r="C159" s="80">
        <v>1</v>
      </c>
      <c r="D159" s="79">
        <v>44105</v>
      </c>
      <c r="E159" s="86">
        <v>44135</v>
      </c>
      <c r="F159" s="180"/>
      <c r="G159" s="144"/>
      <c r="H159" s="142"/>
      <c r="I159" s="143"/>
      <c r="J159" s="142"/>
      <c r="K159" s="143"/>
      <c r="L159" s="142"/>
      <c r="M159" s="143"/>
      <c r="N159" s="142"/>
      <c r="O159" s="143"/>
      <c r="P159" s="142"/>
      <c r="Q159" s="143"/>
      <c r="R159" s="142"/>
      <c r="S159" s="143"/>
      <c r="T159" s="142"/>
      <c r="U159" s="143"/>
      <c r="V159" s="142"/>
      <c r="W159" s="143"/>
      <c r="X159" s="142"/>
      <c r="Y159" s="143"/>
      <c r="Z159" s="142"/>
      <c r="AA159" s="141"/>
      <c r="AB159" s="140"/>
      <c r="AC159" s="146"/>
      <c r="AD159" s="792">
        <f t="shared" si="169"/>
        <v>0</v>
      </c>
      <c r="AE159" s="757">
        <f t="shared" si="170"/>
        <v>0</v>
      </c>
      <c r="AF159" s="145"/>
      <c r="AG159" s="144"/>
      <c r="AH159" s="142"/>
      <c r="AI159" s="143"/>
      <c r="AJ159" s="142"/>
      <c r="AK159" s="143"/>
      <c r="AL159" s="142"/>
      <c r="AM159" s="143"/>
      <c r="AN159" s="142"/>
      <c r="AO159" s="143"/>
      <c r="AP159" s="142"/>
      <c r="AQ159" s="143"/>
      <c r="AR159" s="142"/>
      <c r="AS159" s="143"/>
      <c r="AT159" s="142"/>
      <c r="AU159" s="143"/>
      <c r="AV159" s="142"/>
      <c r="AW159" s="143"/>
      <c r="AX159" s="142"/>
      <c r="AY159" s="143"/>
      <c r="AZ159" s="142"/>
      <c r="BA159" s="141"/>
      <c r="BB159" s="142"/>
      <c r="BC159" s="147"/>
      <c r="BD159" s="792">
        <f t="shared" si="172"/>
        <v>0</v>
      </c>
      <c r="BE159" s="757">
        <f t="shared" si="173"/>
        <v>0</v>
      </c>
      <c r="BF159" s="145"/>
      <c r="BG159" s="144"/>
      <c r="BH159" s="142"/>
      <c r="BI159" s="143"/>
      <c r="BJ159" s="142"/>
      <c r="BK159" s="143"/>
      <c r="BL159" s="142"/>
      <c r="BM159" s="143"/>
      <c r="BN159" s="142"/>
      <c r="BO159" s="143"/>
      <c r="BP159" s="142"/>
      <c r="BQ159" s="143"/>
      <c r="BR159" s="142"/>
      <c r="BS159" s="143"/>
      <c r="BT159" s="142"/>
      <c r="BU159" s="143"/>
      <c r="BV159" s="142"/>
      <c r="BW159" s="143"/>
      <c r="BX159" s="142"/>
      <c r="BY159" s="143"/>
      <c r="BZ159" s="142"/>
      <c r="CA159" s="141"/>
      <c r="CB159" s="140"/>
      <c r="CC159" s="146"/>
      <c r="CD159" s="792">
        <f t="shared" si="175"/>
        <v>0</v>
      </c>
      <c r="CE159" s="757">
        <f t="shared" si="176"/>
        <v>0</v>
      </c>
      <c r="CF159" s="145"/>
      <c r="CG159" s="144"/>
      <c r="CH159" s="142"/>
      <c r="CI159" s="143"/>
      <c r="CJ159" s="142"/>
      <c r="CK159" s="143"/>
      <c r="CL159" s="142"/>
      <c r="CM159" s="143"/>
      <c r="CN159" s="142"/>
      <c r="CO159" s="143"/>
      <c r="CP159" s="142"/>
      <c r="CQ159" s="143"/>
      <c r="CR159" s="142"/>
      <c r="CS159" s="143"/>
      <c r="CT159" s="142"/>
      <c r="CU159" s="143"/>
      <c r="CV159" s="142"/>
      <c r="CW159" s="143"/>
      <c r="CX159" s="142"/>
      <c r="CY159" s="143"/>
      <c r="CZ159" s="142"/>
      <c r="DA159" s="141"/>
      <c r="DB159" s="140"/>
      <c r="DC159" s="139"/>
      <c r="DD159" s="792">
        <f t="shared" si="177"/>
        <v>0</v>
      </c>
      <c r="DE159" s="813">
        <f t="shared" si="178"/>
        <v>0</v>
      </c>
      <c r="DF159" s="138">
        <f t="shared" si="164"/>
        <v>0</v>
      </c>
      <c r="DG159" s="137">
        <f t="shared" si="165"/>
        <v>0</v>
      </c>
      <c r="DH159" s="305"/>
    </row>
    <row r="160" spans="1:123" s="136" customFormat="1" outlineLevel="1">
      <c r="A160" s="148"/>
      <c r="B160" s="106" t="s">
        <v>207</v>
      </c>
      <c r="C160" s="80">
        <v>3</v>
      </c>
      <c r="D160" s="79">
        <v>44136</v>
      </c>
      <c r="E160" s="86">
        <v>44227</v>
      </c>
      <c r="F160" s="180"/>
      <c r="G160" s="144"/>
      <c r="H160" s="142"/>
      <c r="I160" s="143"/>
      <c r="J160" s="142"/>
      <c r="K160" s="143"/>
      <c r="L160" s="142"/>
      <c r="M160" s="143"/>
      <c r="N160" s="142"/>
      <c r="O160" s="143"/>
      <c r="P160" s="142"/>
      <c r="Q160" s="143"/>
      <c r="R160" s="142"/>
      <c r="S160" s="143"/>
      <c r="T160" s="142"/>
      <c r="U160" s="143"/>
      <c r="V160" s="142"/>
      <c r="W160" s="143"/>
      <c r="X160" s="142"/>
      <c r="Y160" s="143"/>
      <c r="Z160" s="142"/>
      <c r="AA160" s="141"/>
      <c r="AB160" s="140"/>
      <c r="AC160" s="146"/>
      <c r="AD160" s="792">
        <f t="shared" si="169"/>
        <v>0</v>
      </c>
      <c r="AE160" s="757">
        <f t="shared" si="170"/>
        <v>0</v>
      </c>
      <c r="AF160" s="145"/>
      <c r="AG160" s="144"/>
      <c r="AH160" s="142"/>
      <c r="AI160" s="143"/>
      <c r="AJ160" s="142"/>
      <c r="AK160" s="143"/>
      <c r="AL160" s="142"/>
      <c r="AM160" s="143"/>
      <c r="AN160" s="142"/>
      <c r="AO160" s="143"/>
      <c r="AP160" s="142"/>
      <c r="AQ160" s="143"/>
      <c r="AR160" s="142"/>
      <c r="AS160" s="143"/>
      <c r="AT160" s="142"/>
      <c r="AU160" s="143"/>
      <c r="AV160" s="142"/>
      <c r="AW160" s="143"/>
      <c r="AX160" s="142"/>
      <c r="AY160" s="143"/>
      <c r="AZ160" s="142"/>
      <c r="BA160" s="141"/>
      <c r="BB160" s="142"/>
      <c r="BC160" s="147"/>
      <c r="BD160" s="792">
        <f t="shared" si="172"/>
        <v>0</v>
      </c>
      <c r="BE160" s="757">
        <f t="shared" si="173"/>
        <v>0</v>
      </c>
      <c r="BF160" s="145"/>
      <c r="BG160" s="144"/>
      <c r="BH160" s="142"/>
      <c r="BI160" s="143"/>
      <c r="BJ160" s="142"/>
      <c r="BK160" s="143"/>
      <c r="BL160" s="142"/>
      <c r="BM160" s="143"/>
      <c r="BN160" s="142"/>
      <c r="BO160" s="143"/>
      <c r="BP160" s="142"/>
      <c r="BQ160" s="143"/>
      <c r="BR160" s="142"/>
      <c r="BS160" s="143"/>
      <c r="BT160" s="142"/>
      <c r="BU160" s="143"/>
      <c r="BV160" s="142"/>
      <c r="BW160" s="143"/>
      <c r="BX160" s="142"/>
      <c r="BY160" s="143"/>
      <c r="BZ160" s="142"/>
      <c r="CA160" s="141"/>
      <c r="CB160" s="140"/>
      <c r="CC160" s="146"/>
      <c r="CD160" s="792">
        <f t="shared" si="175"/>
        <v>0</v>
      </c>
      <c r="CE160" s="757">
        <f t="shared" si="176"/>
        <v>0</v>
      </c>
      <c r="CF160" s="145"/>
      <c r="CG160" s="144"/>
      <c r="CH160" s="142"/>
      <c r="CI160" s="143"/>
      <c r="CJ160" s="142"/>
      <c r="CK160" s="143"/>
      <c r="CL160" s="142"/>
      <c r="CM160" s="143"/>
      <c r="CN160" s="142"/>
      <c r="CO160" s="143"/>
      <c r="CP160" s="142"/>
      <c r="CQ160" s="143"/>
      <c r="CR160" s="142"/>
      <c r="CS160" s="143"/>
      <c r="CT160" s="142"/>
      <c r="CU160" s="143"/>
      <c r="CV160" s="142"/>
      <c r="CW160" s="143"/>
      <c r="CX160" s="142"/>
      <c r="CY160" s="143"/>
      <c r="CZ160" s="142"/>
      <c r="DA160" s="141"/>
      <c r="DB160" s="140"/>
      <c r="DC160" s="139"/>
      <c r="DD160" s="792">
        <f t="shared" si="177"/>
        <v>0</v>
      </c>
      <c r="DE160" s="813">
        <f t="shared" si="178"/>
        <v>0</v>
      </c>
      <c r="DF160" s="138">
        <f t="shared" si="164"/>
        <v>0</v>
      </c>
      <c r="DG160" s="137">
        <f t="shared" si="165"/>
        <v>0</v>
      </c>
      <c r="DH160" s="305"/>
    </row>
    <row r="161" spans="1:123" outlineLevel="1">
      <c r="A161" s="135"/>
      <c r="B161" s="106" t="s">
        <v>208</v>
      </c>
      <c r="C161" s="80">
        <v>2</v>
      </c>
      <c r="D161" s="79">
        <v>44228</v>
      </c>
      <c r="E161" s="86">
        <v>44286</v>
      </c>
      <c r="F161" s="105"/>
      <c r="G161" s="74"/>
      <c r="H161" s="83"/>
      <c r="I161" s="73"/>
      <c r="J161" s="83"/>
      <c r="K161" s="73"/>
      <c r="L161" s="83"/>
      <c r="M161" s="73"/>
      <c r="N161" s="83"/>
      <c r="O161" s="73"/>
      <c r="P161" s="83"/>
      <c r="Q161" s="73"/>
      <c r="R161" s="83"/>
      <c r="S161" s="73"/>
      <c r="T161" s="83"/>
      <c r="U161" s="73"/>
      <c r="V161" s="83"/>
      <c r="W161" s="73"/>
      <c r="X161" s="83"/>
      <c r="Y161" s="73"/>
      <c r="Z161" s="83"/>
      <c r="AA161" s="72"/>
      <c r="AB161" s="85"/>
      <c r="AC161" s="75"/>
      <c r="AD161" s="793">
        <f t="shared" si="169"/>
        <v>0</v>
      </c>
      <c r="AE161" s="758">
        <f t="shared" si="170"/>
        <v>0</v>
      </c>
      <c r="AF161" s="84"/>
      <c r="AG161" s="74"/>
      <c r="AH161" s="83"/>
      <c r="AI161" s="73"/>
      <c r="AJ161" s="83"/>
      <c r="AK161" s="73"/>
      <c r="AL161" s="83"/>
      <c r="AM161" s="73"/>
      <c r="AN161" s="83"/>
      <c r="AO161" s="73"/>
      <c r="AP161" s="83"/>
      <c r="AQ161" s="73"/>
      <c r="AR161" s="83"/>
      <c r="AS161" s="73"/>
      <c r="AT161" s="83"/>
      <c r="AU161" s="73"/>
      <c r="AV161" s="83"/>
      <c r="AW161" s="73"/>
      <c r="AX161" s="83"/>
      <c r="AY161" s="73"/>
      <c r="AZ161" s="83"/>
      <c r="BA161" s="72"/>
      <c r="BB161" s="83"/>
      <c r="BC161" s="77"/>
      <c r="BD161" s="793">
        <f t="shared" si="172"/>
        <v>0</v>
      </c>
      <c r="BE161" s="758">
        <f t="shared" si="173"/>
        <v>0</v>
      </c>
      <c r="BF161" s="84"/>
      <c r="BG161" s="74"/>
      <c r="BH161" s="83"/>
      <c r="BI161" s="73"/>
      <c r="BJ161" s="83"/>
      <c r="BK161" s="73"/>
      <c r="BL161" s="83"/>
      <c r="BM161" s="73"/>
      <c r="BN161" s="83"/>
      <c r="BO161" s="73"/>
      <c r="BP161" s="83"/>
      <c r="BQ161" s="73"/>
      <c r="BR161" s="83"/>
      <c r="BS161" s="73"/>
      <c r="BT161" s="83"/>
      <c r="BU161" s="73"/>
      <c r="BV161" s="83"/>
      <c r="BW161" s="73"/>
      <c r="BX161" s="83"/>
      <c r="BY161" s="73"/>
      <c r="BZ161" s="83"/>
      <c r="CA161" s="72"/>
      <c r="CB161" s="85"/>
      <c r="CC161" s="75"/>
      <c r="CD161" s="793">
        <f t="shared" si="175"/>
        <v>0</v>
      </c>
      <c r="CE161" s="758">
        <f t="shared" si="176"/>
        <v>0</v>
      </c>
      <c r="CF161" s="84"/>
      <c r="CG161" s="74"/>
      <c r="CH161" s="83"/>
      <c r="CI161" s="73"/>
      <c r="CJ161" s="83"/>
      <c r="CK161" s="73"/>
      <c r="CL161" s="83"/>
      <c r="CM161" s="73"/>
      <c r="CN161" s="83"/>
      <c r="CO161" s="73"/>
      <c r="CP161" s="83"/>
      <c r="CQ161" s="73"/>
      <c r="CR161" s="83"/>
      <c r="CS161" s="73"/>
      <c r="CT161" s="83"/>
      <c r="CU161" s="73"/>
      <c r="CV161" s="83"/>
      <c r="CW161" s="73"/>
      <c r="CX161" s="83"/>
      <c r="CY161" s="73"/>
      <c r="CZ161" s="83"/>
      <c r="DA161" s="72"/>
      <c r="DB161" s="85"/>
      <c r="DC161" s="70"/>
      <c r="DD161" s="793">
        <f t="shared" si="177"/>
        <v>0</v>
      </c>
      <c r="DE161" s="814">
        <f t="shared" si="178"/>
        <v>0</v>
      </c>
      <c r="DF161" s="69">
        <f t="shared" si="164"/>
        <v>0</v>
      </c>
      <c r="DG161" s="68">
        <f t="shared" si="165"/>
        <v>0</v>
      </c>
    </row>
    <row r="162" spans="1:123" outlineLevel="1">
      <c r="A162" s="134"/>
      <c r="B162" s="106" t="s">
        <v>154</v>
      </c>
      <c r="C162" s="80">
        <v>2</v>
      </c>
      <c r="D162" s="79">
        <v>44228</v>
      </c>
      <c r="E162" s="86">
        <v>44286</v>
      </c>
      <c r="F162" s="105"/>
      <c r="G162" s="74"/>
      <c r="H162" s="83"/>
      <c r="I162" s="73"/>
      <c r="J162" s="83"/>
      <c r="K162" s="73"/>
      <c r="L162" s="83"/>
      <c r="M162" s="73"/>
      <c r="N162" s="83"/>
      <c r="O162" s="73"/>
      <c r="P162" s="83"/>
      <c r="Q162" s="73"/>
      <c r="R162" s="83"/>
      <c r="S162" s="73"/>
      <c r="T162" s="83"/>
      <c r="U162" s="73"/>
      <c r="V162" s="83"/>
      <c r="W162" s="73"/>
      <c r="X162" s="83"/>
      <c r="Y162" s="73"/>
      <c r="Z162" s="83"/>
      <c r="AA162" s="72"/>
      <c r="AB162" s="85"/>
      <c r="AC162" s="75"/>
      <c r="AD162" s="793">
        <f t="shared" si="169"/>
        <v>0</v>
      </c>
      <c r="AE162" s="758">
        <f t="shared" si="170"/>
        <v>0</v>
      </c>
      <c r="AF162" s="84"/>
      <c r="AG162" s="74"/>
      <c r="AH162" s="83"/>
      <c r="AI162" s="73"/>
      <c r="AJ162" s="83"/>
      <c r="AK162" s="73"/>
      <c r="AL162" s="83"/>
      <c r="AM162" s="73"/>
      <c r="AN162" s="83"/>
      <c r="AO162" s="73"/>
      <c r="AP162" s="83"/>
      <c r="AQ162" s="73"/>
      <c r="AR162" s="83"/>
      <c r="AS162" s="73"/>
      <c r="AT162" s="83"/>
      <c r="AU162" s="73"/>
      <c r="AV162" s="83"/>
      <c r="AW162" s="73"/>
      <c r="AX162" s="83"/>
      <c r="AY162" s="73"/>
      <c r="AZ162" s="83"/>
      <c r="BA162" s="72"/>
      <c r="BB162" s="83"/>
      <c r="BC162" s="77"/>
      <c r="BD162" s="793">
        <f t="shared" si="172"/>
        <v>0</v>
      </c>
      <c r="BE162" s="758">
        <f t="shared" si="173"/>
        <v>0</v>
      </c>
      <c r="BF162" s="84"/>
      <c r="BG162" s="74"/>
      <c r="BH162" s="83">
        <v>47335.8</v>
      </c>
      <c r="BI162" s="73"/>
      <c r="BJ162" s="83"/>
      <c r="BK162" s="73"/>
      <c r="BL162" s="83"/>
      <c r="BM162" s="73"/>
      <c r="BN162" s="83"/>
      <c r="BO162" s="73"/>
      <c r="BP162" s="83"/>
      <c r="BQ162" s="73"/>
      <c r="BR162" s="83"/>
      <c r="BS162" s="73"/>
      <c r="BT162" s="83"/>
      <c r="BU162" s="73"/>
      <c r="BV162" s="83"/>
      <c r="BW162" s="73"/>
      <c r="BX162" s="83"/>
      <c r="BY162" s="72"/>
      <c r="BZ162" s="85"/>
      <c r="CA162" s="72"/>
      <c r="CB162" s="85"/>
      <c r="CC162" s="75"/>
      <c r="CD162" s="793">
        <f t="shared" si="175"/>
        <v>47335.8</v>
      </c>
      <c r="CE162" s="758">
        <f t="shared" si="176"/>
        <v>0</v>
      </c>
      <c r="CF162" s="84">
        <v>6664.2</v>
      </c>
      <c r="CG162" s="74"/>
      <c r="CH162" s="83"/>
      <c r="CI162" s="73"/>
      <c r="CJ162" s="83"/>
      <c r="CK162" s="73"/>
      <c r="CL162" s="83"/>
      <c r="CM162" s="73"/>
      <c r="CN162" s="83"/>
      <c r="CO162" s="73"/>
      <c r="CP162" s="83"/>
      <c r="CQ162" s="73"/>
      <c r="CR162" s="83"/>
      <c r="CS162" s="73"/>
      <c r="CT162" s="83"/>
      <c r="CU162" s="73"/>
      <c r="CV162" s="83"/>
      <c r="CW162" s="73"/>
      <c r="CX162" s="83"/>
      <c r="CY162" s="73"/>
      <c r="CZ162" s="83"/>
      <c r="DA162" s="72">
        <v>21000</v>
      </c>
      <c r="DB162" s="85"/>
      <c r="DC162" s="70"/>
      <c r="DD162" s="793">
        <f t="shared" si="177"/>
        <v>6664.2</v>
      </c>
      <c r="DE162" s="814">
        <f t="shared" si="178"/>
        <v>21000</v>
      </c>
      <c r="DF162" s="69">
        <f t="shared" si="164"/>
        <v>54000</v>
      </c>
      <c r="DG162" s="68">
        <f t="shared" si="165"/>
        <v>21000</v>
      </c>
    </row>
    <row r="163" spans="1:123" s="93" customFormat="1" ht="16">
      <c r="A163" s="97" t="s">
        <v>490</v>
      </c>
      <c r="B163" s="93" t="s">
        <v>237</v>
      </c>
      <c r="E163" s="104"/>
      <c r="F163" s="102">
        <f t="shared" ref="F163:AM163" si="188">+F164</f>
        <v>0</v>
      </c>
      <c r="G163" s="99">
        <f t="shared" si="188"/>
        <v>0</v>
      </c>
      <c r="H163" s="97">
        <f t="shared" si="188"/>
        <v>0</v>
      </c>
      <c r="I163" s="98">
        <f t="shared" si="188"/>
        <v>0</v>
      </c>
      <c r="J163" s="97">
        <f t="shared" si="188"/>
        <v>0</v>
      </c>
      <c r="K163" s="98">
        <f t="shared" si="188"/>
        <v>0</v>
      </c>
      <c r="L163" s="97">
        <f t="shared" si="188"/>
        <v>0</v>
      </c>
      <c r="M163" s="98">
        <f t="shared" si="188"/>
        <v>0</v>
      </c>
      <c r="N163" s="97">
        <f t="shared" si="188"/>
        <v>0</v>
      </c>
      <c r="O163" s="98">
        <f t="shared" si="188"/>
        <v>0</v>
      </c>
      <c r="P163" s="97">
        <f t="shared" si="188"/>
        <v>0</v>
      </c>
      <c r="Q163" s="98">
        <f t="shared" si="188"/>
        <v>0</v>
      </c>
      <c r="R163" s="97">
        <f t="shared" si="188"/>
        <v>0</v>
      </c>
      <c r="S163" s="98">
        <f t="shared" si="188"/>
        <v>0</v>
      </c>
      <c r="T163" s="97">
        <f t="shared" si="188"/>
        <v>0</v>
      </c>
      <c r="U163" s="98">
        <f t="shared" si="188"/>
        <v>0</v>
      </c>
      <c r="V163" s="97">
        <f t="shared" si="188"/>
        <v>0</v>
      </c>
      <c r="W163" s="98">
        <f t="shared" si="188"/>
        <v>0</v>
      </c>
      <c r="X163" s="97">
        <f t="shared" si="188"/>
        <v>0</v>
      </c>
      <c r="Y163" s="98">
        <f t="shared" si="188"/>
        <v>0</v>
      </c>
      <c r="Z163" s="97">
        <f t="shared" si="188"/>
        <v>0</v>
      </c>
      <c r="AA163" s="96">
        <f t="shared" si="188"/>
        <v>0</v>
      </c>
      <c r="AB163" s="95">
        <f t="shared" si="188"/>
        <v>0</v>
      </c>
      <c r="AC163" s="101">
        <f t="shared" si="188"/>
        <v>0</v>
      </c>
      <c r="AD163" s="794">
        <f t="shared" si="169"/>
        <v>0</v>
      </c>
      <c r="AE163" s="760">
        <f t="shared" si="170"/>
        <v>0</v>
      </c>
      <c r="AF163" s="100">
        <f t="shared" si="188"/>
        <v>0</v>
      </c>
      <c r="AG163" s="99">
        <f t="shared" si="188"/>
        <v>0</v>
      </c>
      <c r="AH163" s="97">
        <f t="shared" si="188"/>
        <v>0</v>
      </c>
      <c r="AI163" s="98">
        <f t="shared" si="188"/>
        <v>0</v>
      </c>
      <c r="AJ163" s="97">
        <f t="shared" si="188"/>
        <v>0</v>
      </c>
      <c r="AK163" s="98">
        <f t="shared" si="188"/>
        <v>0</v>
      </c>
      <c r="AL163" s="97">
        <f t="shared" si="188"/>
        <v>0</v>
      </c>
      <c r="AM163" s="98">
        <f t="shared" si="188"/>
        <v>0</v>
      </c>
      <c r="AN163" s="97">
        <f t="shared" ref="AN163:BU163" si="189">+AN164</f>
        <v>0</v>
      </c>
      <c r="AO163" s="98">
        <f t="shared" si="189"/>
        <v>0</v>
      </c>
      <c r="AP163" s="97">
        <f t="shared" si="189"/>
        <v>0</v>
      </c>
      <c r="AQ163" s="98">
        <f t="shared" si="189"/>
        <v>0</v>
      </c>
      <c r="AR163" s="97">
        <f t="shared" si="189"/>
        <v>0</v>
      </c>
      <c r="AS163" s="98">
        <f t="shared" si="189"/>
        <v>0</v>
      </c>
      <c r="AT163" s="97">
        <f t="shared" si="189"/>
        <v>0</v>
      </c>
      <c r="AU163" s="98">
        <f t="shared" si="189"/>
        <v>0</v>
      </c>
      <c r="AV163" s="97">
        <f t="shared" si="189"/>
        <v>0</v>
      </c>
      <c r="AW163" s="98">
        <f t="shared" si="189"/>
        <v>0</v>
      </c>
      <c r="AX163" s="97">
        <f t="shared" si="189"/>
        <v>0</v>
      </c>
      <c r="AY163" s="98">
        <f t="shared" si="189"/>
        <v>0</v>
      </c>
      <c r="AZ163" s="97">
        <f t="shared" si="189"/>
        <v>0</v>
      </c>
      <c r="BA163" s="96">
        <f t="shared" si="189"/>
        <v>0</v>
      </c>
      <c r="BB163" s="97">
        <f t="shared" si="189"/>
        <v>0</v>
      </c>
      <c r="BC163" s="103">
        <f t="shared" si="189"/>
        <v>0</v>
      </c>
      <c r="BD163" s="794">
        <f t="shared" si="172"/>
        <v>0</v>
      </c>
      <c r="BE163" s="760">
        <f t="shared" si="173"/>
        <v>0</v>
      </c>
      <c r="BF163" s="100">
        <f t="shared" si="189"/>
        <v>0</v>
      </c>
      <c r="BG163" s="99">
        <f t="shared" si="189"/>
        <v>0</v>
      </c>
      <c r="BH163" s="97">
        <f t="shared" si="189"/>
        <v>0</v>
      </c>
      <c r="BI163" s="98">
        <f t="shared" si="189"/>
        <v>0</v>
      </c>
      <c r="BJ163" s="97">
        <f t="shared" si="189"/>
        <v>0</v>
      </c>
      <c r="BK163" s="98">
        <f t="shared" si="189"/>
        <v>0</v>
      </c>
      <c r="BL163" s="97">
        <f t="shared" si="189"/>
        <v>0</v>
      </c>
      <c r="BM163" s="98">
        <f t="shared" si="189"/>
        <v>0</v>
      </c>
      <c r="BN163" s="97">
        <f t="shared" si="189"/>
        <v>0</v>
      </c>
      <c r="BO163" s="98">
        <f t="shared" si="189"/>
        <v>0</v>
      </c>
      <c r="BP163" s="97">
        <f t="shared" si="189"/>
        <v>0</v>
      </c>
      <c r="BQ163" s="98">
        <f t="shared" si="189"/>
        <v>0</v>
      </c>
      <c r="BR163" s="97">
        <f t="shared" si="189"/>
        <v>0</v>
      </c>
      <c r="BS163" s="98">
        <f t="shared" si="189"/>
        <v>0</v>
      </c>
      <c r="BT163" s="97">
        <f t="shared" si="189"/>
        <v>0</v>
      </c>
      <c r="BU163" s="98">
        <f t="shared" si="189"/>
        <v>0</v>
      </c>
      <c r="BV163" s="97">
        <f t="shared" ref="BV163:DC163" si="190">+BV164</f>
        <v>0</v>
      </c>
      <c r="BW163" s="98">
        <f t="shared" si="190"/>
        <v>0</v>
      </c>
      <c r="BX163" s="97">
        <f t="shared" si="190"/>
        <v>0</v>
      </c>
      <c r="BY163" s="98">
        <f t="shared" si="190"/>
        <v>0</v>
      </c>
      <c r="BZ163" s="97">
        <f t="shared" si="190"/>
        <v>0</v>
      </c>
      <c r="CA163" s="96">
        <f t="shared" si="190"/>
        <v>0</v>
      </c>
      <c r="CB163" s="95">
        <f t="shared" si="190"/>
        <v>0</v>
      </c>
      <c r="CC163" s="101">
        <f t="shared" si="190"/>
        <v>0</v>
      </c>
      <c r="CD163" s="794">
        <f t="shared" si="175"/>
        <v>0</v>
      </c>
      <c r="CE163" s="760">
        <f t="shared" si="176"/>
        <v>0</v>
      </c>
      <c r="CF163" s="100">
        <f t="shared" si="190"/>
        <v>0</v>
      </c>
      <c r="CG163" s="99">
        <f t="shared" si="190"/>
        <v>0</v>
      </c>
      <c r="CH163" s="97">
        <f t="shared" si="190"/>
        <v>0</v>
      </c>
      <c r="CI163" s="98">
        <f t="shared" si="190"/>
        <v>0</v>
      </c>
      <c r="CJ163" s="97">
        <f t="shared" si="190"/>
        <v>0</v>
      </c>
      <c r="CK163" s="98">
        <f t="shared" si="190"/>
        <v>0</v>
      </c>
      <c r="CL163" s="97">
        <f t="shared" si="190"/>
        <v>0</v>
      </c>
      <c r="CM163" s="98">
        <f t="shared" si="190"/>
        <v>0</v>
      </c>
      <c r="CN163" s="97">
        <f t="shared" si="190"/>
        <v>0</v>
      </c>
      <c r="CO163" s="98">
        <f t="shared" si="190"/>
        <v>0</v>
      </c>
      <c r="CP163" s="97">
        <f t="shared" si="190"/>
        <v>0</v>
      </c>
      <c r="CQ163" s="98">
        <f t="shared" si="190"/>
        <v>0</v>
      </c>
      <c r="CR163" s="97">
        <f t="shared" si="190"/>
        <v>0</v>
      </c>
      <c r="CS163" s="98">
        <f t="shared" si="190"/>
        <v>0</v>
      </c>
      <c r="CT163" s="97">
        <f t="shared" si="190"/>
        <v>0</v>
      </c>
      <c r="CU163" s="98">
        <f t="shared" si="190"/>
        <v>0</v>
      </c>
      <c r="CV163" s="97">
        <f t="shared" si="190"/>
        <v>0</v>
      </c>
      <c r="CW163" s="98">
        <f t="shared" si="190"/>
        <v>0</v>
      </c>
      <c r="CX163" s="97">
        <f t="shared" si="190"/>
        <v>0</v>
      </c>
      <c r="CY163" s="98">
        <f t="shared" si="190"/>
        <v>0</v>
      </c>
      <c r="CZ163" s="97">
        <f t="shared" si="190"/>
        <v>0</v>
      </c>
      <c r="DA163" s="96">
        <f t="shared" si="190"/>
        <v>0</v>
      </c>
      <c r="DB163" s="95">
        <f t="shared" si="190"/>
        <v>0</v>
      </c>
      <c r="DC163" s="94">
        <f t="shared" si="190"/>
        <v>0</v>
      </c>
      <c r="DD163" s="794">
        <f t="shared" si="177"/>
        <v>0</v>
      </c>
      <c r="DE163" s="815">
        <f t="shared" si="178"/>
        <v>0</v>
      </c>
      <c r="DF163" s="562">
        <f t="shared" si="164"/>
        <v>0</v>
      </c>
      <c r="DG163" s="563">
        <f t="shared" si="165"/>
        <v>0</v>
      </c>
      <c r="DH163" s="306"/>
      <c r="DI163" s="195"/>
      <c r="DJ163" s="195"/>
      <c r="DK163" s="195"/>
      <c r="DL163" s="195"/>
      <c r="DM163" s="195"/>
      <c r="DN163" s="195"/>
      <c r="DO163" s="195"/>
      <c r="DP163" s="195"/>
      <c r="DQ163" s="195"/>
      <c r="DR163" s="195"/>
      <c r="DS163" s="195"/>
    </row>
    <row r="164" spans="1:123" s="113" customFormat="1">
      <c r="A164" s="133" t="s">
        <v>491</v>
      </c>
      <c r="B164" s="87" t="s">
        <v>209</v>
      </c>
      <c r="C164" s="131">
        <v>22</v>
      </c>
      <c r="D164" s="130">
        <v>43556</v>
      </c>
      <c r="E164" s="129">
        <v>44228</v>
      </c>
      <c r="F164" s="105"/>
      <c r="G164" s="74"/>
      <c r="H164" s="83"/>
      <c r="I164" s="73"/>
      <c r="J164" s="83"/>
      <c r="K164" s="73"/>
      <c r="L164" s="83"/>
      <c r="M164" s="73"/>
      <c r="N164" s="83"/>
      <c r="O164" s="73"/>
      <c r="P164" s="83"/>
      <c r="Q164" s="73"/>
      <c r="R164" s="83"/>
      <c r="S164" s="73"/>
      <c r="T164" s="83"/>
      <c r="U164" s="73"/>
      <c r="V164" s="83"/>
      <c r="W164" s="73"/>
      <c r="X164" s="83"/>
      <c r="Y164" s="73"/>
      <c r="Z164" s="83"/>
      <c r="AA164" s="72"/>
      <c r="AB164" s="85"/>
      <c r="AC164" s="75"/>
      <c r="AD164" s="793">
        <f t="shared" si="169"/>
        <v>0</v>
      </c>
      <c r="AE164" s="758">
        <f t="shared" si="170"/>
        <v>0</v>
      </c>
      <c r="AF164" s="84"/>
      <c r="AG164" s="74"/>
      <c r="AH164" s="83"/>
      <c r="AI164" s="73"/>
      <c r="AJ164" s="83"/>
      <c r="AK164" s="73"/>
      <c r="AL164" s="83"/>
      <c r="AM164" s="73"/>
      <c r="AN164" s="83"/>
      <c r="AO164" s="73"/>
      <c r="AP164" s="83"/>
      <c r="AQ164" s="73"/>
      <c r="AR164" s="83"/>
      <c r="AS164" s="73"/>
      <c r="AT164" s="83"/>
      <c r="AU164" s="73"/>
      <c r="AV164" s="83"/>
      <c r="AW164" s="73"/>
      <c r="AX164" s="83"/>
      <c r="AY164" s="73"/>
      <c r="AZ164" s="83"/>
      <c r="BA164" s="72"/>
      <c r="BB164" s="83"/>
      <c r="BC164" s="77"/>
      <c r="BD164" s="793">
        <f t="shared" si="172"/>
        <v>0</v>
      </c>
      <c r="BE164" s="758">
        <f t="shared" si="173"/>
        <v>0</v>
      </c>
      <c r="BF164" s="84"/>
      <c r="BG164" s="74"/>
      <c r="BH164" s="83"/>
      <c r="BI164" s="73"/>
      <c r="BJ164" s="83"/>
      <c r="BK164" s="73"/>
      <c r="BL164" s="83"/>
      <c r="BM164" s="73"/>
      <c r="BN164" s="83"/>
      <c r="BO164" s="73"/>
      <c r="BP164" s="83"/>
      <c r="BQ164" s="73"/>
      <c r="BR164" s="83"/>
      <c r="BS164" s="73"/>
      <c r="BT164" s="83"/>
      <c r="BU164" s="73"/>
      <c r="BV164" s="83"/>
      <c r="BW164" s="73"/>
      <c r="BX164" s="83"/>
      <c r="BY164" s="73"/>
      <c r="BZ164" s="83"/>
      <c r="CA164" s="72"/>
      <c r="CB164" s="85"/>
      <c r="CC164" s="75"/>
      <c r="CD164" s="793">
        <f t="shared" si="175"/>
        <v>0</v>
      </c>
      <c r="CE164" s="758">
        <f t="shared" si="176"/>
        <v>0</v>
      </c>
      <c r="CF164" s="84"/>
      <c r="CG164" s="74"/>
      <c r="CH164" s="83"/>
      <c r="CI164" s="73"/>
      <c r="CJ164" s="83"/>
      <c r="CK164" s="73"/>
      <c r="CL164" s="83"/>
      <c r="CM164" s="73"/>
      <c r="CN164" s="83"/>
      <c r="CO164" s="73"/>
      <c r="CP164" s="83"/>
      <c r="CQ164" s="73"/>
      <c r="CR164" s="83"/>
      <c r="CS164" s="73"/>
      <c r="CT164" s="83"/>
      <c r="CU164" s="73"/>
      <c r="CV164" s="83"/>
      <c r="CW164" s="73"/>
      <c r="CX164" s="83"/>
      <c r="CY164" s="73"/>
      <c r="CZ164" s="83"/>
      <c r="DA164" s="72"/>
      <c r="DB164" s="85"/>
      <c r="DC164" s="70"/>
      <c r="DD164" s="793">
        <f t="shared" si="177"/>
        <v>0</v>
      </c>
      <c r="DE164" s="814">
        <f t="shared" si="178"/>
        <v>0</v>
      </c>
      <c r="DF164" s="69">
        <f t="shared" si="164"/>
        <v>0</v>
      </c>
      <c r="DG164" s="68">
        <f t="shared" si="165"/>
        <v>0</v>
      </c>
      <c r="DH164" s="305"/>
      <c r="DI164" s="590"/>
      <c r="DJ164" s="590"/>
      <c r="DK164" s="590"/>
      <c r="DL164" s="590"/>
      <c r="DM164" s="590"/>
      <c r="DN164" s="590"/>
      <c r="DO164" s="590"/>
      <c r="DP164" s="590"/>
      <c r="DQ164" s="590"/>
      <c r="DR164" s="590"/>
      <c r="DS164" s="590"/>
    </row>
    <row r="165" spans="1:123" s="113" customFormat="1" ht="32">
      <c r="A165" s="128">
        <v>4</v>
      </c>
      <c r="B165" s="127" t="s">
        <v>210</v>
      </c>
      <c r="C165" s="126"/>
      <c r="D165" s="126"/>
      <c r="E165" s="125"/>
      <c r="F165" s="247">
        <f t="shared" ref="F165:AM165" si="191">+F166+F169+F172+F174</f>
        <v>0</v>
      </c>
      <c r="G165" s="121">
        <f t="shared" si="191"/>
        <v>0</v>
      </c>
      <c r="H165" s="119">
        <f t="shared" si="191"/>
        <v>0</v>
      </c>
      <c r="I165" s="120">
        <f t="shared" si="191"/>
        <v>0</v>
      </c>
      <c r="J165" s="119">
        <f t="shared" si="191"/>
        <v>0</v>
      </c>
      <c r="K165" s="120">
        <f t="shared" si="191"/>
        <v>0</v>
      </c>
      <c r="L165" s="119">
        <f t="shared" si="191"/>
        <v>0</v>
      </c>
      <c r="M165" s="120">
        <f t="shared" si="191"/>
        <v>0</v>
      </c>
      <c r="N165" s="119">
        <f t="shared" si="191"/>
        <v>0</v>
      </c>
      <c r="O165" s="120">
        <f t="shared" si="191"/>
        <v>0</v>
      </c>
      <c r="P165" s="119">
        <f t="shared" si="191"/>
        <v>0</v>
      </c>
      <c r="Q165" s="120">
        <f t="shared" si="191"/>
        <v>0</v>
      </c>
      <c r="R165" s="119">
        <f t="shared" si="191"/>
        <v>0</v>
      </c>
      <c r="S165" s="120">
        <f t="shared" si="191"/>
        <v>0</v>
      </c>
      <c r="T165" s="119">
        <f t="shared" si="191"/>
        <v>0</v>
      </c>
      <c r="U165" s="120">
        <f t="shared" si="191"/>
        <v>0</v>
      </c>
      <c r="V165" s="119">
        <f t="shared" si="191"/>
        <v>0</v>
      </c>
      <c r="W165" s="120">
        <f t="shared" si="191"/>
        <v>0</v>
      </c>
      <c r="X165" s="119">
        <f t="shared" si="191"/>
        <v>0</v>
      </c>
      <c r="Y165" s="120">
        <f t="shared" si="191"/>
        <v>0</v>
      </c>
      <c r="Z165" s="119">
        <f t="shared" si="191"/>
        <v>0</v>
      </c>
      <c r="AA165" s="118">
        <f t="shared" si="191"/>
        <v>70000</v>
      </c>
      <c r="AB165" s="117">
        <f t="shared" si="191"/>
        <v>0</v>
      </c>
      <c r="AC165" s="123">
        <f t="shared" si="191"/>
        <v>0</v>
      </c>
      <c r="AD165" s="769">
        <f t="shared" si="169"/>
        <v>0</v>
      </c>
      <c r="AE165" s="753">
        <f t="shared" si="170"/>
        <v>70000</v>
      </c>
      <c r="AF165" s="122">
        <f t="shared" si="191"/>
        <v>0</v>
      </c>
      <c r="AG165" s="121">
        <f t="shared" si="191"/>
        <v>0</v>
      </c>
      <c r="AH165" s="119">
        <f t="shared" si="191"/>
        <v>0</v>
      </c>
      <c r="AI165" s="120">
        <f t="shared" si="191"/>
        <v>3244</v>
      </c>
      <c r="AJ165" s="119">
        <f t="shared" si="191"/>
        <v>0</v>
      </c>
      <c r="AK165" s="120">
        <f t="shared" si="191"/>
        <v>6494.2</v>
      </c>
      <c r="AL165" s="119">
        <f t="shared" si="191"/>
        <v>0</v>
      </c>
      <c r="AM165" s="120">
        <f t="shared" si="191"/>
        <v>6494.2</v>
      </c>
      <c r="AN165" s="119">
        <f t="shared" ref="AN165:BU165" si="192">+AN166+AN169+AN172+AN174</f>
        <v>0</v>
      </c>
      <c r="AO165" s="120">
        <f t="shared" si="192"/>
        <v>6494.2</v>
      </c>
      <c r="AP165" s="119">
        <f t="shared" si="192"/>
        <v>0</v>
      </c>
      <c r="AQ165" s="120">
        <f t="shared" si="192"/>
        <v>6494.2</v>
      </c>
      <c r="AR165" s="119">
        <f t="shared" si="192"/>
        <v>0</v>
      </c>
      <c r="AS165" s="120">
        <f t="shared" si="192"/>
        <v>6494.2</v>
      </c>
      <c r="AT165" s="119">
        <f t="shared" si="192"/>
        <v>0</v>
      </c>
      <c r="AU165" s="120">
        <f t="shared" si="192"/>
        <v>0</v>
      </c>
      <c r="AV165" s="119">
        <f t="shared" si="192"/>
        <v>1061.9290472107107</v>
      </c>
      <c r="AW165" s="120">
        <f t="shared" si="192"/>
        <v>25000</v>
      </c>
      <c r="AX165" s="119">
        <f t="shared" si="192"/>
        <v>8760.9146394883628</v>
      </c>
      <c r="AY165" s="120">
        <f t="shared" si="192"/>
        <v>25000</v>
      </c>
      <c r="AZ165" s="119">
        <f t="shared" si="192"/>
        <v>9730.4546394883619</v>
      </c>
      <c r="BA165" s="118">
        <f t="shared" si="192"/>
        <v>95000</v>
      </c>
      <c r="BB165" s="119">
        <f t="shared" si="192"/>
        <v>19805.5087989317</v>
      </c>
      <c r="BC165" s="124">
        <f t="shared" si="192"/>
        <v>0</v>
      </c>
      <c r="BD165" s="769">
        <f t="shared" si="172"/>
        <v>39358.807125119136</v>
      </c>
      <c r="BE165" s="753">
        <f t="shared" si="173"/>
        <v>180715</v>
      </c>
      <c r="BF165" s="122">
        <f t="shared" si="192"/>
        <v>14005.2487989317</v>
      </c>
      <c r="BG165" s="121">
        <f t="shared" si="192"/>
        <v>0</v>
      </c>
      <c r="BH165" s="119">
        <f t="shared" si="192"/>
        <v>15587.519751720991</v>
      </c>
      <c r="BI165" s="120">
        <f t="shared" si="192"/>
        <v>0</v>
      </c>
      <c r="BJ165" s="119">
        <f t="shared" si="192"/>
        <v>11881.390704510277</v>
      </c>
      <c r="BK165" s="120">
        <f t="shared" si="192"/>
        <v>0</v>
      </c>
      <c r="BL165" s="119">
        <f t="shared" si="192"/>
        <v>30418.63070451028</v>
      </c>
      <c r="BM165" s="120">
        <f t="shared" si="192"/>
        <v>0</v>
      </c>
      <c r="BN165" s="119">
        <f t="shared" si="192"/>
        <v>14525.590704510278</v>
      </c>
      <c r="BO165" s="120">
        <f t="shared" si="192"/>
        <v>0</v>
      </c>
      <c r="BP165" s="119">
        <f t="shared" si="192"/>
        <v>13644.190704510276</v>
      </c>
      <c r="BQ165" s="120">
        <f t="shared" si="192"/>
        <v>0</v>
      </c>
      <c r="BR165" s="119">
        <f t="shared" si="192"/>
        <v>13644.190704510276</v>
      </c>
      <c r="BS165" s="120">
        <f t="shared" si="192"/>
        <v>0</v>
      </c>
      <c r="BT165" s="119">
        <f t="shared" si="192"/>
        <v>16288.390704510277</v>
      </c>
      <c r="BU165" s="120">
        <f t="shared" si="192"/>
        <v>0</v>
      </c>
      <c r="BV165" s="119">
        <f t="shared" ref="BV165:DC165" si="193">+BV166+BV169+BV172+BV174</f>
        <v>13644.190704510276</v>
      </c>
      <c r="BW165" s="120">
        <f t="shared" si="193"/>
        <v>25000</v>
      </c>
      <c r="BX165" s="119">
        <f t="shared" si="193"/>
        <v>13644.190704510276</v>
      </c>
      <c r="BY165" s="120">
        <f t="shared" si="193"/>
        <v>25000</v>
      </c>
      <c r="BZ165" s="119">
        <f t="shared" si="193"/>
        <v>16288.390704510277</v>
      </c>
      <c r="CA165" s="118">
        <f t="shared" si="193"/>
        <v>95000</v>
      </c>
      <c r="CB165" s="117">
        <f t="shared" si="193"/>
        <v>20413.990704510277</v>
      </c>
      <c r="CC165" s="123">
        <f t="shared" si="193"/>
        <v>0</v>
      </c>
      <c r="CD165" s="769">
        <f t="shared" si="175"/>
        <v>193985.91559575545</v>
      </c>
      <c r="CE165" s="753">
        <f t="shared" si="176"/>
        <v>145000</v>
      </c>
      <c r="CF165" s="122">
        <f t="shared" si="193"/>
        <v>13644.190704510276</v>
      </c>
      <c r="CG165" s="121">
        <f t="shared" si="193"/>
        <v>0</v>
      </c>
      <c r="CH165" s="119">
        <f t="shared" si="193"/>
        <v>16288.390704510277</v>
      </c>
      <c r="CI165" s="120">
        <f t="shared" si="193"/>
        <v>0</v>
      </c>
      <c r="CJ165" s="119">
        <f t="shared" si="193"/>
        <v>13644.190704510276</v>
      </c>
      <c r="CK165" s="120">
        <f t="shared" si="193"/>
        <v>0</v>
      </c>
      <c r="CL165" s="119">
        <f t="shared" si="193"/>
        <v>29440.380704510277</v>
      </c>
      <c r="CM165" s="120">
        <f t="shared" si="193"/>
        <v>0</v>
      </c>
      <c r="CN165" s="119">
        <f t="shared" si="193"/>
        <v>16288.390704510277</v>
      </c>
      <c r="CO165" s="120">
        <f t="shared" si="193"/>
        <v>0</v>
      </c>
      <c r="CP165" s="119">
        <f t="shared" si="193"/>
        <v>13644.190704510276</v>
      </c>
      <c r="CQ165" s="120">
        <f t="shared" si="193"/>
        <v>0</v>
      </c>
      <c r="CR165" s="119">
        <f t="shared" si="193"/>
        <v>13644.190704510276</v>
      </c>
      <c r="CS165" s="120">
        <f t="shared" si="193"/>
        <v>0</v>
      </c>
      <c r="CT165" s="119">
        <f t="shared" si="193"/>
        <v>16288.390704510277</v>
      </c>
      <c r="CU165" s="120">
        <f t="shared" si="193"/>
        <v>0</v>
      </c>
      <c r="CV165" s="119">
        <f t="shared" si="193"/>
        <v>13644.190704510276</v>
      </c>
      <c r="CW165" s="120">
        <f t="shared" si="193"/>
        <v>25000</v>
      </c>
      <c r="CX165" s="119">
        <f t="shared" si="193"/>
        <v>13644.190704510276</v>
      </c>
      <c r="CY165" s="120">
        <f t="shared" si="193"/>
        <v>25000</v>
      </c>
      <c r="CZ165" s="119">
        <f t="shared" si="193"/>
        <v>19134.760704510274</v>
      </c>
      <c r="DA165" s="118">
        <f t="shared" si="193"/>
        <v>115000</v>
      </c>
      <c r="DB165" s="117">
        <f t="shared" si="193"/>
        <v>131409.85070451026</v>
      </c>
      <c r="DC165" s="116">
        <f t="shared" si="193"/>
        <v>0</v>
      </c>
      <c r="DD165" s="769">
        <f t="shared" si="177"/>
        <v>310715.30845412333</v>
      </c>
      <c r="DE165" s="809">
        <f t="shared" si="178"/>
        <v>165000</v>
      </c>
      <c r="DF165" s="115">
        <f t="shared" si="164"/>
        <v>544060.0311749978</v>
      </c>
      <c r="DG165" s="114">
        <f t="shared" si="165"/>
        <v>560715</v>
      </c>
      <c r="DH165" s="305"/>
      <c r="DI165" s="590"/>
      <c r="DJ165" s="590"/>
      <c r="DK165" s="590"/>
      <c r="DL165" s="590"/>
      <c r="DM165" s="590"/>
      <c r="DN165" s="590"/>
      <c r="DO165" s="590"/>
      <c r="DP165" s="590"/>
      <c r="DQ165" s="590"/>
      <c r="DR165" s="590"/>
      <c r="DS165" s="590"/>
    </row>
    <row r="166" spans="1:123" s="93" customFormat="1" ht="32">
      <c r="A166" s="97" t="s">
        <v>211</v>
      </c>
      <c r="B166" s="93" t="s">
        <v>236</v>
      </c>
      <c r="E166" s="104"/>
      <c r="F166" s="102">
        <f>+SUM(F167:F168)</f>
        <v>0</v>
      </c>
      <c r="G166" s="99">
        <f t="shared" ref="G166:BV166" si="194">+SUM(G167:G168)</f>
        <v>0</v>
      </c>
      <c r="H166" s="97">
        <f t="shared" si="194"/>
        <v>0</v>
      </c>
      <c r="I166" s="98">
        <f t="shared" si="194"/>
        <v>0</v>
      </c>
      <c r="J166" s="97">
        <f t="shared" si="194"/>
        <v>0</v>
      </c>
      <c r="K166" s="98">
        <f t="shared" si="194"/>
        <v>0</v>
      </c>
      <c r="L166" s="97">
        <f t="shared" si="194"/>
        <v>0</v>
      </c>
      <c r="M166" s="98">
        <f t="shared" si="194"/>
        <v>0</v>
      </c>
      <c r="N166" s="97">
        <f t="shared" si="194"/>
        <v>0</v>
      </c>
      <c r="O166" s="98">
        <f t="shared" si="194"/>
        <v>0</v>
      </c>
      <c r="P166" s="97">
        <f t="shared" si="194"/>
        <v>0</v>
      </c>
      <c r="Q166" s="98">
        <f t="shared" si="194"/>
        <v>0</v>
      </c>
      <c r="R166" s="97">
        <f t="shared" si="194"/>
        <v>0</v>
      </c>
      <c r="S166" s="98">
        <f t="shared" si="194"/>
        <v>0</v>
      </c>
      <c r="T166" s="97">
        <f t="shared" si="194"/>
        <v>0</v>
      </c>
      <c r="U166" s="98">
        <f t="shared" si="194"/>
        <v>0</v>
      </c>
      <c r="V166" s="97">
        <f t="shared" si="194"/>
        <v>0</v>
      </c>
      <c r="W166" s="98">
        <f t="shared" si="194"/>
        <v>0</v>
      </c>
      <c r="X166" s="97">
        <f t="shared" si="194"/>
        <v>0</v>
      </c>
      <c r="Y166" s="98">
        <f t="shared" si="194"/>
        <v>0</v>
      </c>
      <c r="Z166" s="97">
        <f t="shared" si="194"/>
        <v>0</v>
      </c>
      <c r="AA166" s="96">
        <f>+SUM(AA167:AA168)</f>
        <v>70000</v>
      </c>
      <c r="AB166" s="95">
        <f t="shared" si="194"/>
        <v>0</v>
      </c>
      <c r="AC166" s="101">
        <f t="shared" si="194"/>
        <v>0</v>
      </c>
      <c r="AD166" s="794">
        <f t="shared" si="169"/>
        <v>0</v>
      </c>
      <c r="AE166" s="760">
        <f t="shared" si="170"/>
        <v>70000</v>
      </c>
      <c r="AF166" s="100">
        <f t="shared" si="194"/>
        <v>0</v>
      </c>
      <c r="AG166" s="99">
        <f t="shared" si="194"/>
        <v>0</v>
      </c>
      <c r="AH166" s="97">
        <f t="shared" si="194"/>
        <v>0</v>
      </c>
      <c r="AI166" s="98">
        <f>+SUM(AI167:AI168)</f>
        <v>0</v>
      </c>
      <c r="AJ166" s="97">
        <f t="shared" si="194"/>
        <v>0</v>
      </c>
      <c r="AK166" s="98">
        <f t="shared" si="194"/>
        <v>0</v>
      </c>
      <c r="AL166" s="97">
        <f t="shared" si="194"/>
        <v>0</v>
      </c>
      <c r="AM166" s="98">
        <f t="shared" si="194"/>
        <v>0</v>
      </c>
      <c r="AN166" s="97">
        <f t="shared" si="194"/>
        <v>0</v>
      </c>
      <c r="AO166" s="98">
        <f t="shared" si="194"/>
        <v>0</v>
      </c>
      <c r="AP166" s="97">
        <f t="shared" si="194"/>
        <v>0</v>
      </c>
      <c r="AQ166" s="98">
        <f t="shared" si="194"/>
        <v>0</v>
      </c>
      <c r="AR166" s="97">
        <f t="shared" si="194"/>
        <v>0</v>
      </c>
      <c r="AS166" s="98">
        <f t="shared" si="194"/>
        <v>0</v>
      </c>
      <c r="AT166" s="97">
        <f t="shared" si="194"/>
        <v>0</v>
      </c>
      <c r="AU166" s="98">
        <f t="shared" si="194"/>
        <v>0</v>
      </c>
      <c r="AV166" s="97">
        <f t="shared" si="194"/>
        <v>0</v>
      </c>
      <c r="AW166" s="98">
        <f t="shared" si="194"/>
        <v>0</v>
      </c>
      <c r="AX166" s="97">
        <f t="shared" si="194"/>
        <v>0</v>
      </c>
      <c r="AY166" s="98">
        <f t="shared" si="194"/>
        <v>0</v>
      </c>
      <c r="AZ166" s="97">
        <f t="shared" si="194"/>
        <v>0</v>
      </c>
      <c r="BA166" s="96">
        <f t="shared" si="194"/>
        <v>70000</v>
      </c>
      <c r="BB166" s="97">
        <f t="shared" si="194"/>
        <v>0</v>
      </c>
      <c r="BC166" s="103">
        <f t="shared" si="194"/>
        <v>0</v>
      </c>
      <c r="BD166" s="794">
        <f t="shared" si="172"/>
        <v>0</v>
      </c>
      <c r="BE166" s="760">
        <f t="shared" si="173"/>
        <v>70000</v>
      </c>
      <c r="BF166" s="100">
        <f t="shared" si="194"/>
        <v>0</v>
      </c>
      <c r="BG166" s="99">
        <f t="shared" si="194"/>
        <v>0</v>
      </c>
      <c r="BH166" s="97">
        <f t="shared" si="194"/>
        <v>0</v>
      </c>
      <c r="BI166" s="98">
        <f t="shared" si="194"/>
        <v>0</v>
      </c>
      <c r="BJ166" s="97">
        <f t="shared" si="194"/>
        <v>0</v>
      </c>
      <c r="BK166" s="98">
        <f t="shared" si="194"/>
        <v>0</v>
      </c>
      <c r="BL166" s="97">
        <f t="shared" si="194"/>
        <v>0</v>
      </c>
      <c r="BM166" s="98">
        <f t="shared" si="194"/>
        <v>0</v>
      </c>
      <c r="BN166" s="97">
        <f t="shared" si="194"/>
        <v>0</v>
      </c>
      <c r="BO166" s="98">
        <f t="shared" si="194"/>
        <v>0</v>
      </c>
      <c r="BP166" s="97">
        <f t="shared" si="194"/>
        <v>0</v>
      </c>
      <c r="BQ166" s="98">
        <f t="shared" si="194"/>
        <v>0</v>
      </c>
      <c r="BR166" s="97">
        <f t="shared" si="194"/>
        <v>0</v>
      </c>
      <c r="BS166" s="98">
        <f t="shared" si="194"/>
        <v>0</v>
      </c>
      <c r="BT166" s="97">
        <f t="shared" si="194"/>
        <v>0</v>
      </c>
      <c r="BU166" s="98">
        <f t="shared" si="194"/>
        <v>0</v>
      </c>
      <c r="BV166" s="97">
        <f t="shared" si="194"/>
        <v>0</v>
      </c>
      <c r="BW166" s="98">
        <f t="shared" ref="BW166:DC166" si="195">+SUM(BW167:BW168)</f>
        <v>0</v>
      </c>
      <c r="BX166" s="97">
        <f t="shared" si="195"/>
        <v>0</v>
      </c>
      <c r="BY166" s="98">
        <f t="shared" si="195"/>
        <v>0</v>
      </c>
      <c r="BZ166" s="97">
        <f t="shared" si="195"/>
        <v>0</v>
      </c>
      <c r="CA166" s="96">
        <f t="shared" si="195"/>
        <v>70000</v>
      </c>
      <c r="CB166" s="95">
        <f t="shared" si="195"/>
        <v>0</v>
      </c>
      <c r="CC166" s="101">
        <f t="shared" si="195"/>
        <v>0</v>
      </c>
      <c r="CD166" s="794">
        <f t="shared" si="175"/>
        <v>0</v>
      </c>
      <c r="CE166" s="760">
        <f t="shared" si="176"/>
        <v>70000</v>
      </c>
      <c r="CF166" s="100">
        <f t="shared" si="195"/>
        <v>0</v>
      </c>
      <c r="CG166" s="99">
        <f t="shared" si="195"/>
        <v>0</v>
      </c>
      <c r="CH166" s="97">
        <f t="shared" si="195"/>
        <v>0</v>
      </c>
      <c r="CI166" s="98">
        <f t="shared" si="195"/>
        <v>0</v>
      </c>
      <c r="CJ166" s="97">
        <f t="shared" si="195"/>
        <v>0</v>
      </c>
      <c r="CK166" s="98">
        <f t="shared" si="195"/>
        <v>0</v>
      </c>
      <c r="CL166" s="97">
        <f t="shared" si="195"/>
        <v>0</v>
      </c>
      <c r="CM166" s="98">
        <f t="shared" si="195"/>
        <v>0</v>
      </c>
      <c r="CN166" s="97">
        <f t="shared" si="195"/>
        <v>0</v>
      </c>
      <c r="CO166" s="98">
        <f t="shared" si="195"/>
        <v>0</v>
      </c>
      <c r="CP166" s="97">
        <f t="shared" si="195"/>
        <v>0</v>
      </c>
      <c r="CQ166" s="98">
        <f t="shared" si="195"/>
        <v>0</v>
      </c>
      <c r="CR166" s="97">
        <f t="shared" si="195"/>
        <v>0</v>
      </c>
      <c r="CS166" s="98">
        <f t="shared" si="195"/>
        <v>0</v>
      </c>
      <c r="CT166" s="97">
        <f t="shared" si="195"/>
        <v>0</v>
      </c>
      <c r="CU166" s="98">
        <f t="shared" si="195"/>
        <v>0</v>
      </c>
      <c r="CV166" s="97">
        <f t="shared" si="195"/>
        <v>0</v>
      </c>
      <c r="CW166" s="98">
        <f t="shared" si="195"/>
        <v>0</v>
      </c>
      <c r="CX166" s="97">
        <f t="shared" si="195"/>
        <v>0</v>
      </c>
      <c r="CY166" s="98">
        <f t="shared" si="195"/>
        <v>0</v>
      </c>
      <c r="CZ166" s="97">
        <f t="shared" si="195"/>
        <v>0</v>
      </c>
      <c r="DA166" s="96">
        <f t="shared" si="195"/>
        <v>90000</v>
      </c>
      <c r="DB166" s="95">
        <f t="shared" si="195"/>
        <v>0</v>
      </c>
      <c r="DC166" s="94">
        <f t="shared" si="195"/>
        <v>0</v>
      </c>
      <c r="DD166" s="794">
        <f t="shared" si="177"/>
        <v>0</v>
      </c>
      <c r="DE166" s="815">
        <f t="shared" si="178"/>
        <v>90000</v>
      </c>
      <c r="DF166" s="562">
        <f t="shared" si="164"/>
        <v>0</v>
      </c>
      <c r="DG166" s="563">
        <f t="shared" si="165"/>
        <v>300000</v>
      </c>
      <c r="DH166" s="306"/>
      <c r="DI166" s="195"/>
      <c r="DJ166" s="195"/>
      <c r="DK166" s="195"/>
      <c r="DL166" s="195"/>
      <c r="DM166" s="195"/>
      <c r="DN166" s="195"/>
      <c r="DO166" s="195"/>
      <c r="DP166" s="195"/>
      <c r="DQ166" s="195"/>
      <c r="DR166" s="195"/>
      <c r="DS166" s="195"/>
    </row>
    <row r="167" spans="1:123">
      <c r="A167" s="82" t="s">
        <v>492</v>
      </c>
      <c r="B167" s="112" t="s">
        <v>313</v>
      </c>
      <c r="C167" s="80">
        <v>46.5</v>
      </c>
      <c r="D167" s="79">
        <v>43511</v>
      </c>
      <c r="E167" s="86">
        <v>44925</v>
      </c>
      <c r="F167" s="105"/>
      <c r="G167" s="74"/>
      <c r="H167" s="83"/>
      <c r="I167" s="73"/>
      <c r="J167" s="83"/>
      <c r="K167" s="73"/>
      <c r="L167" s="83"/>
      <c r="M167" s="73"/>
      <c r="N167" s="83"/>
      <c r="O167" s="73"/>
      <c r="P167" s="83"/>
      <c r="Q167" s="73"/>
      <c r="R167" s="83"/>
      <c r="S167" s="73"/>
      <c r="T167" s="83"/>
      <c r="U167" s="73"/>
      <c r="V167" s="83"/>
      <c r="W167" s="73"/>
      <c r="X167" s="83"/>
      <c r="Y167" s="73"/>
      <c r="Z167" s="83"/>
      <c r="AA167" s="72">
        <v>70000</v>
      </c>
      <c r="AB167" s="85"/>
      <c r="AC167" s="75"/>
      <c r="AD167" s="793">
        <f t="shared" si="169"/>
        <v>0</v>
      </c>
      <c r="AE167" s="758">
        <f t="shared" si="170"/>
        <v>70000</v>
      </c>
      <c r="AF167" s="84"/>
      <c r="AG167" s="74"/>
      <c r="AH167" s="83"/>
      <c r="AJ167" s="83"/>
      <c r="AK167" s="73"/>
      <c r="AL167" s="83"/>
      <c r="AM167" s="73"/>
      <c r="AN167" s="83"/>
      <c r="AO167" s="73"/>
      <c r="AP167" s="83"/>
      <c r="AQ167" s="73"/>
      <c r="AR167" s="83"/>
      <c r="AS167" s="73"/>
      <c r="AT167" s="83"/>
      <c r="AU167" s="73"/>
      <c r="AV167" s="83"/>
      <c r="AW167" s="73"/>
      <c r="AX167" s="83"/>
      <c r="AY167" s="73"/>
      <c r="AZ167" s="83"/>
      <c r="BA167" s="2">
        <v>70000</v>
      </c>
      <c r="BB167" s="83"/>
      <c r="BC167" s="77"/>
      <c r="BD167" s="793">
        <f t="shared" si="172"/>
        <v>0</v>
      </c>
      <c r="BE167" s="758">
        <f t="shared" si="173"/>
        <v>70000</v>
      </c>
      <c r="BF167" s="84"/>
      <c r="BG167" s="74"/>
      <c r="BH167" s="83"/>
      <c r="BI167" s="73"/>
      <c r="BJ167" s="83"/>
      <c r="BK167" s="73"/>
      <c r="BL167" s="83"/>
      <c r="BM167" s="73"/>
      <c r="BN167" s="83"/>
      <c r="BO167" s="73"/>
      <c r="BP167" s="83"/>
      <c r="BQ167" s="73"/>
      <c r="BR167" s="83"/>
      <c r="BS167" s="73"/>
      <c r="BT167" s="83"/>
      <c r="BU167" s="73"/>
      <c r="BV167" s="83"/>
      <c r="BW167" s="73"/>
      <c r="BX167" s="83"/>
      <c r="BY167" s="73"/>
      <c r="BZ167" s="83"/>
      <c r="CA167" s="72">
        <v>70000</v>
      </c>
      <c r="CB167" s="85"/>
      <c r="CC167" s="75"/>
      <c r="CD167" s="793">
        <f t="shared" si="175"/>
        <v>0</v>
      </c>
      <c r="CE167" s="758">
        <f t="shared" si="176"/>
        <v>70000</v>
      </c>
      <c r="CF167" s="84"/>
      <c r="CG167" s="74"/>
      <c r="CH167" s="83"/>
      <c r="CI167" s="73"/>
      <c r="CJ167" s="83"/>
      <c r="CK167" s="73"/>
      <c r="CL167" s="83"/>
      <c r="CM167" s="73"/>
      <c r="CN167" s="83"/>
      <c r="CO167" s="73"/>
      <c r="CP167" s="83"/>
      <c r="CQ167" s="73"/>
      <c r="CR167" s="83"/>
      <c r="CS167" s="73"/>
      <c r="CT167" s="83"/>
      <c r="CU167" s="73"/>
      <c r="CV167" s="83"/>
      <c r="CW167" s="73"/>
      <c r="CX167" s="83"/>
      <c r="CY167" s="73"/>
      <c r="CZ167" s="83"/>
      <c r="DA167" s="72">
        <v>90000</v>
      </c>
      <c r="DB167" s="85"/>
      <c r="DC167" s="70"/>
      <c r="DD167" s="793">
        <f t="shared" si="177"/>
        <v>0</v>
      </c>
      <c r="DE167" s="814">
        <f t="shared" si="178"/>
        <v>90000</v>
      </c>
      <c r="DF167" s="69">
        <f t="shared" ref="DF167" si="196">+F167+H167+J167+L167+N167+P167+R167+T167+V167+X167+Z167+AB167+AF167+AH167+AJ167+AL167+AN167+AP167+AR167+AT167+AV167+AX167+AZ167+BB167+BF167+BH167+BJ167+BL167+BN167+BP167+BR167+BT167+BV167+BX167+BZ167+CB167+CF167+CH167+CJ167+CL167+CN167+CP167+CR167+CT167+CV167+CX167+CZ167+DB167</f>
        <v>0</v>
      </c>
      <c r="DG167" s="68">
        <f t="shared" ref="DG167" si="197">+G167+I167+K167+M167+O167+Q167+S167+U167+W167+Y167+AA167+AC167+AG167+AI167+AK167+AM167+AO167+AQ167+AS167+AU167+AW167+AY167+BA167+BC167+BG167+BI167+BK167+BM167+BO167+BQ167+BS167+BU167+BW167+BY167+CA167+CC167+CG167+CI167+CK167+CM167+CO167+CQ167+CS167+CU167+CW167+CY167+DA167+DC167</f>
        <v>300000</v>
      </c>
    </row>
    <row r="168" spans="1:123" ht="29.25" customHeight="1">
      <c r="A168" s="82" t="s">
        <v>493</v>
      </c>
      <c r="B168" s="366" t="s">
        <v>314</v>
      </c>
      <c r="C168" s="80">
        <v>46.5</v>
      </c>
      <c r="D168" s="79">
        <v>43511</v>
      </c>
      <c r="E168" s="86">
        <v>44925</v>
      </c>
      <c r="F168" s="105"/>
      <c r="G168" s="74"/>
      <c r="H168" s="83"/>
      <c r="I168" s="73"/>
      <c r="J168" s="83"/>
      <c r="K168" s="73"/>
      <c r="L168" s="83"/>
      <c r="M168" s="73"/>
      <c r="N168" s="83"/>
      <c r="O168" s="73"/>
      <c r="P168" s="83"/>
      <c r="Q168" s="73"/>
      <c r="R168" s="83"/>
      <c r="S168" s="73"/>
      <c r="T168" s="83"/>
      <c r="U168" s="73"/>
      <c r="V168" s="83"/>
      <c r="W168" s="73"/>
      <c r="X168" s="83"/>
      <c r="Y168" s="73"/>
      <c r="Z168" s="83"/>
      <c r="AA168" s="72"/>
      <c r="AB168" s="85"/>
      <c r="AC168" s="75"/>
      <c r="AD168" s="793">
        <f t="shared" si="169"/>
        <v>0</v>
      </c>
      <c r="AE168" s="758">
        <f t="shared" si="170"/>
        <v>0</v>
      </c>
      <c r="AF168" s="84"/>
      <c r="AG168" s="74"/>
      <c r="AH168" s="83"/>
      <c r="AI168" s="73"/>
      <c r="AJ168" s="83"/>
      <c r="AK168" s="73"/>
      <c r="AL168" s="83"/>
      <c r="AM168" s="73"/>
      <c r="AN168" s="83"/>
      <c r="AO168" s="73"/>
      <c r="AP168" s="83"/>
      <c r="AQ168" s="73"/>
      <c r="AR168" s="83"/>
      <c r="AS168" s="73"/>
      <c r="AT168" s="83"/>
      <c r="AU168" s="73"/>
      <c r="AV168" s="83"/>
      <c r="AW168" s="73"/>
      <c r="AX168" s="83"/>
      <c r="AY168" s="73"/>
      <c r="AZ168" s="83"/>
      <c r="BA168" s="72"/>
      <c r="BB168" s="83"/>
      <c r="BC168" s="77"/>
      <c r="BD168" s="793">
        <f t="shared" si="172"/>
        <v>0</v>
      </c>
      <c r="BE168" s="758">
        <f t="shared" si="173"/>
        <v>0</v>
      </c>
      <c r="BF168" s="84"/>
      <c r="BG168" s="74"/>
      <c r="BH168" s="83"/>
      <c r="BI168" s="73"/>
      <c r="BJ168" s="83"/>
      <c r="BK168" s="73"/>
      <c r="BL168" s="83"/>
      <c r="BM168" s="73"/>
      <c r="BN168" s="83"/>
      <c r="BO168" s="73"/>
      <c r="BP168" s="83"/>
      <c r="BQ168" s="73"/>
      <c r="BR168" s="83"/>
      <c r="BS168" s="73"/>
      <c r="BT168" s="83"/>
      <c r="BU168" s="73"/>
      <c r="BV168" s="83"/>
      <c r="BW168" s="73"/>
      <c r="BX168" s="83"/>
      <c r="BY168" s="73"/>
      <c r="BZ168" s="83"/>
      <c r="CA168" s="72"/>
      <c r="CB168" s="85"/>
      <c r="CC168" s="75"/>
      <c r="CD168" s="793">
        <f t="shared" si="175"/>
        <v>0</v>
      </c>
      <c r="CE168" s="758">
        <f t="shared" si="176"/>
        <v>0</v>
      </c>
      <c r="CF168" s="84"/>
      <c r="CG168" s="74"/>
      <c r="CH168" s="83"/>
      <c r="CI168" s="73"/>
      <c r="CJ168" s="83"/>
      <c r="CK168" s="73"/>
      <c r="CL168" s="83"/>
      <c r="CM168" s="73"/>
      <c r="CN168" s="83"/>
      <c r="CO168" s="73"/>
      <c r="CP168" s="83"/>
      <c r="CQ168" s="73"/>
      <c r="CR168" s="83"/>
      <c r="CS168" s="73"/>
      <c r="CT168" s="83"/>
      <c r="CU168" s="73"/>
      <c r="CV168" s="83"/>
      <c r="CW168" s="73"/>
      <c r="CX168" s="83"/>
      <c r="CY168" s="73"/>
      <c r="CZ168" s="83"/>
      <c r="DA168" s="72"/>
      <c r="DB168" s="85"/>
      <c r="DC168" s="70"/>
      <c r="DD168" s="793">
        <f t="shared" si="177"/>
        <v>0</v>
      </c>
      <c r="DE168" s="814">
        <f t="shared" si="178"/>
        <v>0</v>
      </c>
      <c r="DF168" s="69">
        <f t="shared" ref="DF168:DF189" si="198">+F168+H168+J168+L168+N168+P168+R168+T168+V168+X168+Z168+AB168+AF168+AH168+AJ168+AL168+AN168+AP168+AR168+AT168+AV168+AX168+AZ168+BB168+BF168+BH168+BJ168+BL168+BN168+BP168+BR168+BT168+BV168+BX168+BZ168+CB168+CF168+CH168+CJ168+CL168+CN168+CP168+CR168+CT168+CV168+CX168+CZ168+DB168</f>
        <v>0</v>
      </c>
      <c r="DG168" s="68">
        <f t="shared" ref="DG168:DG189" si="199">+G168+I168+K168+M168+O168+Q168+S168+U168+W168+Y168+AA168+AC168+AG168+AI168+AK168+AM168+AO168+AQ168+AS168+AU168+AW168+AY168+BA168+BC168+BG168+BI168+BK168+BM168+BO168+BQ168+BS168+BU168+BW168+BY168+CA168+CC168+CG168+CI168+CK168+CM168+CO168+CQ168+CS168+CU168+CW168+CY168+DA168+DC168</f>
        <v>0</v>
      </c>
    </row>
    <row r="169" spans="1:123" s="93" customFormat="1" ht="32">
      <c r="A169" s="97" t="s">
        <v>315</v>
      </c>
      <c r="B169" s="93" t="s">
        <v>235</v>
      </c>
      <c r="E169" s="104"/>
      <c r="F169" s="102">
        <f>+SUM(F170:F171)</f>
        <v>0</v>
      </c>
      <c r="G169" s="99">
        <f t="shared" ref="G169:BV169" si="200">+SUM(G170:G171)</f>
        <v>0</v>
      </c>
      <c r="H169" s="97">
        <f t="shared" si="200"/>
        <v>0</v>
      </c>
      <c r="I169" s="98">
        <f t="shared" si="200"/>
        <v>0</v>
      </c>
      <c r="J169" s="97">
        <f t="shared" si="200"/>
        <v>0</v>
      </c>
      <c r="K169" s="98">
        <f t="shared" si="200"/>
        <v>0</v>
      </c>
      <c r="L169" s="97">
        <f t="shared" si="200"/>
        <v>0</v>
      </c>
      <c r="M169" s="98">
        <f t="shared" si="200"/>
        <v>0</v>
      </c>
      <c r="N169" s="97">
        <f t="shared" si="200"/>
        <v>0</v>
      </c>
      <c r="O169" s="98">
        <f t="shared" si="200"/>
        <v>0</v>
      </c>
      <c r="P169" s="97">
        <f t="shared" si="200"/>
        <v>0</v>
      </c>
      <c r="Q169" s="98">
        <f t="shared" si="200"/>
        <v>0</v>
      </c>
      <c r="R169" s="97">
        <f t="shared" si="200"/>
        <v>0</v>
      </c>
      <c r="S169" s="98">
        <f t="shared" si="200"/>
        <v>0</v>
      </c>
      <c r="T169" s="97">
        <f t="shared" si="200"/>
        <v>0</v>
      </c>
      <c r="U169" s="98">
        <f t="shared" si="200"/>
        <v>0</v>
      </c>
      <c r="V169" s="97">
        <f t="shared" si="200"/>
        <v>0</v>
      </c>
      <c r="W169" s="98">
        <f t="shared" si="200"/>
        <v>0</v>
      </c>
      <c r="X169" s="97">
        <f t="shared" si="200"/>
        <v>0</v>
      </c>
      <c r="Y169" s="98">
        <f t="shared" si="200"/>
        <v>0</v>
      </c>
      <c r="Z169" s="97">
        <f t="shared" si="200"/>
        <v>0</v>
      </c>
      <c r="AA169" s="96">
        <f t="shared" si="200"/>
        <v>0</v>
      </c>
      <c r="AB169" s="95">
        <f t="shared" si="200"/>
        <v>0</v>
      </c>
      <c r="AC169" s="101">
        <f t="shared" si="200"/>
        <v>0</v>
      </c>
      <c r="AD169" s="794">
        <f t="shared" si="169"/>
        <v>0</v>
      </c>
      <c r="AE169" s="760">
        <f t="shared" si="170"/>
        <v>0</v>
      </c>
      <c r="AF169" s="100">
        <f t="shared" si="200"/>
        <v>0</v>
      </c>
      <c r="AG169" s="99">
        <f t="shared" si="200"/>
        <v>0</v>
      </c>
      <c r="AH169" s="97">
        <f t="shared" si="200"/>
        <v>0</v>
      </c>
      <c r="AI169" s="98">
        <f t="shared" si="200"/>
        <v>0</v>
      </c>
      <c r="AJ169" s="97">
        <f t="shared" si="200"/>
        <v>0</v>
      </c>
      <c r="AK169" s="98">
        <f t="shared" si="200"/>
        <v>0</v>
      </c>
      <c r="AL169" s="97">
        <f t="shared" si="200"/>
        <v>0</v>
      </c>
      <c r="AM169" s="98">
        <f t="shared" si="200"/>
        <v>0</v>
      </c>
      <c r="AN169" s="97">
        <f t="shared" si="200"/>
        <v>0</v>
      </c>
      <c r="AO169" s="98">
        <f t="shared" si="200"/>
        <v>0</v>
      </c>
      <c r="AP169" s="97">
        <f t="shared" si="200"/>
        <v>0</v>
      </c>
      <c r="AQ169" s="98">
        <f t="shared" si="200"/>
        <v>0</v>
      </c>
      <c r="AR169" s="97">
        <f t="shared" si="200"/>
        <v>0</v>
      </c>
      <c r="AS169" s="98">
        <f t="shared" si="200"/>
        <v>0</v>
      </c>
      <c r="AT169" s="97">
        <f t="shared" si="200"/>
        <v>0</v>
      </c>
      <c r="AU169" s="98">
        <f t="shared" si="200"/>
        <v>0</v>
      </c>
      <c r="AV169" s="97">
        <f t="shared" si="200"/>
        <v>0</v>
      </c>
      <c r="AW169" s="98">
        <f t="shared" si="200"/>
        <v>0</v>
      </c>
      <c r="AX169" s="97">
        <f t="shared" si="200"/>
        <v>0</v>
      </c>
      <c r="AY169" s="98">
        <f t="shared" si="200"/>
        <v>0</v>
      </c>
      <c r="AZ169" s="97">
        <f t="shared" si="200"/>
        <v>0</v>
      </c>
      <c r="BA169" s="96">
        <f t="shared" si="200"/>
        <v>0</v>
      </c>
      <c r="BB169" s="97">
        <f t="shared" si="200"/>
        <v>0</v>
      </c>
      <c r="BC169" s="103">
        <f t="shared" si="200"/>
        <v>0</v>
      </c>
      <c r="BD169" s="794">
        <f t="shared" si="172"/>
        <v>0</v>
      </c>
      <c r="BE169" s="760">
        <f t="shared" si="173"/>
        <v>0</v>
      </c>
      <c r="BF169" s="100">
        <f t="shared" si="200"/>
        <v>0</v>
      </c>
      <c r="BG169" s="99">
        <f t="shared" si="200"/>
        <v>0</v>
      </c>
      <c r="BH169" s="97">
        <f t="shared" si="200"/>
        <v>0</v>
      </c>
      <c r="BI169" s="98">
        <f t="shared" si="200"/>
        <v>0</v>
      </c>
      <c r="BJ169" s="97">
        <f t="shared" si="200"/>
        <v>0</v>
      </c>
      <c r="BK169" s="98">
        <f t="shared" si="200"/>
        <v>0</v>
      </c>
      <c r="BL169" s="97">
        <f t="shared" si="200"/>
        <v>0</v>
      </c>
      <c r="BM169" s="98">
        <f t="shared" si="200"/>
        <v>0</v>
      </c>
      <c r="BN169" s="97">
        <f t="shared" si="200"/>
        <v>0</v>
      </c>
      <c r="BO169" s="98">
        <f t="shared" si="200"/>
        <v>0</v>
      </c>
      <c r="BP169" s="97">
        <f t="shared" si="200"/>
        <v>0</v>
      </c>
      <c r="BQ169" s="98">
        <f t="shared" si="200"/>
        <v>0</v>
      </c>
      <c r="BR169" s="97">
        <f t="shared" si="200"/>
        <v>0</v>
      </c>
      <c r="BS169" s="98">
        <f t="shared" si="200"/>
        <v>0</v>
      </c>
      <c r="BT169" s="97">
        <f t="shared" si="200"/>
        <v>0</v>
      </c>
      <c r="BU169" s="98">
        <f t="shared" si="200"/>
        <v>0</v>
      </c>
      <c r="BV169" s="97">
        <f t="shared" si="200"/>
        <v>0</v>
      </c>
      <c r="BW169" s="98">
        <f t="shared" ref="BW169:DC169" si="201">+SUM(BW170:BW171)</f>
        <v>0</v>
      </c>
      <c r="BX169" s="97">
        <f t="shared" si="201"/>
        <v>0</v>
      </c>
      <c r="BY169" s="98">
        <f t="shared" si="201"/>
        <v>0</v>
      </c>
      <c r="BZ169" s="97">
        <f t="shared" si="201"/>
        <v>0</v>
      </c>
      <c r="CA169" s="96">
        <f t="shared" si="201"/>
        <v>0</v>
      </c>
      <c r="CB169" s="95">
        <f t="shared" si="201"/>
        <v>0</v>
      </c>
      <c r="CC169" s="101">
        <f t="shared" si="201"/>
        <v>0</v>
      </c>
      <c r="CD169" s="794">
        <f t="shared" si="175"/>
        <v>0</v>
      </c>
      <c r="CE169" s="760">
        <f t="shared" si="176"/>
        <v>0</v>
      </c>
      <c r="CF169" s="100">
        <f t="shared" si="201"/>
        <v>0</v>
      </c>
      <c r="CG169" s="99">
        <f t="shared" si="201"/>
        <v>0</v>
      </c>
      <c r="CH169" s="97">
        <f t="shared" si="201"/>
        <v>0</v>
      </c>
      <c r="CI169" s="98">
        <f t="shared" si="201"/>
        <v>0</v>
      </c>
      <c r="CJ169" s="97">
        <f t="shared" si="201"/>
        <v>0</v>
      </c>
      <c r="CK169" s="98">
        <f t="shared" si="201"/>
        <v>0</v>
      </c>
      <c r="CL169" s="97">
        <f t="shared" si="201"/>
        <v>0</v>
      </c>
      <c r="CM169" s="98">
        <f t="shared" si="201"/>
        <v>0</v>
      </c>
      <c r="CN169" s="97">
        <f t="shared" si="201"/>
        <v>0</v>
      </c>
      <c r="CO169" s="98">
        <f t="shared" si="201"/>
        <v>0</v>
      </c>
      <c r="CP169" s="97">
        <f t="shared" si="201"/>
        <v>0</v>
      </c>
      <c r="CQ169" s="98">
        <f t="shared" si="201"/>
        <v>0</v>
      </c>
      <c r="CR169" s="97">
        <f t="shared" si="201"/>
        <v>0</v>
      </c>
      <c r="CS169" s="98">
        <f t="shared" si="201"/>
        <v>0</v>
      </c>
      <c r="CT169" s="97">
        <f t="shared" si="201"/>
        <v>0</v>
      </c>
      <c r="CU169" s="98">
        <f t="shared" si="201"/>
        <v>0</v>
      </c>
      <c r="CV169" s="97">
        <f t="shared" si="201"/>
        <v>0</v>
      </c>
      <c r="CW169" s="98">
        <f t="shared" si="201"/>
        <v>0</v>
      </c>
      <c r="CX169" s="97">
        <f t="shared" si="201"/>
        <v>0</v>
      </c>
      <c r="CY169" s="98">
        <f t="shared" si="201"/>
        <v>0</v>
      </c>
      <c r="CZ169" s="97">
        <f t="shared" si="201"/>
        <v>0</v>
      </c>
      <c r="DA169" s="96">
        <f t="shared" si="201"/>
        <v>0</v>
      </c>
      <c r="DB169" s="95">
        <f t="shared" si="201"/>
        <v>0</v>
      </c>
      <c r="DC169" s="94">
        <f t="shared" si="201"/>
        <v>0</v>
      </c>
      <c r="DD169" s="794">
        <f t="shared" si="177"/>
        <v>0</v>
      </c>
      <c r="DE169" s="815">
        <f t="shared" si="178"/>
        <v>0</v>
      </c>
      <c r="DF169" s="562">
        <f t="shared" si="198"/>
        <v>0</v>
      </c>
      <c r="DG169" s="563">
        <f t="shared" si="199"/>
        <v>0</v>
      </c>
      <c r="DH169" s="306"/>
      <c r="DI169" s="195"/>
      <c r="DJ169" s="195"/>
      <c r="DK169" s="195"/>
      <c r="DL169" s="195"/>
      <c r="DM169" s="195"/>
      <c r="DN169" s="195"/>
      <c r="DO169" s="195"/>
      <c r="DP169" s="195"/>
      <c r="DQ169" s="195"/>
      <c r="DR169" s="195"/>
      <c r="DS169" s="195"/>
    </row>
    <row r="170" spans="1:123" s="248" customFormat="1" ht="12">
      <c r="A170" s="362" t="s">
        <v>494</v>
      </c>
      <c r="B170" s="248" t="s">
        <v>316</v>
      </c>
      <c r="F170" s="550"/>
      <c r="G170" s="551"/>
      <c r="H170" s="552"/>
      <c r="I170" s="551"/>
      <c r="J170" s="552"/>
      <c r="K170" s="551"/>
      <c r="L170" s="552"/>
      <c r="M170" s="551"/>
      <c r="N170" s="552"/>
      <c r="O170" s="551"/>
      <c r="P170" s="552"/>
      <c r="Q170" s="551"/>
      <c r="R170" s="552"/>
      <c r="S170" s="551"/>
      <c r="T170" s="552"/>
      <c r="U170" s="551"/>
      <c r="V170" s="552"/>
      <c r="W170" s="551"/>
      <c r="X170" s="552"/>
      <c r="Y170" s="551"/>
      <c r="Z170" s="552"/>
      <c r="AA170" s="551"/>
      <c r="AB170" s="552"/>
      <c r="AC170" s="553"/>
      <c r="AD170" s="803">
        <f t="shared" si="169"/>
        <v>0</v>
      </c>
      <c r="AE170" s="767">
        <f t="shared" si="170"/>
        <v>0</v>
      </c>
      <c r="AF170" s="362"/>
      <c r="AG170" s="367"/>
      <c r="AH170" s="362"/>
      <c r="AI170" s="367"/>
      <c r="AJ170" s="362"/>
      <c r="AK170" s="367"/>
      <c r="AL170" s="362"/>
      <c r="AM170" s="367"/>
      <c r="AN170" s="362"/>
      <c r="AO170" s="367"/>
      <c r="AP170" s="362"/>
      <c r="AQ170" s="367"/>
      <c r="AR170" s="362"/>
      <c r="AS170" s="367"/>
      <c r="AT170" s="362"/>
      <c r="AU170" s="367"/>
      <c r="AV170" s="362"/>
      <c r="AW170" s="367"/>
      <c r="AX170" s="362"/>
      <c r="AY170" s="367"/>
      <c r="AZ170" s="362"/>
      <c r="BA170" s="367"/>
      <c r="BB170" s="362"/>
      <c r="BC170" s="367"/>
      <c r="BD170" s="803">
        <f t="shared" si="172"/>
        <v>0</v>
      </c>
      <c r="BE170" s="767">
        <f t="shared" si="173"/>
        <v>0</v>
      </c>
      <c r="BF170" s="552"/>
      <c r="BG170" s="551"/>
      <c r="BH170" s="552"/>
      <c r="BI170" s="551"/>
      <c r="BJ170" s="552"/>
      <c r="BK170" s="551"/>
      <c r="BL170" s="552"/>
      <c r="BM170" s="551"/>
      <c r="BN170" s="552"/>
      <c r="BO170" s="551"/>
      <c r="BP170" s="552"/>
      <c r="BQ170" s="551"/>
      <c r="BR170" s="552"/>
      <c r="BS170" s="551"/>
      <c r="BT170" s="552"/>
      <c r="BU170" s="551"/>
      <c r="BV170" s="552"/>
      <c r="BW170" s="551"/>
      <c r="BX170" s="552"/>
      <c r="BY170" s="551"/>
      <c r="BZ170" s="552"/>
      <c r="CA170" s="551"/>
      <c r="CB170" s="552"/>
      <c r="CC170" s="553"/>
      <c r="CD170" s="803">
        <f t="shared" si="175"/>
        <v>0</v>
      </c>
      <c r="CE170" s="767">
        <f t="shared" si="176"/>
        <v>0</v>
      </c>
      <c r="CF170" s="362"/>
      <c r="CG170" s="367"/>
      <c r="CH170" s="362"/>
      <c r="CI170" s="367"/>
      <c r="CJ170" s="362"/>
      <c r="CK170" s="367"/>
      <c r="CL170" s="362"/>
      <c r="CM170" s="367"/>
      <c r="CN170" s="362"/>
      <c r="CO170" s="367"/>
      <c r="CP170" s="362"/>
      <c r="CQ170" s="367"/>
      <c r="CR170" s="362"/>
      <c r="CS170" s="367"/>
      <c r="CT170" s="362"/>
      <c r="CU170" s="367"/>
      <c r="CV170" s="362"/>
      <c r="CW170" s="367"/>
      <c r="CX170" s="362"/>
      <c r="CY170" s="367"/>
      <c r="CZ170" s="362"/>
      <c r="DA170" s="367"/>
      <c r="DB170" s="362"/>
      <c r="DC170" s="368"/>
      <c r="DD170" s="803">
        <f t="shared" si="177"/>
        <v>0</v>
      </c>
      <c r="DE170" s="824">
        <f t="shared" si="178"/>
        <v>0</v>
      </c>
      <c r="DF170" s="571">
        <f t="shared" si="198"/>
        <v>0</v>
      </c>
      <c r="DG170" s="572">
        <f t="shared" si="199"/>
        <v>0</v>
      </c>
      <c r="DH170" s="308"/>
      <c r="DI170" s="365"/>
      <c r="DJ170" s="365"/>
      <c r="DK170" s="365"/>
      <c r="DL170" s="365"/>
      <c r="DM170" s="365"/>
      <c r="DN170" s="365"/>
      <c r="DO170" s="365"/>
      <c r="DP170" s="365"/>
      <c r="DQ170" s="365"/>
      <c r="DR170" s="365"/>
      <c r="DS170" s="365"/>
    </row>
    <row r="171" spans="1:123" s="248" customFormat="1" ht="12">
      <c r="A171" s="362" t="s">
        <v>495</v>
      </c>
      <c r="B171" s="248" t="s">
        <v>317</v>
      </c>
      <c r="F171" s="550"/>
      <c r="G171" s="551"/>
      <c r="H171" s="552"/>
      <c r="I171" s="551"/>
      <c r="J171" s="552"/>
      <c r="K171" s="551"/>
      <c r="L171" s="552"/>
      <c r="M171" s="551"/>
      <c r="N171" s="552"/>
      <c r="O171" s="551"/>
      <c r="P171" s="552"/>
      <c r="Q171" s="551"/>
      <c r="R171" s="552"/>
      <c r="S171" s="551"/>
      <c r="T171" s="552"/>
      <c r="U171" s="551"/>
      <c r="V171" s="552"/>
      <c r="W171" s="551"/>
      <c r="X171" s="552"/>
      <c r="Y171" s="551"/>
      <c r="Z171" s="552"/>
      <c r="AA171" s="551"/>
      <c r="AB171" s="552"/>
      <c r="AC171" s="553"/>
      <c r="AD171" s="803">
        <f t="shared" si="169"/>
        <v>0</v>
      </c>
      <c r="AE171" s="767">
        <f t="shared" si="170"/>
        <v>0</v>
      </c>
      <c r="AF171" s="362"/>
      <c r="AG171" s="367"/>
      <c r="AH171" s="362"/>
      <c r="AI171" s="367"/>
      <c r="AJ171" s="362"/>
      <c r="AK171" s="367"/>
      <c r="AL171" s="362"/>
      <c r="AM171" s="367"/>
      <c r="AN171" s="362"/>
      <c r="AO171" s="367"/>
      <c r="AP171" s="362"/>
      <c r="AQ171" s="367"/>
      <c r="AR171" s="362"/>
      <c r="AS171" s="367"/>
      <c r="AT171" s="362"/>
      <c r="AU171" s="367"/>
      <c r="AV171" s="362"/>
      <c r="AW171" s="367"/>
      <c r="AX171" s="362"/>
      <c r="AY171" s="367"/>
      <c r="AZ171" s="362"/>
      <c r="BA171" s="367"/>
      <c r="BB171" s="362"/>
      <c r="BC171" s="367"/>
      <c r="BD171" s="803">
        <f t="shared" si="172"/>
        <v>0</v>
      </c>
      <c r="BE171" s="767">
        <f t="shared" si="173"/>
        <v>0</v>
      </c>
      <c r="BF171" s="552"/>
      <c r="BG171" s="551"/>
      <c r="BH171" s="552"/>
      <c r="BI171" s="551"/>
      <c r="BJ171" s="552"/>
      <c r="BK171" s="551"/>
      <c r="BL171" s="552"/>
      <c r="BM171" s="551"/>
      <c r="BN171" s="552"/>
      <c r="BO171" s="551"/>
      <c r="BP171" s="552"/>
      <c r="BQ171" s="551"/>
      <c r="BR171" s="552"/>
      <c r="BS171" s="551"/>
      <c r="BT171" s="552"/>
      <c r="BU171" s="551"/>
      <c r="BV171" s="552"/>
      <c r="BW171" s="551"/>
      <c r="BX171" s="552"/>
      <c r="BY171" s="551"/>
      <c r="BZ171" s="552"/>
      <c r="CA171" s="551"/>
      <c r="CB171" s="552"/>
      <c r="CC171" s="553"/>
      <c r="CD171" s="803">
        <f t="shared" si="175"/>
        <v>0</v>
      </c>
      <c r="CE171" s="767">
        <f t="shared" si="176"/>
        <v>0</v>
      </c>
      <c r="CF171" s="362"/>
      <c r="CG171" s="367"/>
      <c r="CH171" s="362"/>
      <c r="CI171" s="367"/>
      <c r="CJ171" s="362"/>
      <c r="CK171" s="367"/>
      <c r="CL171" s="362"/>
      <c r="CM171" s="367"/>
      <c r="CN171" s="362"/>
      <c r="CO171" s="367"/>
      <c r="CP171" s="362"/>
      <c r="CQ171" s="367"/>
      <c r="CR171" s="362"/>
      <c r="CS171" s="367"/>
      <c r="CT171" s="362"/>
      <c r="CU171" s="367"/>
      <c r="CV171" s="362"/>
      <c r="CW171" s="367"/>
      <c r="CX171" s="362"/>
      <c r="CY171" s="367"/>
      <c r="CZ171" s="362"/>
      <c r="DA171" s="367"/>
      <c r="DB171" s="362"/>
      <c r="DC171" s="368"/>
      <c r="DD171" s="803">
        <f t="shared" si="177"/>
        <v>0</v>
      </c>
      <c r="DE171" s="824">
        <f t="shared" si="178"/>
        <v>0</v>
      </c>
      <c r="DF171" s="571">
        <f t="shared" si="198"/>
        <v>0</v>
      </c>
      <c r="DG171" s="572">
        <f t="shared" si="199"/>
        <v>0</v>
      </c>
      <c r="DH171" s="308"/>
      <c r="DI171" s="365"/>
      <c r="DJ171" s="365"/>
      <c r="DK171" s="365"/>
      <c r="DL171" s="365"/>
      <c r="DM171" s="365"/>
      <c r="DN171" s="365"/>
      <c r="DO171" s="365"/>
      <c r="DP171" s="365"/>
      <c r="DQ171" s="365"/>
      <c r="DR171" s="365"/>
      <c r="DS171" s="365"/>
    </row>
    <row r="172" spans="1:123" s="93" customFormat="1" ht="16">
      <c r="A172" s="97" t="s">
        <v>212</v>
      </c>
      <c r="B172" s="93" t="s">
        <v>233</v>
      </c>
      <c r="E172" s="104"/>
      <c r="F172" s="102">
        <f t="shared" ref="F172:AM172" si="202">+F173</f>
        <v>0</v>
      </c>
      <c r="G172" s="99">
        <f t="shared" si="202"/>
        <v>0</v>
      </c>
      <c r="H172" s="97">
        <f t="shared" si="202"/>
        <v>0</v>
      </c>
      <c r="I172" s="98">
        <f t="shared" si="202"/>
        <v>0</v>
      </c>
      <c r="J172" s="97">
        <f t="shared" si="202"/>
        <v>0</v>
      </c>
      <c r="K172" s="98">
        <f t="shared" si="202"/>
        <v>0</v>
      </c>
      <c r="L172" s="97">
        <f t="shared" si="202"/>
        <v>0</v>
      </c>
      <c r="M172" s="98">
        <f t="shared" si="202"/>
        <v>0</v>
      </c>
      <c r="N172" s="97">
        <f t="shared" si="202"/>
        <v>0</v>
      </c>
      <c r="O172" s="98">
        <f t="shared" si="202"/>
        <v>0</v>
      </c>
      <c r="P172" s="97">
        <f t="shared" si="202"/>
        <v>0</v>
      </c>
      <c r="Q172" s="98">
        <f t="shared" si="202"/>
        <v>0</v>
      </c>
      <c r="R172" s="97">
        <f t="shared" si="202"/>
        <v>0</v>
      </c>
      <c r="S172" s="98">
        <f t="shared" si="202"/>
        <v>0</v>
      </c>
      <c r="T172" s="97">
        <f t="shared" si="202"/>
        <v>0</v>
      </c>
      <c r="U172" s="98">
        <f t="shared" si="202"/>
        <v>0</v>
      </c>
      <c r="V172" s="97">
        <f t="shared" si="202"/>
        <v>0</v>
      </c>
      <c r="W172" s="98">
        <f t="shared" si="202"/>
        <v>0</v>
      </c>
      <c r="X172" s="97">
        <f t="shared" si="202"/>
        <v>0</v>
      </c>
      <c r="Y172" s="98">
        <f t="shared" si="202"/>
        <v>0</v>
      </c>
      <c r="Z172" s="97">
        <f t="shared" si="202"/>
        <v>0</v>
      </c>
      <c r="AA172" s="96">
        <f t="shared" si="202"/>
        <v>0</v>
      </c>
      <c r="AB172" s="95">
        <f t="shared" si="202"/>
        <v>0</v>
      </c>
      <c r="AC172" s="101">
        <f t="shared" si="202"/>
        <v>0</v>
      </c>
      <c r="AD172" s="794">
        <f t="shared" si="169"/>
        <v>0</v>
      </c>
      <c r="AE172" s="760">
        <f t="shared" si="170"/>
        <v>0</v>
      </c>
      <c r="AF172" s="100">
        <f t="shared" si="202"/>
        <v>0</v>
      </c>
      <c r="AG172" s="99">
        <f t="shared" si="202"/>
        <v>0</v>
      </c>
      <c r="AH172" s="97">
        <f t="shared" si="202"/>
        <v>0</v>
      </c>
      <c r="AI172" s="98">
        <f t="shared" si="202"/>
        <v>0</v>
      </c>
      <c r="AJ172" s="97">
        <f t="shared" si="202"/>
        <v>0</v>
      </c>
      <c r="AK172" s="98">
        <f t="shared" si="202"/>
        <v>0</v>
      </c>
      <c r="AL172" s="97">
        <f t="shared" si="202"/>
        <v>0</v>
      </c>
      <c r="AM172" s="98">
        <f t="shared" si="202"/>
        <v>0</v>
      </c>
      <c r="AN172" s="97">
        <f t="shared" ref="AN172:BU172" si="203">+AN173</f>
        <v>0</v>
      </c>
      <c r="AO172" s="98">
        <f t="shared" si="203"/>
        <v>0</v>
      </c>
      <c r="AP172" s="97">
        <f t="shared" si="203"/>
        <v>0</v>
      </c>
      <c r="AQ172" s="98">
        <f t="shared" si="203"/>
        <v>0</v>
      </c>
      <c r="AR172" s="97">
        <f t="shared" si="203"/>
        <v>0</v>
      </c>
      <c r="AS172" s="98">
        <f t="shared" si="203"/>
        <v>0</v>
      </c>
      <c r="AT172" s="97">
        <f t="shared" si="203"/>
        <v>0</v>
      </c>
      <c r="AU172" s="98">
        <f t="shared" si="203"/>
        <v>0</v>
      </c>
      <c r="AV172" s="97">
        <f t="shared" si="203"/>
        <v>0</v>
      </c>
      <c r="AW172" s="98">
        <f t="shared" si="203"/>
        <v>25000</v>
      </c>
      <c r="AX172" s="97">
        <f t="shared" si="203"/>
        <v>0</v>
      </c>
      <c r="AY172" s="98">
        <f t="shared" si="203"/>
        <v>25000</v>
      </c>
      <c r="AZ172" s="97">
        <f t="shared" si="203"/>
        <v>0</v>
      </c>
      <c r="BA172" s="96">
        <f t="shared" si="203"/>
        <v>25000</v>
      </c>
      <c r="BB172" s="97">
        <f t="shared" si="203"/>
        <v>0</v>
      </c>
      <c r="BC172" s="103">
        <f t="shared" si="203"/>
        <v>0</v>
      </c>
      <c r="BD172" s="794">
        <f t="shared" si="172"/>
        <v>0</v>
      </c>
      <c r="BE172" s="760">
        <f t="shared" si="173"/>
        <v>75000</v>
      </c>
      <c r="BF172" s="100">
        <f t="shared" si="203"/>
        <v>0</v>
      </c>
      <c r="BG172" s="99">
        <f t="shared" si="203"/>
        <v>0</v>
      </c>
      <c r="BH172" s="97">
        <f t="shared" si="203"/>
        <v>0</v>
      </c>
      <c r="BI172" s="98">
        <f t="shared" si="203"/>
        <v>0</v>
      </c>
      <c r="BJ172" s="97">
        <f t="shared" si="203"/>
        <v>0</v>
      </c>
      <c r="BK172" s="98">
        <f t="shared" si="203"/>
        <v>0</v>
      </c>
      <c r="BL172" s="97">
        <f t="shared" si="203"/>
        <v>0</v>
      </c>
      <c r="BM172" s="98">
        <f t="shared" si="203"/>
        <v>0</v>
      </c>
      <c r="BN172" s="97">
        <f t="shared" si="203"/>
        <v>0</v>
      </c>
      <c r="BO172" s="98">
        <f t="shared" si="203"/>
        <v>0</v>
      </c>
      <c r="BP172" s="97">
        <f t="shared" si="203"/>
        <v>0</v>
      </c>
      <c r="BQ172" s="98">
        <f t="shared" si="203"/>
        <v>0</v>
      </c>
      <c r="BR172" s="97">
        <f t="shared" si="203"/>
        <v>0</v>
      </c>
      <c r="BS172" s="98">
        <f t="shared" si="203"/>
        <v>0</v>
      </c>
      <c r="BT172" s="97">
        <f t="shared" si="203"/>
        <v>0</v>
      </c>
      <c r="BU172" s="98">
        <f t="shared" si="203"/>
        <v>0</v>
      </c>
      <c r="BV172" s="97">
        <f t="shared" ref="BV172:DC172" si="204">+BV173</f>
        <v>0</v>
      </c>
      <c r="BW172" s="98">
        <f t="shared" si="204"/>
        <v>25000</v>
      </c>
      <c r="BX172" s="97">
        <f t="shared" si="204"/>
        <v>0</v>
      </c>
      <c r="BY172" s="98">
        <f t="shared" si="204"/>
        <v>25000</v>
      </c>
      <c r="BZ172" s="97">
        <f t="shared" si="204"/>
        <v>0</v>
      </c>
      <c r="CA172" s="96">
        <f t="shared" si="204"/>
        <v>25000</v>
      </c>
      <c r="CB172" s="95">
        <f t="shared" si="204"/>
        <v>0</v>
      </c>
      <c r="CC172" s="101">
        <f t="shared" si="204"/>
        <v>0</v>
      </c>
      <c r="CD172" s="794">
        <f t="shared" si="175"/>
        <v>0</v>
      </c>
      <c r="CE172" s="760">
        <f t="shared" si="176"/>
        <v>75000</v>
      </c>
      <c r="CF172" s="100">
        <f t="shared" si="204"/>
        <v>0</v>
      </c>
      <c r="CG172" s="99">
        <f t="shared" si="204"/>
        <v>0</v>
      </c>
      <c r="CH172" s="97">
        <f t="shared" si="204"/>
        <v>0</v>
      </c>
      <c r="CI172" s="98">
        <f t="shared" si="204"/>
        <v>0</v>
      </c>
      <c r="CJ172" s="97">
        <f t="shared" si="204"/>
        <v>0</v>
      </c>
      <c r="CK172" s="98">
        <f t="shared" si="204"/>
        <v>0</v>
      </c>
      <c r="CL172" s="97">
        <f t="shared" si="204"/>
        <v>0</v>
      </c>
      <c r="CM172" s="98">
        <f t="shared" si="204"/>
        <v>0</v>
      </c>
      <c r="CN172" s="97">
        <f t="shared" si="204"/>
        <v>0</v>
      </c>
      <c r="CO172" s="98">
        <f t="shared" si="204"/>
        <v>0</v>
      </c>
      <c r="CP172" s="97">
        <f t="shared" si="204"/>
        <v>0</v>
      </c>
      <c r="CQ172" s="98">
        <f t="shared" si="204"/>
        <v>0</v>
      </c>
      <c r="CR172" s="97">
        <f t="shared" si="204"/>
        <v>0</v>
      </c>
      <c r="CS172" s="98">
        <f t="shared" si="204"/>
        <v>0</v>
      </c>
      <c r="CT172" s="97">
        <f t="shared" si="204"/>
        <v>0</v>
      </c>
      <c r="CU172" s="98">
        <f t="shared" si="204"/>
        <v>0</v>
      </c>
      <c r="CV172" s="97">
        <f t="shared" si="204"/>
        <v>0</v>
      </c>
      <c r="CW172" s="98">
        <f t="shared" si="204"/>
        <v>25000</v>
      </c>
      <c r="CX172" s="97">
        <f t="shared" si="204"/>
        <v>0</v>
      </c>
      <c r="CY172" s="98">
        <f t="shared" si="204"/>
        <v>25000</v>
      </c>
      <c r="CZ172" s="97">
        <f t="shared" si="204"/>
        <v>0</v>
      </c>
      <c r="DA172" s="96">
        <f t="shared" si="204"/>
        <v>25000</v>
      </c>
      <c r="DB172" s="95">
        <f t="shared" si="204"/>
        <v>0</v>
      </c>
      <c r="DC172" s="94">
        <f t="shared" si="204"/>
        <v>0</v>
      </c>
      <c r="DD172" s="794">
        <f t="shared" si="177"/>
        <v>0</v>
      </c>
      <c r="DE172" s="815">
        <f t="shared" si="178"/>
        <v>75000</v>
      </c>
      <c r="DF172" s="562">
        <f t="shared" si="198"/>
        <v>0</v>
      </c>
      <c r="DG172" s="563">
        <f t="shared" si="199"/>
        <v>225000</v>
      </c>
      <c r="DH172" s="306"/>
      <c r="DI172" s="195"/>
      <c r="DJ172" s="195"/>
      <c r="DK172" s="195"/>
      <c r="DL172" s="195"/>
      <c r="DM172" s="195"/>
      <c r="DN172" s="195"/>
      <c r="DO172" s="195"/>
      <c r="DP172" s="195"/>
      <c r="DQ172" s="195"/>
      <c r="DR172" s="195"/>
      <c r="DS172" s="195"/>
    </row>
    <row r="173" spans="1:123">
      <c r="A173" s="82" t="s">
        <v>496</v>
      </c>
      <c r="B173" s="81" t="s">
        <v>213</v>
      </c>
      <c r="C173" s="80">
        <v>36</v>
      </c>
      <c r="D173" s="79">
        <v>43831</v>
      </c>
      <c r="E173" s="86">
        <v>44905</v>
      </c>
      <c r="F173" s="105"/>
      <c r="G173" s="74"/>
      <c r="H173" s="83"/>
      <c r="I173" s="73"/>
      <c r="J173" s="83"/>
      <c r="K173" s="73"/>
      <c r="L173" s="83"/>
      <c r="M173" s="73"/>
      <c r="N173" s="83"/>
      <c r="O173" s="73"/>
      <c r="P173" s="83"/>
      <c r="Q173" s="73"/>
      <c r="R173" s="83"/>
      <c r="S173" s="73"/>
      <c r="T173" s="83"/>
      <c r="U173" s="73"/>
      <c r="V173" s="83"/>
      <c r="W173" s="73"/>
      <c r="X173" s="83"/>
      <c r="Y173" s="73"/>
      <c r="Z173" s="83"/>
      <c r="AA173" s="72"/>
      <c r="AB173" s="85"/>
      <c r="AC173" s="75"/>
      <c r="AD173" s="793">
        <f t="shared" si="169"/>
        <v>0</v>
      </c>
      <c r="AE173" s="758">
        <f t="shared" si="170"/>
        <v>0</v>
      </c>
      <c r="AF173" s="84"/>
      <c r="AG173" s="74"/>
      <c r="AH173" s="83"/>
      <c r="AI173" s="73"/>
      <c r="AJ173" s="83"/>
      <c r="AK173" s="73"/>
      <c r="AL173" s="83"/>
      <c r="AM173" s="73"/>
      <c r="AN173" s="83"/>
      <c r="AO173" s="73"/>
      <c r="AP173" s="83"/>
      <c r="AQ173" s="73"/>
      <c r="AR173" s="83"/>
      <c r="AS173" s="73"/>
      <c r="AT173" s="83"/>
      <c r="AU173" s="73"/>
      <c r="AV173" s="83"/>
      <c r="AW173" s="73">
        <f>75000/3</f>
        <v>25000</v>
      </c>
      <c r="AX173" s="83"/>
      <c r="AY173" s="73">
        <f>75000/3</f>
        <v>25000</v>
      </c>
      <c r="AZ173" s="83"/>
      <c r="BA173" s="73">
        <f>75000/3</f>
        <v>25000</v>
      </c>
      <c r="BB173" s="83"/>
      <c r="BC173" s="77"/>
      <c r="BD173" s="793">
        <f t="shared" si="172"/>
        <v>0</v>
      </c>
      <c r="BE173" s="758">
        <f t="shared" si="173"/>
        <v>75000</v>
      </c>
      <c r="BF173" s="84"/>
      <c r="BG173" s="74"/>
      <c r="BH173" s="83"/>
      <c r="BI173" s="73"/>
      <c r="BJ173" s="83"/>
      <c r="BK173" s="73"/>
      <c r="BL173" s="83"/>
      <c r="BM173" s="73"/>
      <c r="BN173" s="83"/>
      <c r="BO173" s="73"/>
      <c r="BP173" s="83"/>
      <c r="BQ173" s="73"/>
      <c r="BR173" s="83"/>
      <c r="BS173" s="73"/>
      <c r="BT173" s="83"/>
      <c r="BU173" s="73"/>
      <c r="BV173" s="83"/>
      <c r="BW173" s="73">
        <f>75000/3</f>
        <v>25000</v>
      </c>
      <c r="BX173" s="83"/>
      <c r="BY173" s="73">
        <f>75000/3</f>
        <v>25000</v>
      </c>
      <c r="BZ173" s="83"/>
      <c r="CA173" s="73">
        <f>75000/3</f>
        <v>25000</v>
      </c>
      <c r="CB173" s="85"/>
      <c r="CC173" s="75"/>
      <c r="CD173" s="793">
        <f t="shared" si="175"/>
        <v>0</v>
      </c>
      <c r="CE173" s="758">
        <f t="shared" si="176"/>
        <v>75000</v>
      </c>
      <c r="CF173" s="84"/>
      <c r="CG173" s="74"/>
      <c r="CH173" s="83"/>
      <c r="CI173" s="73"/>
      <c r="CJ173" s="83"/>
      <c r="CK173" s="73"/>
      <c r="CL173" s="83"/>
      <c r="CM173" s="73"/>
      <c r="CN173" s="83"/>
      <c r="CO173" s="73"/>
      <c r="CP173" s="83"/>
      <c r="CQ173" s="73"/>
      <c r="CR173" s="83"/>
      <c r="CS173" s="73"/>
      <c r="CT173" s="83"/>
      <c r="CU173" s="73"/>
      <c r="CV173" s="83"/>
      <c r="CW173" s="73">
        <f>75000/3</f>
        <v>25000</v>
      </c>
      <c r="CX173" s="83"/>
      <c r="CY173" s="73">
        <f>75000/3</f>
        <v>25000</v>
      </c>
      <c r="CZ173" s="83"/>
      <c r="DA173" s="73">
        <f>75000/3</f>
        <v>25000</v>
      </c>
      <c r="DB173" s="85"/>
      <c r="DC173" s="70"/>
      <c r="DD173" s="793">
        <f t="shared" si="177"/>
        <v>0</v>
      </c>
      <c r="DE173" s="814">
        <f t="shared" si="178"/>
        <v>75000</v>
      </c>
      <c r="DF173" s="69">
        <f t="shared" si="198"/>
        <v>0</v>
      </c>
      <c r="DG173" s="68">
        <f t="shared" si="199"/>
        <v>225000</v>
      </c>
    </row>
    <row r="174" spans="1:123" s="93" customFormat="1" ht="16">
      <c r="A174" s="97" t="s">
        <v>214</v>
      </c>
      <c r="B174" s="93" t="s">
        <v>232</v>
      </c>
      <c r="E174" s="104"/>
      <c r="F174" s="102">
        <f t="shared" ref="F174:AM174" si="205">+F175+F186+F187+F188+F189</f>
        <v>0</v>
      </c>
      <c r="G174" s="99">
        <f t="shared" si="205"/>
        <v>0</v>
      </c>
      <c r="H174" s="97">
        <f t="shared" si="205"/>
        <v>0</v>
      </c>
      <c r="I174" s="98">
        <f t="shared" si="205"/>
        <v>0</v>
      </c>
      <c r="J174" s="97">
        <f t="shared" si="205"/>
        <v>0</v>
      </c>
      <c r="K174" s="98">
        <f t="shared" si="205"/>
        <v>0</v>
      </c>
      <c r="L174" s="97">
        <f t="shared" si="205"/>
        <v>0</v>
      </c>
      <c r="M174" s="98">
        <f t="shared" si="205"/>
        <v>0</v>
      </c>
      <c r="N174" s="97">
        <f t="shared" si="205"/>
        <v>0</v>
      </c>
      <c r="O174" s="98">
        <f t="shared" si="205"/>
        <v>0</v>
      </c>
      <c r="P174" s="97">
        <f t="shared" si="205"/>
        <v>0</v>
      </c>
      <c r="Q174" s="98">
        <f t="shared" si="205"/>
        <v>0</v>
      </c>
      <c r="R174" s="97">
        <f t="shared" si="205"/>
        <v>0</v>
      </c>
      <c r="S174" s="98">
        <f t="shared" si="205"/>
        <v>0</v>
      </c>
      <c r="T174" s="97">
        <f t="shared" si="205"/>
        <v>0</v>
      </c>
      <c r="U174" s="98">
        <f t="shared" si="205"/>
        <v>0</v>
      </c>
      <c r="V174" s="97">
        <f t="shared" si="205"/>
        <v>0</v>
      </c>
      <c r="W174" s="98">
        <f t="shared" si="205"/>
        <v>0</v>
      </c>
      <c r="X174" s="97">
        <f t="shared" si="205"/>
        <v>0</v>
      </c>
      <c r="Y174" s="98">
        <f t="shared" si="205"/>
        <v>0</v>
      </c>
      <c r="Z174" s="97">
        <f t="shared" si="205"/>
        <v>0</v>
      </c>
      <c r="AA174" s="96">
        <f t="shared" si="205"/>
        <v>0</v>
      </c>
      <c r="AB174" s="95">
        <f t="shared" si="205"/>
        <v>0</v>
      </c>
      <c r="AC174" s="101">
        <f t="shared" si="205"/>
        <v>0</v>
      </c>
      <c r="AD174" s="794">
        <f t="shared" si="169"/>
        <v>0</v>
      </c>
      <c r="AE174" s="760">
        <f t="shared" si="170"/>
        <v>0</v>
      </c>
      <c r="AF174" s="100">
        <f t="shared" si="205"/>
        <v>0</v>
      </c>
      <c r="AG174" s="99">
        <f t="shared" si="205"/>
        <v>0</v>
      </c>
      <c r="AH174" s="97">
        <f t="shared" si="205"/>
        <v>0</v>
      </c>
      <c r="AI174" s="98">
        <f t="shared" si="205"/>
        <v>3244</v>
      </c>
      <c r="AJ174" s="97">
        <f t="shared" si="205"/>
        <v>0</v>
      </c>
      <c r="AK174" s="98">
        <f t="shared" si="205"/>
        <v>6494.2</v>
      </c>
      <c r="AL174" s="97">
        <f t="shared" si="205"/>
        <v>0</v>
      </c>
      <c r="AM174" s="98">
        <f t="shared" si="205"/>
        <v>6494.2</v>
      </c>
      <c r="AN174" s="97">
        <f t="shared" ref="AN174:BU174" si="206">+AN175+AN186+AN187+AN188+AN189</f>
        <v>0</v>
      </c>
      <c r="AO174" s="98">
        <f t="shared" si="206"/>
        <v>6494.2</v>
      </c>
      <c r="AP174" s="97">
        <f t="shared" si="206"/>
        <v>0</v>
      </c>
      <c r="AQ174" s="98">
        <f t="shared" si="206"/>
        <v>6494.2</v>
      </c>
      <c r="AR174" s="97">
        <f t="shared" si="206"/>
        <v>0</v>
      </c>
      <c r="AS174" s="98">
        <f t="shared" si="206"/>
        <v>6494.2</v>
      </c>
      <c r="AT174" s="97">
        <f t="shared" si="206"/>
        <v>0</v>
      </c>
      <c r="AU174" s="98">
        <f t="shared" si="206"/>
        <v>0</v>
      </c>
      <c r="AV174" s="97">
        <f t="shared" si="206"/>
        <v>1061.9290472107107</v>
      </c>
      <c r="AW174" s="98">
        <f t="shared" si="206"/>
        <v>0</v>
      </c>
      <c r="AX174" s="97">
        <f t="shared" si="206"/>
        <v>8760.9146394883628</v>
      </c>
      <c r="AY174" s="98">
        <f t="shared" si="206"/>
        <v>0</v>
      </c>
      <c r="AZ174" s="97">
        <f t="shared" si="206"/>
        <v>9730.4546394883619</v>
      </c>
      <c r="BA174" s="96">
        <f t="shared" si="206"/>
        <v>0</v>
      </c>
      <c r="BB174" s="97">
        <f t="shared" si="206"/>
        <v>19805.5087989317</v>
      </c>
      <c r="BC174" s="103">
        <f t="shared" si="206"/>
        <v>0</v>
      </c>
      <c r="BD174" s="794">
        <f t="shared" si="172"/>
        <v>39358.807125119136</v>
      </c>
      <c r="BE174" s="760">
        <f t="shared" si="173"/>
        <v>35715</v>
      </c>
      <c r="BF174" s="100">
        <f t="shared" si="206"/>
        <v>14005.2487989317</v>
      </c>
      <c r="BG174" s="99">
        <f t="shared" si="206"/>
        <v>0</v>
      </c>
      <c r="BH174" s="97">
        <f t="shared" si="206"/>
        <v>15587.519751720991</v>
      </c>
      <c r="BI174" s="98">
        <f t="shared" si="206"/>
        <v>0</v>
      </c>
      <c r="BJ174" s="97">
        <f t="shared" si="206"/>
        <v>11881.390704510277</v>
      </c>
      <c r="BK174" s="98">
        <f t="shared" si="206"/>
        <v>0</v>
      </c>
      <c r="BL174" s="97">
        <f t="shared" si="206"/>
        <v>30418.63070451028</v>
      </c>
      <c r="BM174" s="98">
        <f t="shared" si="206"/>
        <v>0</v>
      </c>
      <c r="BN174" s="97">
        <f t="shared" si="206"/>
        <v>14525.590704510278</v>
      </c>
      <c r="BO174" s="98">
        <f t="shared" si="206"/>
        <v>0</v>
      </c>
      <c r="BP174" s="97">
        <f t="shared" si="206"/>
        <v>13644.190704510276</v>
      </c>
      <c r="BQ174" s="98">
        <f t="shared" si="206"/>
        <v>0</v>
      </c>
      <c r="BR174" s="97">
        <f t="shared" si="206"/>
        <v>13644.190704510276</v>
      </c>
      <c r="BS174" s="98">
        <f t="shared" si="206"/>
        <v>0</v>
      </c>
      <c r="BT174" s="97">
        <f t="shared" si="206"/>
        <v>16288.390704510277</v>
      </c>
      <c r="BU174" s="98">
        <f t="shared" si="206"/>
        <v>0</v>
      </c>
      <c r="BV174" s="97">
        <f t="shared" ref="BV174:DC174" si="207">+BV175+BV186+BV187+BV188+BV189</f>
        <v>13644.190704510276</v>
      </c>
      <c r="BW174" s="98">
        <f t="shared" si="207"/>
        <v>0</v>
      </c>
      <c r="BX174" s="97">
        <f t="shared" si="207"/>
        <v>13644.190704510276</v>
      </c>
      <c r="BY174" s="98">
        <f t="shared" si="207"/>
        <v>0</v>
      </c>
      <c r="BZ174" s="97">
        <f t="shared" si="207"/>
        <v>16288.390704510277</v>
      </c>
      <c r="CA174" s="96">
        <f t="shared" si="207"/>
        <v>0</v>
      </c>
      <c r="CB174" s="95">
        <f t="shared" si="207"/>
        <v>20413.990704510277</v>
      </c>
      <c r="CC174" s="101">
        <f t="shared" si="207"/>
        <v>0</v>
      </c>
      <c r="CD174" s="794">
        <f t="shared" si="175"/>
        <v>193985.91559575545</v>
      </c>
      <c r="CE174" s="760">
        <f t="shared" si="176"/>
        <v>0</v>
      </c>
      <c r="CF174" s="100">
        <f t="shared" si="207"/>
        <v>13644.190704510276</v>
      </c>
      <c r="CG174" s="99">
        <f t="shared" si="207"/>
        <v>0</v>
      </c>
      <c r="CH174" s="97">
        <f t="shared" si="207"/>
        <v>16288.390704510277</v>
      </c>
      <c r="CI174" s="98">
        <f t="shared" si="207"/>
        <v>0</v>
      </c>
      <c r="CJ174" s="97">
        <f t="shared" si="207"/>
        <v>13644.190704510276</v>
      </c>
      <c r="CK174" s="98">
        <f t="shared" si="207"/>
        <v>0</v>
      </c>
      <c r="CL174" s="97">
        <f t="shared" si="207"/>
        <v>29440.380704510277</v>
      </c>
      <c r="CM174" s="98">
        <f t="shared" si="207"/>
        <v>0</v>
      </c>
      <c r="CN174" s="97">
        <f t="shared" si="207"/>
        <v>16288.390704510277</v>
      </c>
      <c r="CO174" s="98">
        <f t="shared" si="207"/>
        <v>0</v>
      </c>
      <c r="CP174" s="97">
        <f t="shared" si="207"/>
        <v>13644.190704510276</v>
      </c>
      <c r="CQ174" s="98">
        <f t="shared" si="207"/>
        <v>0</v>
      </c>
      <c r="CR174" s="97">
        <f t="shared" si="207"/>
        <v>13644.190704510276</v>
      </c>
      <c r="CS174" s="98">
        <f t="shared" si="207"/>
        <v>0</v>
      </c>
      <c r="CT174" s="97">
        <f t="shared" si="207"/>
        <v>16288.390704510277</v>
      </c>
      <c r="CU174" s="98">
        <f t="shared" si="207"/>
        <v>0</v>
      </c>
      <c r="CV174" s="97">
        <f t="shared" si="207"/>
        <v>13644.190704510276</v>
      </c>
      <c r="CW174" s="98">
        <f t="shared" si="207"/>
        <v>0</v>
      </c>
      <c r="CX174" s="97">
        <f t="shared" si="207"/>
        <v>13644.190704510276</v>
      </c>
      <c r="CY174" s="98">
        <f t="shared" si="207"/>
        <v>0</v>
      </c>
      <c r="CZ174" s="97">
        <f t="shared" si="207"/>
        <v>19134.760704510274</v>
      </c>
      <c r="DA174" s="96">
        <f t="shared" si="207"/>
        <v>0</v>
      </c>
      <c r="DB174" s="95">
        <f t="shared" si="207"/>
        <v>131409.85070451026</v>
      </c>
      <c r="DC174" s="94">
        <f t="shared" si="207"/>
        <v>0</v>
      </c>
      <c r="DD174" s="794">
        <f t="shared" si="177"/>
        <v>310715.30845412333</v>
      </c>
      <c r="DE174" s="815">
        <f t="shared" si="178"/>
        <v>0</v>
      </c>
      <c r="DF174" s="562">
        <f t="shared" si="198"/>
        <v>544060.0311749978</v>
      </c>
      <c r="DG174" s="563">
        <f t="shared" si="199"/>
        <v>35715</v>
      </c>
      <c r="DH174" s="306"/>
      <c r="DI174" s="195"/>
      <c r="DJ174" s="195"/>
      <c r="DK174" s="195"/>
      <c r="DL174" s="195"/>
      <c r="DM174" s="195"/>
      <c r="DN174" s="195"/>
      <c r="DO174" s="195"/>
      <c r="DP174" s="195"/>
      <c r="DQ174" s="195"/>
      <c r="DR174" s="195"/>
      <c r="DS174" s="195"/>
    </row>
    <row r="175" spans="1:123">
      <c r="A175" s="82" t="s">
        <v>215</v>
      </c>
      <c r="B175" s="81" t="s">
        <v>216</v>
      </c>
      <c r="F175" s="105">
        <f t="shared" ref="F175:AM175" si="208">+F176+F181</f>
        <v>0</v>
      </c>
      <c r="G175" s="74">
        <f t="shared" si="208"/>
        <v>0</v>
      </c>
      <c r="H175" s="83">
        <f t="shared" si="208"/>
        <v>0</v>
      </c>
      <c r="I175" s="73">
        <f t="shared" si="208"/>
        <v>0</v>
      </c>
      <c r="J175" s="83">
        <f t="shared" si="208"/>
        <v>0</v>
      </c>
      <c r="K175" s="73">
        <f t="shared" si="208"/>
        <v>0</v>
      </c>
      <c r="L175" s="83">
        <f t="shared" si="208"/>
        <v>0</v>
      </c>
      <c r="M175" s="73">
        <f t="shared" si="208"/>
        <v>0</v>
      </c>
      <c r="N175" s="83">
        <f t="shared" si="208"/>
        <v>0</v>
      </c>
      <c r="O175" s="73">
        <f t="shared" si="208"/>
        <v>0</v>
      </c>
      <c r="P175" s="83">
        <f t="shared" si="208"/>
        <v>0</v>
      </c>
      <c r="Q175" s="73">
        <f t="shared" si="208"/>
        <v>0</v>
      </c>
      <c r="R175" s="83">
        <f t="shared" si="208"/>
        <v>0</v>
      </c>
      <c r="S175" s="73">
        <f t="shared" si="208"/>
        <v>0</v>
      </c>
      <c r="T175" s="83">
        <f t="shared" si="208"/>
        <v>0</v>
      </c>
      <c r="U175" s="73">
        <f t="shared" si="208"/>
        <v>0</v>
      </c>
      <c r="V175" s="83">
        <f t="shared" si="208"/>
        <v>0</v>
      </c>
      <c r="W175" s="73">
        <f t="shared" si="208"/>
        <v>0</v>
      </c>
      <c r="X175" s="83">
        <f t="shared" si="208"/>
        <v>0</v>
      </c>
      <c r="Y175" s="73">
        <f t="shared" si="208"/>
        <v>0</v>
      </c>
      <c r="Z175" s="83">
        <f t="shared" si="208"/>
        <v>0</v>
      </c>
      <c r="AA175" s="72">
        <f t="shared" si="208"/>
        <v>0</v>
      </c>
      <c r="AB175" s="85">
        <f t="shared" si="208"/>
        <v>0</v>
      </c>
      <c r="AC175" s="75">
        <f t="shared" si="208"/>
        <v>0</v>
      </c>
      <c r="AD175" s="793">
        <f t="shared" si="169"/>
        <v>0</v>
      </c>
      <c r="AE175" s="758">
        <f t="shared" si="170"/>
        <v>0</v>
      </c>
      <c r="AF175" s="84">
        <f t="shared" si="208"/>
        <v>0</v>
      </c>
      <c r="AG175" s="74">
        <f t="shared" si="208"/>
        <v>0</v>
      </c>
      <c r="AH175" s="83">
        <f t="shared" si="208"/>
        <v>0</v>
      </c>
      <c r="AI175" s="73">
        <f t="shared" si="208"/>
        <v>3244</v>
      </c>
      <c r="AJ175" s="83">
        <f t="shared" si="208"/>
        <v>0</v>
      </c>
      <c r="AK175" s="73">
        <f t="shared" si="208"/>
        <v>6494.2</v>
      </c>
      <c r="AL175" s="83">
        <f t="shared" si="208"/>
        <v>0</v>
      </c>
      <c r="AM175" s="73">
        <f t="shared" si="208"/>
        <v>6494.2</v>
      </c>
      <c r="AN175" s="83">
        <f t="shared" ref="AN175:BU175" si="209">+AN176+AN181</f>
        <v>0</v>
      </c>
      <c r="AO175" s="73">
        <f t="shared" si="209"/>
        <v>6494.2</v>
      </c>
      <c r="AP175" s="83">
        <f t="shared" si="209"/>
        <v>0</v>
      </c>
      <c r="AQ175" s="73">
        <f t="shared" si="209"/>
        <v>6494.2</v>
      </c>
      <c r="AR175" s="83">
        <f t="shared" si="209"/>
        <v>0</v>
      </c>
      <c r="AS175" s="73">
        <f t="shared" si="209"/>
        <v>6494.2</v>
      </c>
      <c r="AT175" s="83">
        <f t="shared" si="209"/>
        <v>0</v>
      </c>
      <c r="AU175" s="73">
        <f t="shared" si="209"/>
        <v>0</v>
      </c>
      <c r="AV175" s="83">
        <f t="shared" si="209"/>
        <v>1061.9290472107107</v>
      </c>
      <c r="AW175" s="73">
        <f t="shared" si="209"/>
        <v>0</v>
      </c>
      <c r="AX175" s="83">
        <f t="shared" si="209"/>
        <v>8760.9146394883628</v>
      </c>
      <c r="AY175" s="73">
        <f t="shared" si="209"/>
        <v>0</v>
      </c>
      <c r="AZ175" s="83">
        <f t="shared" si="209"/>
        <v>8760.9146394883628</v>
      </c>
      <c r="BA175" s="72">
        <f t="shared" si="209"/>
        <v>0</v>
      </c>
      <c r="BB175" s="83">
        <f t="shared" si="209"/>
        <v>12066.1687989317</v>
      </c>
      <c r="BC175" s="77">
        <f t="shared" si="209"/>
        <v>0</v>
      </c>
      <c r="BD175" s="793">
        <f t="shared" si="172"/>
        <v>30649.927125119139</v>
      </c>
      <c r="BE175" s="758">
        <f t="shared" si="173"/>
        <v>35715</v>
      </c>
      <c r="BF175" s="84">
        <f t="shared" si="209"/>
        <v>12066.1687989317</v>
      </c>
      <c r="BG175" s="74">
        <f t="shared" si="209"/>
        <v>0</v>
      </c>
      <c r="BH175" s="83">
        <f t="shared" si="209"/>
        <v>11004.23975172099</v>
      </c>
      <c r="BI175" s="73">
        <f t="shared" si="209"/>
        <v>0</v>
      </c>
      <c r="BJ175" s="83">
        <f t="shared" si="209"/>
        <v>9942.310704510277</v>
      </c>
      <c r="BK175" s="73">
        <f t="shared" si="209"/>
        <v>0</v>
      </c>
      <c r="BL175" s="83">
        <f t="shared" si="209"/>
        <v>9942.310704510277</v>
      </c>
      <c r="BM175" s="73">
        <f t="shared" si="209"/>
        <v>0</v>
      </c>
      <c r="BN175" s="83">
        <f t="shared" si="209"/>
        <v>9942.310704510277</v>
      </c>
      <c r="BO175" s="73">
        <f t="shared" si="209"/>
        <v>0</v>
      </c>
      <c r="BP175" s="83">
        <f t="shared" si="209"/>
        <v>9942.310704510277</v>
      </c>
      <c r="BQ175" s="73">
        <f t="shared" si="209"/>
        <v>0</v>
      </c>
      <c r="BR175" s="83">
        <f t="shared" si="209"/>
        <v>9942.310704510277</v>
      </c>
      <c r="BS175" s="73">
        <f t="shared" si="209"/>
        <v>0</v>
      </c>
      <c r="BT175" s="83">
        <f t="shared" si="209"/>
        <v>9942.310704510277</v>
      </c>
      <c r="BU175" s="73">
        <f t="shared" si="209"/>
        <v>0</v>
      </c>
      <c r="BV175" s="83">
        <f t="shared" ref="BV175:DC175" si="210">+BV176+BV181</f>
        <v>9942.310704510277</v>
      </c>
      <c r="BW175" s="73">
        <f t="shared" si="210"/>
        <v>0</v>
      </c>
      <c r="BX175" s="83">
        <f t="shared" si="210"/>
        <v>9942.310704510277</v>
      </c>
      <c r="BY175" s="73">
        <f t="shared" si="210"/>
        <v>0</v>
      </c>
      <c r="BZ175" s="83">
        <f t="shared" si="210"/>
        <v>9942.310704510277</v>
      </c>
      <c r="CA175" s="72">
        <f t="shared" si="210"/>
        <v>0</v>
      </c>
      <c r="CB175" s="85">
        <f t="shared" si="210"/>
        <v>9942.310704510277</v>
      </c>
      <c r="CC175" s="75">
        <f t="shared" si="210"/>
        <v>0</v>
      </c>
      <c r="CD175" s="793">
        <f t="shared" si="175"/>
        <v>122493.5155957555</v>
      </c>
      <c r="CE175" s="758">
        <f t="shared" si="176"/>
        <v>0</v>
      </c>
      <c r="CF175" s="84">
        <f t="shared" si="210"/>
        <v>9942.310704510277</v>
      </c>
      <c r="CG175" s="74">
        <f t="shared" si="210"/>
        <v>0</v>
      </c>
      <c r="CH175" s="83">
        <f t="shared" si="210"/>
        <v>9942.310704510277</v>
      </c>
      <c r="CI175" s="73">
        <f t="shared" si="210"/>
        <v>0</v>
      </c>
      <c r="CJ175" s="83">
        <f t="shared" si="210"/>
        <v>9942.310704510277</v>
      </c>
      <c r="CK175" s="73">
        <f t="shared" si="210"/>
        <v>0</v>
      </c>
      <c r="CL175" s="83">
        <f t="shared" si="210"/>
        <v>9942.310704510277</v>
      </c>
      <c r="CM175" s="73">
        <f t="shared" si="210"/>
        <v>0</v>
      </c>
      <c r="CN175" s="83">
        <f t="shared" si="210"/>
        <v>9942.310704510277</v>
      </c>
      <c r="CO175" s="73">
        <f t="shared" si="210"/>
        <v>0</v>
      </c>
      <c r="CP175" s="83">
        <f t="shared" si="210"/>
        <v>9942.310704510277</v>
      </c>
      <c r="CQ175" s="73">
        <f t="shared" si="210"/>
        <v>0</v>
      </c>
      <c r="CR175" s="83">
        <f t="shared" si="210"/>
        <v>9942.310704510277</v>
      </c>
      <c r="CS175" s="73">
        <f t="shared" si="210"/>
        <v>0</v>
      </c>
      <c r="CT175" s="83">
        <f t="shared" si="210"/>
        <v>9942.310704510277</v>
      </c>
      <c r="CU175" s="73">
        <f t="shared" si="210"/>
        <v>0</v>
      </c>
      <c r="CV175" s="83">
        <f t="shared" si="210"/>
        <v>9942.310704510277</v>
      </c>
      <c r="CW175" s="73">
        <f t="shared" si="210"/>
        <v>0</v>
      </c>
      <c r="CX175" s="83">
        <f t="shared" si="210"/>
        <v>9942.310704510277</v>
      </c>
      <c r="CY175" s="73">
        <f t="shared" si="210"/>
        <v>0</v>
      </c>
      <c r="CZ175" s="83">
        <f t="shared" si="210"/>
        <v>9942.310704510277</v>
      </c>
      <c r="DA175" s="72">
        <f t="shared" si="210"/>
        <v>0</v>
      </c>
      <c r="DB175" s="85">
        <f t="shared" si="210"/>
        <v>48951.310704510273</v>
      </c>
      <c r="DC175" s="70">
        <f t="shared" si="210"/>
        <v>0</v>
      </c>
      <c r="DD175" s="793">
        <f t="shared" si="177"/>
        <v>158316.72845412334</v>
      </c>
      <c r="DE175" s="814">
        <f t="shared" si="178"/>
        <v>0</v>
      </c>
      <c r="DF175" s="69">
        <f t="shared" si="198"/>
        <v>311460.17117499793</v>
      </c>
      <c r="DG175" s="68">
        <f t="shared" si="199"/>
        <v>35715</v>
      </c>
    </row>
    <row r="176" spans="1:123" s="573" customFormat="1">
      <c r="A176" s="82" t="s">
        <v>497</v>
      </c>
      <c r="B176" s="81" t="s">
        <v>217</v>
      </c>
      <c r="F176" s="574">
        <f t="shared" ref="F176:AM176" si="211">+F180</f>
        <v>0</v>
      </c>
      <c r="G176" s="74">
        <f t="shared" si="211"/>
        <v>0</v>
      </c>
      <c r="H176" s="575">
        <f t="shared" si="211"/>
        <v>0</v>
      </c>
      <c r="I176" s="73">
        <f t="shared" si="211"/>
        <v>0</v>
      </c>
      <c r="J176" s="575">
        <f t="shared" si="211"/>
        <v>0</v>
      </c>
      <c r="K176" s="73">
        <f t="shared" si="211"/>
        <v>0</v>
      </c>
      <c r="L176" s="575">
        <f t="shared" si="211"/>
        <v>0</v>
      </c>
      <c r="M176" s="73">
        <f t="shared" si="211"/>
        <v>0</v>
      </c>
      <c r="N176" s="575">
        <f t="shared" si="211"/>
        <v>0</v>
      </c>
      <c r="O176" s="73">
        <f t="shared" si="211"/>
        <v>0</v>
      </c>
      <c r="P176" s="575">
        <f t="shared" si="211"/>
        <v>0</v>
      </c>
      <c r="Q176" s="73">
        <f t="shared" si="211"/>
        <v>0</v>
      </c>
      <c r="R176" s="575">
        <f t="shared" si="211"/>
        <v>0</v>
      </c>
      <c r="S176" s="73">
        <f t="shared" si="211"/>
        <v>0</v>
      </c>
      <c r="T176" s="575">
        <f t="shared" si="211"/>
        <v>0</v>
      </c>
      <c r="U176" s="73">
        <f t="shared" si="211"/>
        <v>0</v>
      </c>
      <c r="V176" s="575">
        <f t="shared" si="211"/>
        <v>0</v>
      </c>
      <c r="W176" s="73">
        <f t="shared" si="211"/>
        <v>0</v>
      </c>
      <c r="X176" s="575">
        <f t="shared" si="211"/>
        <v>0</v>
      </c>
      <c r="Y176" s="73">
        <f t="shared" si="211"/>
        <v>0</v>
      </c>
      <c r="Z176" s="575">
        <f t="shared" si="211"/>
        <v>0</v>
      </c>
      <c r="AA176" s="72">
        <f t="shared" si="211"/>
        <v>0</v>
      </c>
      <c r="AB176" s="576">
        <f t="shared" si="211"/>
        <v>0</v>
      </c>
      <c r="AC176" s="75">
        <f t="shared" si="211"/>
        <v>0</v>
      </c>
      <c r="AD176" s="793">
        <f t="shared" si="169"/>
        <v>0</v>
      </c>
      <c r="AE176" s="758">
        <f t="shared" si="170"/>
        <v>0</v>
      </c>
      <c r="AF176" s="577">
        <f t="shared" si="211"/>
        <v>0</v>
      </c>
      <c r="AG176" s="74">
        <f t="shared" si="211"/>
        <v>0</v>
      </c>
      <c r="AH176" s="575">
        <f t="shared" si="211"/>
        <v>0</v>
      </c>
      <c r="AI176" s="73">
        <f t="shared" si="211"/>
        <v>3244</v>
      </c>
      <c r="AJ176" s="575">
        <f t="shared" si="211"/>
        <v>0</v>
      </c>
      <c r="AK176" s="73">
        <f t="shared" si="211"/>
        <v>6494.2</v>
      </c>
      <c r="AL176" s="575">
        <f t="shared" si="211"/>
        <v>0</v>
      </c>
      <c r="AM176" s="73">
        <f t="shared" si="211"/>
        <v>6494.2</v>
      </c>
      <c r="AN176" s="575">
        <f t="shared" ref="AN176:BU176" si="212">+AN180</f>
        <v>0</v>
      </c>
      <c r="AO176" s="73">
        <f t="shared" si="212"/>
        <v>6494.2</v>
      </c>
      <c r="AP176" s="575">
        <f t="shared" si="212"/>
        <v>0</v>
      </c>
      <c r="AQ176" s="73">
        <f t="shared" si="212"/>
        <v>6494.2</v>
      </c>
      <c r="AR176" s="575">
        <f t="shared" si="212"/>
        <v>0</v>
      </c>
      <c r="AS176" s="73">
        <f t="shared" si="212"/>
        <v>6494.2</v>
      </c>
      <c r="AT176" s="575">
        <f t="shared" si="212"/>
        <v>0</v>
      </c>
      <c r="AU176" s="73">
        <f t="shared" si="212"/>
        <v>0</v>
      </c>
      <c r="AV176" s="575">
        <f t="shared" si="212"/>
        <v>1061.9290472107107</v>
      </c>
      <c r="AW176" s="73">
        <f t="shared" si="212"/>
        <v>0</v>
      </c>
      <c r="AX176" s="575">
        <f t="shared" si="212"/>
        <v>8760.9146394883628</v>
      </c>
      <c r="AY176" s="73">
        <f t="shared" si="212"/>
        <v>0</v>
      </c>
      <c r="AZ176" s="575">
        <f t="shared" si="212"/>
        <v>8760.9146394883628</v>
      </c>
      <c r="BA176" s="72">
        <f t="shared" si="212"/>
        <v>0</v>
      </c>
      <c r="BB176" s="575">
        <f t="shared" si="212"/>
        <v>8760.9146394883628</v>
      </c>
      <c r="BC176" s="77">
        <f t="shared" si="212"/>
        <v>0</v>
      </c>
      <c r="BD176" s="793">
        <f t="shared" si="172"/>
        <v>27344.672965675803</v>
      </c>
      <c r="BE176" s="758">
        <f t="shared" si="173"/>
        <v>35715</v>
      </c>
      <c r="BF176" s="577">
        <f t="shared" si="212"/>
        <v>8760.9146394883628</v>
      </c>
      <c r="BG176" s="74">
        <f t="shared" si="212"/>
        <v>0</v>
      </c>
      <c r="BH176" s="575">
        <f t="shared" si="212"/>
        <v>7698.9855922776524</v>
      </c>
      <c r="BI176" s="73">
        <f t="shared" si="212"/>
        <v>0</v>
      </c>
      <c r="BJ176" s="575">
        <f t="shared" si="212"/>
        <v>6637.056545066941</v>
      </c>
      <c r="BK176" s="73">
        <f t="shared" si="212"/>
        <v>0</v>
      </c>
      <c r="BL176" s="575">
        <f t="shared" si="212"/>
        <v>6637.056545066941</v>
      </c>
      <c r="BM176" s="73">
        <f t="shared" si="212"/>
        <v>0</v>
      </c>
      <c r="BN176" s="575">
        <f t="shared" si="212"/>
        <v>6637.056545066941</v>
      </c>
      <c r="BO176" s="73">
        <f t="shared" si="212"/>
        <v>0</v>
      </c>
      <c r="BP176" s="575">
        <f t="shared" si="212"/>
        <v>6637.056545066941</v>
      </c>
      <c r="BQ176" s="73">
        <f t="shared" si="212"/>
        <v>0</v>
      </c>
      <c r="BR176" s="575">
        <f t="shared" si="212"/>
        <v>6637.056545066941</v>
      </c>
      <c r="BS176" s="73">
        <f t="shared" si="212"/>
        <v>0</v>
      </c>
      <c r="BT176" s="575">
        <f t="shared" si="212"/>
        <v>6637.056545066941</v>
      </c>
      <c r="BU176" s="73">
        <f t="shared" si="212"/>
        <v>0</v>
      </c>
      <c r="BV176" s="575">
        <f t="shared" ref="BV176:DC176" si="213">+BV180</f>
        <v>6637.056545066941</v>
      </c>
      <c r="BW176" s="73">
        <f t="shared" si="213"/>
        <v>0</v>
      </c>
      <c r="BX176" s="575">
        <f t="shared" si="213"/>
        <v>6637.056545066941</v>
      </c>
      <c r="BY176" s="73">
        <f t="shared" si="213"/>
        <v>0</v>
      </c>
      <c r="BZ176" s="575">
        <f t="shared" si="213"/>
        <v>6637.056545066941</v>
      </c>
      <c r="CA176" s="72">
        <f t="shared" si="213"/>
        <v>0</v>
      </c>
      <c r="CB176" s="576">
        <f t="shared" si="213"/>
        <v>6637.056545066941</v>
      </c>
      <c r="CC176" s="75">
        <f t="shared" si="213"/>
        <v>0</v>
      </c>
      <c r="CD176" s="793">
        <f t="shared" si="175"/>
        <v>82830.465682435417</v>
      </c>
      <c r="CE176" s="758">
        <f t="shared" si="176"/>
        <v>0</v>
      </c>
      <c r="CF176" s="577">
        <f t="shared" si="213"/>
        <v>6637.056545066941</v>
      </c>
      <c r="CG176" s="74">
        <f t="shared" si="213"/>
        <v>0</v>
      </c>
      <c r="CH176" s="575">
        <f t="shared" si="213"/>
        <v>6637.056545066941</v>
      </c>
      <c r="CI176" s="73">
        <f t="shared" si="213"/>
        <v>0</v>
      </c>
      <c r="CJ176" s="575">
        <f t="shared" si="213"/>
        <v>6637.056545066941</v>
      </c>
      <c r="CK176" s="73">
        <f t="shared" si="213"/>
        <v>0</v>
      </c>
      <c r="CL176" s="575">
        <f t="shared" si="213"/>
        <v>6637.056545066941</v>
      </c>
      <c r="CM176" s="73">
        <f t="shared" si="213"/>
        <v>0</v>
      </c>
      <c r="CN176" s="575">
        <f t="shared" si="213"/>
        <v>6637.056545066941</v>
      </c>
      <c r="CO176" s="73">
        <f t="shared" si="213"/>
        <v>0</v>
      </c>
      <c r="CP176" s="575">
        <f t="shared" si="213"/>
        <v>6637.056545066941</v>
      </c>
      <c r="CQ176" s="73">
        <f t="shared" si="213"/>
        <v>0</v>
      </c>
      <c r="CR176" s="575">
        <f t="shared" si="213"/>
        <v>6637.056545066941</v>
      </c>
      <c r="CS176" s="73">
        <f t="shared" si="213"/>
        <v>0</v>
      </c>
      <c r="CT176" s="575">
        <f t="shared" si="213"/>
        <v>6637.056545066941</v>
      </c>
      <c r="CU176" s="73">
        <f t="shared" si="213"/>
        <v>0</v>
      </c>
      <c r="CV176" s="575">
        <f t="shared" si="213"/>
        <v>6637.056545066941</v>
      </c>
      <c r="CW176" s="73">
        <f t="shared" si="213"/>
        <v>0</v>
      </c>
      <c r="CX176" s="575">
        <f t="shared" si="213"/>
        <v>6637.056545066941</v>
      </c>
      <c r="CY176" s="73">
        <f t="shared" si="213"/>
        <v>0</v>
      </c>
      <c r="CZ176" s="575">
        <f t="shared" si="213"/>
        <v>6637.056545066941</v>
      </c>
      <c r="DA176" s="72">
        <f t="shared" si="213"/>
        <v>0</v>
      </c>
      <c r="DB176" s="576">
        <f t="shared" si="213"/>
        <v>38250.056545066938</v>
      </c>
      <c r="DC176" s="70">
        <f t="shared" si="213"/>
        <v>0</v>
      </c>
      <c r="DD176" s="793">
        <f t="shared" si="177"/>
        <v>111257.67854080327</v>
      </c>
      <c r="DE176" s="814">
        <f t="shared" si="178"/>
        <v>0</v>
      </c>
      <c r="DF176" s="578">
        <f t="shared" si="198"/>
        <v>221432.81718891449</v>
      </c>
      <c r="DG176" s="68">
        <f t="shared" si="199"/>
        <v>35715</v>
      </c>
      <c r="DH176" s="305"/>
      <c r="DI176" s="594"/>
      <c r="DJ176" s="594"/>
      <c r="DK176" s="594"/>
      <c r="DL176" s="594"/>
      <c r="DM176" s="594"/>
      <c r="DN176" s="594"/>
      <c r="DO176" s="594"/>
      <c r="DP176" s="594"/>
      <c r="DQ176" s="594"/>
      <c r="DR176" s="594"/>
      <c r="DS176" s="594"/>
    </row>
    <row r="177" spans="1:123" outlineLevel="1">
      <c r="A177" s="82"/>
      <c r="B177" s="87" t="s">
        <v>155</v>
      </c>
      <c r="C177" s="80"/>
      <c r="D177" s="79">
        <v>43739</v>
      </c>
      <c r="E177" s="86">
        <v>43799</v>
      </c>
      <c r="F177" s="105"/>
      <c r="G177" s="74"/>
      <c r="H177" s="83"/>
      <c r="I177" s="73"/>
      <c r="J177" s="83"/>
      <c r="K177" s="73"/>
      <c r="L177" s="83"/>
      <c r="M177" s="73"/>
      <c r="N177" s="83"/>
      <c r="O177" s="73"/>
      <c r="P177" s="83"/>
      <c r="Q177" s="73"/>
      <c r="R177" s="83"/>
      <c r="S177" s="73"/>
      <c r="T177" s="83"/>
      <c r="U177" s="73"/>
      <c r="V177" s="83"/>
      <c r="W177" s="73"/>
      <c r="X177" s="83"/>
      <c r="Y177" s="73"/>
      <c r="Z177" s="83"/>
      <c r="AA177" s="72"/>
      <c r="AB177" s="85"/>
      <c r="AC177" s="75"/>
      <c r="AD177" s="793">
        <f t="shared" si="169"/>
        <v>0</v>
      </c>
      <c r="AE177" s="758">
        <f t="shared" si="170"/>
        <v>0</v>
      </c>
      <c r="AF177" s="84"/>
      <c r="AG177" s="74"/>
      <c r="AH177" s="83"/>
      <c r="AI177" s="73"/>
      <c r="AJ177" s="83"/>
      <c r="AK177" s="73"/>
      <c r="AL177" s="83"/>
      <c r="AM177" s="73"/>
      <c r="AN177" s="83"/>
      <c r="AO177" s="73"/>
      <c r="AP177" s="83"/>
      <c r="AQ177" s="73"/>
      <c r="AR177" s="83"/>
      <c r="AS177" s="73"/>
      <c r="AT177" s="83"/>
      <c r="AU177" s="73"/>
      <c r="AV177" s="83"/>
      <c r="AW177" s="73"/>
      <c r="AX177" s="83"/>
      <c r="AY177" s="73"/>
      <c r="AZ177" s="83"/>
      <c r="BA177" s="72"/>
      <c r="BB177" s="83"/>
      <c r="BC177" s="77"/>
      <c r="BD177" s="793">
        <f t="shared" si="172"/>
        <v>0</v>
      </c>
      <c r="BE177" s="758">
        <f t="shared" si="173"/>
        <v>0</v>
      </c>
      <c r="BF177" s="84"/>
      <c r="BG177" s="74"/>
      <c r="BH177" s="83"/>
      <c r="BI177" s="73"/>
      <c r="BJ177" s="83"/>
      <c r="BK177" s="73"/>
      <c r="BL177" s="83"/>
      <c r="BM177" s="73"/>
      <c r="BN177" s="83"/>
      <c r="BO177" s="73"/>
      <c r="BP177" s="83"/>
      <c r="BQ177" s="73"/>
      <c r="BR177" s="83"/>
      <c r="BS177" s="73"/>
      <c r="BT177" s="83"/>
      <c r="BU177" s="73"/>
      <c r="BV177" s="83"/>
      <c r="BW177" s="73"/>
      <c r="BX177" s="83"/>
      <c r="BY177" s="73"/>
      <c r="BZ177" s="83"/>
      <c r="CA177" s="72"/>
      <c r="CB177" s="85"/>
      <c r="CC177" s="75"/>
      <c r="CD177" s="793">
        <f t="shared" si="175"/>
        <v>0</v>
      </c>
      <c r="CE177" s="758">
        <f t="shared" si="176"/>
        <v>0</v>
      </c>
      <c r="CF177" s="84"/>
      <c r="CG177" s="74"/>
      <c r="CH177" s="83"/>
      <c r="CI177" s="73"/>
      <c r="CJ177" s="83"/>
      <c r="CK177" s="73"/>
      <c r="CL177" s="83"/>
      <c r="CM177" s="73"/>
      <c r="CN177" s="83"/>
      <c r="CO177" s="73"/>
      <c r="CP177" s="83"/>
      <c r="CQ177" s="73"/>
      <c r="CR177" s="83"/>
      <c r="CS177" s="73"/>
      <c r="CT177" s="83"/>
      <c r="CU177" s="73"/>
      <c r="CV177" s="83"/>
      <c r="CW177" s="73"/>
      <c r="CX177" s="83"/>
      <c r="CY177" s="73"/>
      <c r="CZ177" s="83"/>
      <c r="DA177" s="72"/>
      <c r="DB177" s="85"/>
      <c r="DC177" s="70"/>
      <c r="DD177" s="793">
        <f t="shared" si="177"/>
        <v>0</v>
      </c>
      <c r="DE177" s="814">
        <f t="shared" si="178"/>
        <v>0</v>
      </c>
      <c r="DF177" s="69">
        <f t="shared" si="198"/>
        <v>0</v>
      </c>
      <c r="DG177" s="68">
        <f t="shared" si="199"/>
        <v>0</v>
      </c>
    </row>
    <row r="178" spans="1:123" outlineLevel="1">
      <c r="A178" s="82"/>
      <c r="B178" s="87" t="s">
        <v>156</v>
      </c>
      <c r="C178" s="80"/>
      <c r="D178" s="79">
        <v>43800</v>
      </c>
      <c r="E178" s="86">
        <v>43860</v>
      </c>
      <c r="F178" s="105"/>
      <c r="G178" s="74"/>
      <c r="H178" s="83"/>
      <c r="I178" s="73"/>
      <c r="J178" s="83"/>
      <c r="K178" s="73"/>
      <c r="L178" s="83"/>
      <c r="M178" s="73"/>
      <c r="N178" s="83"/>
      <c r="O178" s="73"/>
      <c r="P178" s="83"/>
      <c r="Q178" s="73"/>
      <c r="R178" s="83"/>
      <c r="S178" s="73"/>
      <c r="T178" s="83"/>
      <c r="U178" s="73"/>
      <c r="V178" s="83"/>
      <c r="W178" s="73"/>
      <c r="X178" s="83"/>
      <c r="Y178" s="73"/>
      <c r="Z178" s="83"/>
      <c r="AA178" s="72"/>
      <c r="AB178" s="85"/>
      <c r="AC178" s="75"/>
      <c r="AD178" s="793">
        <f t="shared" si="169"/>
        <v>0</v>
      </c>
      <c r="AE178" s="758">
        <f t="shared" si="170"/>
        <v>0</v>
      </c>
      <c r="AF178" s="84"/>
      <c r="AG178" s="74"/>
      <c r="AH178" s="83"/>
      <c r="AI178" s="73"/>
      <c r="AJ178" s="83"/>
      <c r="AK178" s="73"/>
      <c r="AL178" s="83"/>
      <c r="AM178" s="73"/>
      <c r="AN178" s="83"/>
      <c r="AO178" s="73"/>
      <c r="AP178" s="83"/>
      <c r="AQ178" s="73"/>
      <c r="AR178" s="83"/>
      <c r="AS178" s="73"/>
      <c r="AT178" s="83"/>
      <c r="AU178" s="73"/>
      <c r="AV178" s="83"/>
      <c r="AW178" s="73"/>
      <c r="AX178" s="83"/>
      <c r="AY178" s="73"/>
      <c r="AZ178" s="83"/>
      <c r="BA178" s="72"/>
      <c r="BB178" s="83"/>
      <c r="BC178" s="77"/>
      <c r="BD178" s="793">
        <f t="shared" si="172"/>
        <v>0</v>
      </c>
      <c r="BE178" s="758">
        <f t="shared" si="173"/>
        <v>0</v>
      </c>
      <c r="BF178" s="84"/>
      <c r="BG178" s="74"/>
      <c r="BH178" s="83"/>
      <c r="BI178" s="73"/>
      <c r="BJ178" s="83"/>
      <c r="BK178" s="73"/>
      <c r="BL178" s="83"/>
      <c r="BM178" s="73"/>
      <c r="BN178" s="83"/>
      <c r="BO178" s="73"/>
      <c r="BP178" s="83"/>
      <c r="BQ178" s="73"/>
      <c r="BR178" s="83"/>
      <c r="BS178" s="73"/>
      <c r="BT178" s="83"/>
      <c r="BU178" s="73"/>
      <c r="BV178" s="83"/>
      <c r="BW178" s="73"/>
      <c r="BX178" s="83"/>
      <c r="BY178" s="73"/>
      <c r="BZ178" s="83"/>
      <c r="CA178" s="72"/>
      <c r="CB178" s="85"/>
      <c r="CC178" s="75"/>
      <c r="CD178" s="793">
        <f t="shared" si="175"/>
        <v>0</v>
      </c>
      <c r="CE178" s="758">
        <f t="shared" si="176"/>
        <v>0</v>
      </c>
      <c r="CF178" s="84"/>
      <c r="CG178" s="74"/>
      <c r="CH178" s="83"/>
      <c r="CI178" s="73"/>
      <c r="CJ178" s="83"/>
      <c r="CK178" s="73"/>
      <c r="CL178" s="83"/>
      <c r="CM178" s="73"/>
      <c r="CN178" s="83"/>
      <c r="CO178" s="73"/>
      <c r="CP178" s="83"/>
      <c r="CQ178" s="73"/>
      <c r="CR178" s="83"/>
      <c r="CS178" s="73"/>
      <c r="CT178" s="83"/>
      <c r="CU178" s="73"/>
      <c r="CV178" s="83"/>
      <c r="CW178" s="73"/>
      <c r="CX178" s="83"/>
      <c r="CY178" s="73"/>
      <c r="CZ178" s="83"/>
      <c r="DA178" s="72"/>
      <c r="DB178" s="85"/>
      <c r="DC178" s="70"/>
      <c r="DD178" s="793">
        <f t="shared" si="177"/>
        <v>0</v>
      </c>
      <c r="DE178" s="814">
        <f t="shared" si="178"/>
        <v>0</v>
      </c>
      <c r="DF178" s="69">
        <f t="shared" si="198"/>
        <v>0</v>
      </c>
      <c r="DG178" s="68">
        <f t="shared" si="199"/>
        <v>0</v>
      </c>
    </row>
    <row r="179" spans="1:123" outlineLevel="1">
      <c r="A179" s="82"/>
      <c r="B179" s="87" t="s">
        <v>172</v>
      </c>
      <c r="C179" s="80"/>
      <c r="D179" s="79">
        <v>43862</v>
      </c>
      <c r="E179" s="86">
        <v>43875</v>
      </c>
      <c r="F179" s="105"/>
      <c r="G179" s="74"/>
      <c r="H179" s="83"/>
      <c r="I179" s="73"/>
      <c r="J179" s="83"/>
      <c r="K179" s="73"/>
      <c r="L179" s="83"/>
      <c r="M179" s="73"/>
      <c r="N179" s="83"/>
      <c r="O179" s="73"/>
      <c r="P179" s="83"/>
      <c r="Q179" s="73"/>
      <c r="R179" s="83"/>
      <c r="S179" s="73"/>
      <c r="T179" s="83"/>
      <c r="U179" s="73"/>
      <c r="V179" s="83"/>
      <c r="W179" s="73"/>
      <c r="X179" s="83"/>
      <c r="Y179" s="73"/>
      <c r="Z179" s="83"/>
      <c r="AA179" s="72"/>
      <c r="AB179" s="85"/>
      <c r="AC179" s="75"/>
      <c r="AD179" s="793">
        <f t="shared" si="169"/>
        <v>0</v>
      </c>
      <c r="AE179" s="758">
        <f t="shared" si="170"/>
        <v>0</v>
      </c>
      <c r="AF179" s="84"/>
      <c r="AG179" s="74"/>
      <c r="AH179" s="83"/>
      <c r="AI179" s="73"/>
      <c r="AJ179" s="83"/>
      <c r="AK179" s="73"/>
      <c r="AL179" s="83"/>
      <c r="AM179" s="73"/>
      <c r="AN179" s="83"/>
      <c r="AO179" s="73"/>
      <c r="AP179" s="83"/>
      <c r="AQ179" s="73"/>
      <c r="AR179" s="83"/>
      <c r="AS179" s="73"/>
      <c r="AT179" s="83"/>
      <c r="AU179" s="73"/>
      <c r="AV179" s="83"/>
      <c r="AW179" s="73"/>
      <c r="AX179" s="83"/>
      <c r="AY179" s="73"/>
      <c r="AZ179" s="83"/>
      <c r="BA179" s="72"/>
      <c r="BB179" s="83"/>
      <c r="BC179" s="77"/>
      <c r="BD179" s="793">
        <f t="shared" si="172"/>
        <v>0</v>
      </c>
      <c r="BE179" s="758">
        <f t="shared" si="173"/>
        <v>0</v>
      </c>
      <c r="BF179" s="84"/>
      <c r="BG179" s="74"/>
      <c r="BH179" s="83"/>
      <c r="BI179" s="73"/>
      <c r="BJ179" s="83"/>
      <c r="BK179" s="73"/>
      <c r="BL179" s="83"/>
      <c r="BM179" s="73"/>
      <c r="BN179" s="83"/>
      <c r="BO179" s="73"/>
      <c r="BP179" s="83"/>
      <c r="BQ179" s="73"/>
      <c r="BR179" s="83"/>
      <c r="BS179" s="73"/>
      <c r="BT179" s="83"/>
      <c r="BU179" s="73"/>
      <c r="BV179" s="83"/>
      <c r="BW179" s="73"/>
      <c r="BX179" s="83"/>
      <c r="BY179" s="73"/>
      <c r="BZ179" s="83"/>
      <c r="CA179" s="72"/>
      <c r="CB179" s="85"/>
      <c r="CC179" s="75"/>
      <c r="CD179" s="793">
        <f t="shared" si="175"/>
        <v>0</v>
      </c>
      <c r="CE179" s="758">
        <f t="shared" si="176"/>
        <v>0</v>
      </c>
      <c r="CF179" s="84"/>
      <c r="CG179" s="74"/>
      <c r="CH179" s="83"/>
      <c r="CI179" s="73"/>
      <c r="CJ179" s="83"/>
      <c r="CK179" s="73"/>
      <c r="CL179" s="83"/>
      <c r="CM179" s="73"/>
      <c r="CN179" s="83"/>
      <c r="CO179" s="73"/>
      <c r="CP179" s="83"/>
      <c r="CQ179" s="73"/>
      <c r="CR179" s="83"/>
      <c r="CS179" s="73"/>
      <c r="CT179" s="83"/>
      <c r="CU179" s="73"/>
      <c r="CV179" s="83"/>
      <c r="CW179" s="73"/>
      <c r="CX179" s="83"/>
      <c r="CY179" s="73"/>
      <c r="CZ179" s="83"/>
      <c r="DA179" s="72"/>
      <c r="DB179" s="85"/>
      <c r="DC179" s="70"/>
      <c r="DD179" s="793">
        <f t="shared" si="177"/>
        <v>0</v>
      </c>
      <c r="DE179" s="814">
        <f t="shared" si="178"/>
        <v>0</v>
      </c>
      <c r="DF179" s="69">
        <f t="shared" si="198"/>
        <v>0</v>
      </c>
      <c r="DG179" s="68">
        <f t="shared" si="199"/>
        <v>0</v>
      </c>
    </row>
    <row r="180" spans="1:123" outlineLevel="1">
      <c r="A180" s="82"/>
      <c r="B180" s="87" t="s">
        <v>158</v>
      </c>
      <c r="C180" s="80">
        <v>27</v>
      </c>
      <c r="D180" s="79">
        <v>44105</v>
      </c>
      <c r="E180" s="86">
        <v>44925</v>
      </c>
      <c r="F180" s="105"/>
      <c r="G180" s="74"/>
      <c r="H180" s="83"/>
      <c r="I180" s="73"/>
      <c r="J180" s="83"/>
      <c r="K180" s="73"/>
      <c r="L180" s="83"/>
      <c r="M180" s="73"/>
      <c r="N180" s="83"/>
      <c r="O180" s="73"/>
      <c r="P180" s="83"/>
      <c r="Q180" s="73"/>
      <c r="R180" s="83"/>
      <c r="S180" s="73"/>
      <c r="T180" s="83"/>
      <c r="U180" s="73"/>
      <c r="V180" s="83"/>
      <c r="W180" s="73"/>
      <c r="X180" s="83"/>
      <c r="Y180" s="73"/>
      <c r="Z180" s="83"/>
      <c r="AA180" s="72"/>
      <c r="AB180" s="85"/>
      <c r="AC180" s="75"/>
      <c r="AD180" s="793">
        <f t="shared" si="169"/>
        <v>0</v>
      </c>
      <c r="AE180" s="758">
        <f t="shared" si="170"/>
        <v>0</v>
      </c>
      <c r="AF180" s="92"/>
      <c r="AG180" s="91"/>
      <c r="AH180" s="76"/>
      <c r="AI180" s="73">
        <v>3244</v>
      </c>
      <c r="AJ180" s="76"/>
      <c r="AK180" s="73">
        <f>6488.2+6</f>
        <v>6494.2</v>
      </c>
      <c r="AL180" s="76"/>
      <c r="AM180" s="73">
        <f>6488.2+6</f>
        <v>6494.2</v>
      </c>
      <c r="AN180" s="76"/>
      <c r="AO180" s="73">
        <f>6488.2+6</f>
        <v>6494.2</v>
      </c>
      <c r="AP180" s="76"/>
      <c r="AQ180" s="73">
        <f>6488.2+6</f>
        <v>6494.2</v>
      </c>
      <c r="AR180" s="76"/>
      <c r="AS180" s="73">
        <f>6488.2+6</f>
        <v>6494.2</v>
      </c>
      <c r="AT180" s="76"/>
      <c r="AU180" s="73"/>
      <c r="AV180" s="83">
        <f>4000000/3766.73</f>
        <v>1061.9290472107107</v>
      </c>
      <c r="AW180" s="73"/>
      <c r="AX180" s="83">
        <f>33000000/3766.73</f>
        <v>8760.9146394883628</v>
      </c>
      <c r="AY180" s="73"/>
      <c r="AZ180" s="83">
        <f>33000000/3766.73</f>
        <v>8760.9146394883628</v>
      </c>
      <c r="BA180" s="72"/>
      <c r="BB180" s="83">
        <f>33000000/3766.73</f>
        <v>8760.9146394883628</v>
      </c>
      <c r="BC180" s="77"/>
      <c r="BD180" s="793">
        <f t="shared" si="172"/>
        <v>27344.672965675803</v>
      </c>
      <c r="BE180" s="758">
        <f t="shared" si="173"/>
        <v>35715</v>
      </c>
      <c r="BF180" s="84">
        <f>33000000/3766.73</f>
        <v>8760.9146394883628</v>
      </c>
      <c r="BG180" s="74"/>
      <c r="BH180" s="83">
        <f>29000000/3766.73</f>
        <v>7698.9855922776524</v>
      </c>
      <c r="BI180" s="73"/>
      <c r="BJ180" s="76">
        <f>25000000/3766.73</f>
        <v>6637.056545066941</v>
      </c>
      <c r="BK180" s="73"/>
      <c r="BL180" s="76">
        <f>25000000/3766.73</f>
        <v>6637.056545066941</v>
      </c>
      <c r="BM180" s="73"/>
      <c r="BN180" s="76">
        <f>25000000/3766.73</f>
        <v>6637.056545066941</v>
      </c>
      <c r="BO180" s="73"/>
      <c r="BP180" s="76">
        <f>25000000/3766.73</f>
        <v>6637.056545066941</v>
      </c>
      <c r="BQ180" s="73"/>
      <c r="BR180" s="76">
        <f>25000000/3766.73</f>
        <v>6637.056545066941</v>
      </c>
      <c r="BS180" s="73"/>
      <c r="BT180" s="76">
        <f>25000000/3766.73</f>
        <v>6637.056545066941</v>
      </c>
      <c r="BU180" s="73"/>
      <c r="BV180" s="76">
        <f>25000000/3766.73</f>
        <v>6637.056545066941</v>
      </c>
      <c r="BW180" s="73"/>
      <c r="BX180" s="76">
        <f>25000000/3766.73</f>
        <v>6637.056545066941</v>
      </c>
      <c r="BY180" s="73"/>
      <c r="BZ180" s="76">
        <f>25000000/3766.73</f>
        <v>6637.056545066941</v>
      </c>
      <c r="CA180" s="72"/>
      <c r="CB180" s="76">
        <f>25000000/3766.73</f>
        <v>6637.056545066941</v>
      </c>
      <c r="CC180" s="75"/>
      <c r="CD180" s="793">
        <f t="shared" si="175"/>
        <v>82830.465682435417</v>
      </c>
      <c r="CE180" s="758">
        <f t="shared" si="176"/>
        <v>0</v>
      </c>
      <c r="CF180" s="71">
        <f>25000000/3766.73</f>
        <v>6637.056545066941</v>
      </c>
      <c r="CG180" s="74"/>
      <c r="CH180" s="76">
        <f>25000000/3766.73</f>
        <v>6637.056545066941</v>
      </c>
      <c r="CI180" s="73"/>
      <c r="CJ180" s="76">
        <f>25000000/3766.73</f>
        <v>6637.056545066941</v>
      </c>
      <c r="CK180" s="73"/>
      <c r="CL180" s="76">
        <f>25000000/3766.73</f>
        <v>6637.056545066941</v>
      </c>
      <c r="CM180" s="73"/>
      <c r="CN180" s="76">
        <f>25000000/3766.73</f>
        <v>6637.056545066941</v>
      </c>
      <c r="CO180" s="73"/>
      <c r="CP180" s="76">
        <f>25000000/3766.73</f>
        <v>6637.056545066941</v>
      </c>
      <c r="CQ180" s="73"/>
      <c r="CR180" s="76">
        <f>25000000/3766.73</f>
        <v>6637.056545066941</v>
      </c>
      <c r="CS180" s="73"/>
      <c r="CT180" s="76">
        <f>25000000/3766.73</f>
        <v>6637.056545066941</v>
      </c>
      <c r="CU180" s="73"/>
      <c r="CV180" s="76">
        <f>25000000/3766.73</f>
        <v>6637.056545066941</v>
      </c>
      <c r="CW180" s="73"/>
      <c r="CX180" s="76">
        <f>25000000/3766.73</f>
        <v>6637.056545066941</v>
      </c>
      <c r="CY180" s="73"/>
      <c r="CZ180" s="76">
        <f>25000000/3766.73</f>
        <v>6637.056545066941</v>
      </c>
      <c r="DA180" s="72"/>
      <c r="DB180" s="76">
        <f>(25000000/3766.73)+31613</f>
        <v>38250.056545066938</v>
      </c>
      <c r="DC180" s="70"/>
      <c r="DD180" s="793">
        <f t="shared" si="177"/>
        <v>111257.67854080327</v>
      </c>
      <c r="DE180" s="814">
        <f t="shared" si="178"/>
        <v>0</v>
      </c>
      <c r="DF180" s="90">
        <f t="shared" si="198"/>
        <v>221432.81718891449</v>
      </c>
      <c r="DG180" s="89">
        <f t="shared" si="199"/>
        <v>35715</v>
      </c>
      <c r="DI180" s="595"/>
      <c r="DJ180" s="587"/>
      <c r="DK180" s="587"/>
      <c r="DL180" s="587"/>
      <c r="DM180" s="587"/>
      <c r="DN180" s="587"/>
      <c r="DO180" s="587"/>
      <c r="DP180" s="587"/>
      <c r="DQ180" s="587"/>
      <c r="DR180" s="587"/>
      <c r="DS180" s="587"/>
    </row>
    <row r="181" spans="1:123">
      <c r="A181" s="82" t="s">
        <v>498</v>
      </c>
      <c r="B181" s="87" t="s">
        <v>218</v>
      </c>
      <c r="C181" s="80"/>
      <c r="D181" s="79"/>
      <c r="E181" s="86"/>
      <c r="F181" s="105">
        <f t="shared" ref="F181:AM181" si="214">+F185</f>
        <v>0</v>
      </c>
      <c r="G181" s="74">
        <f t="shared" si="214"/>
        <v>0</v>
      </c>
      <c r="H181" s="83">
        <f t="shared" si="214"/>
        <v>0</v>
      </c>
      <c r="I181" s="73">
        <f t="shared" si="214"/>
        <v>0</v>
      </c>
      <c r="J181" s="83">
        <f t="shared" si="214"/>
        <v>0</v>
      </c>
      <c r="K181" s="73">
        <f t="shared" si="214"/>
        <v>0</v>
      </c>
      <c r="L181" s="83">
        <f t="shared" si="214"/>
        <v>0</v>
      </c>
      <c r="M181" s="73">
        <f t="shared" si="214"/>
        <v>0</v>
      </c>
      <c r="N181" s="83">
        <f t="shared" si="214"/>
        <v>0</v>
      </c>
      <c r="O181" s="73">
        <f t="shared" si="214"/>
        <v>0</v>
      </c>
      <c r="P181" s="83">
        <f t="shared" si="214"/>
        <v>0</v>
      </c>
      <c r="Q181" s="73">
        <f t="shared" si="214"/>
        <v>0</v>
      </c>
      <c r="R181" s="83">
        <f t="shared" si="214"/>
        <v>0</v>
      </c>
      <c r="S181" s="73">
        <f t="shared" si="214"/>
        <v>0</v>
      </c>
      <c r="T181" s="83">
        <f t="shared" si="214"/>
        <v>0</v>
      </c>
      <c r="U181" s="73">
        <f t="shared" si="214"/>
        <v>0</v>
      </c>
      <c r="V181" s="83">
        <f t="shared" si="214"/>
        <v>0</v>
      </c>
      <c r="W181" s="73">
        <f t="shared" si="214"/>
        <v>0</v>
      </c>
      <c r="X181" s="83">
        <f t="shared" si="214"/>
        <v>0</v>
      </c>
      <c r="Y181" s="73">
        <f t="shared" si="214"/>
        <v>0</v>
      </c>
      <c r="Z181" s="83">
        <f t="shared" si="214"/>
        <v>0</v>
      </c>
      <c r="AA181" s="72">
        <f t="shared" si="214"/>
        <v>0</v>
      </c>
      <c r="AB181" s="85">
        <f t="shared" si="214"/>
        <v>0</v>
      </c>
      <c r="AC181" s="75">
        <f t="shared" si="214"/>
        <v>0</v>
      </c>
      <c r="AD181" s="793">
        <f t="shared" si="169"/>
        <v>0</v>
      </c>
      <c r="AE181" s="758">
        <f t="shared" si="170"/>
        <v>0</v>
      </c>
      <c r="AF181" s="84">
        <f t="shared" si="214"/>
        <v>0</v>
      </c>
      <c r="AG181" s="74">
        <f t="shared" si="214"/>
        <v>0</v>
      </c>
      <c r="AH181" s="83">
        <f t="shared" si="214"/>
        <v>0</v>
      </c>
      <c r="AI181" s="73">
        <f t="shared" si="214"/>
        <v>0</v>
      </c>
      <c r="AJ181" s="83">
        <f t="shared" si="214"/>
        <v>0</v>
      </c>
      <c r="AK181" s="73">
        <f t="shared" si="214"/>
        <v>0</v>
      </c>
      <c r="AL181" s="83">
        <f t="shared" si="214"/>
        <v>0</v>
      </c>
      <c r="AM181" s="73">
        <f t="shared" si="214"/>
        <v>0</v>
      </c>
      <c r="AN181" s="83">
        <f t="shared" ref="AN181:BU181" si="215">+AN185</f>
        <v>0</v>
      </c>
      <c r="AO181" s="73">
        <f t="shared" si="215"/>
        <v>0</v>
      </c>
      <c r="AP181" s="83">
        <f t="shared" si="215"/>
        <v>0</v>
      </c>
      <c r="AQ181" s="73">
        <f t="shared" si="215"/>
        <v>0</v>
      </c>
      <c r="AR181" s="83">
        <f t="shared" si="215"/>
        <v>0</v>
      </c>
      <c r="AS181" s="73">
        <f t="shared" si="215"/>
        <v>0</v>
      </c>
      <c r="AT181" s="83">
        <f t="shared" si="215"/>
        <v>0</v>
      </c>
      <c r="AU181" s="73">
        <f t="shared" si="215"/>
        <v>0</v>
      </c>
      <c r="AV181" s="83">
        <f t="shared" si="215"/>
        <v>0</v>
      </c>
      <c r="AW181" s="73">
        <f t="shared" si="215"/>
        <v>0</v>
      </c>
      <c r="AX181" s="83">
        <f t="shared" si="215"/>
        <v>0</v>
      </c>
      <c r="AY181" s="73">
        <f t="shared" si="215"/>
        <v>0</v>
      </c>
      <c r="AZ181" s="83">
        <f t="shared" si="215"/>
        <v>0</v>
      </c>
      <c r="BA181" s="72">
        <f t="shared" si="215"/>
        <v>0</v>
      </c>
      <c r="BB181" s="83">
        <f t="shared" si="215"/>
        <v>3305.2541594433369</v>
      </c>
      <c r="BC181" s="77">
        <f t="shared" si="215"/>
        <v>0</v>
      </c>
      <c r="BD181" s="793">
        <f t="shared" si="172"/>
        <v>3305.2541594433369</v>
      </c>
      <c r="BE181" s="758">
        <f t="shared" si="173"/>
        <v>0</v>
      </c>
      <c r="BF181" s="84">
        <f t="shared" si="215"/>
        <v>3305.2541594433369</v>
      </c>
      <c r="BG181" s="74">
        <f t="shared" si="215"/>
        <v>0</v>
      </c>
      <c r="BH181" s="83">
        <f t="shared" si="215"/>
        <v>3305.2541594433369</v>
      </c>
      <c r="BI181" s="73">
        <f t="shared" si="215"/>
        <v>0</v>
      </c>
      <c r="BJ181" s="83">
        <f t="shared" si="215"/>
        <v>3305.2541594433369</v>
      </c>
      <c r="BK181" s="73">
        <f t="shared" si="215"/>
        <v>0</v>
      </c>
      <c r="BL181" s="83">
        <f t="shared" si="215"/>
        <v>3305.2541594433369</v>
      </c>
      <c r="BM181" s="73">
        <f t="shared" si="215"/>
        <v>0</v>
      </c>
      <c r="BN181" s="83">
        <f t="shared" si="215"/>
        <v>3305.2541594433369</v>
      </c>
      <c r="BO181" s="73">
        <f t="shared" si="215"/>
        <v>0</v>
      </c>
      <c r="BP181" s="83">
        <f t="shared" si="215"/>
        <v>3305.2541594433369</v>
      </c>
      <c r="BQ181" s="73">
        <f t="shared" si="215"/>
        <v>0</v>
      </c>
      <c r="BR181" s="83">
        <f t="shared" si="215"/>
        <v>3305.2541594433369</v>
      </c>
      <c r="BS181" s="73">
        <f t="shared" si="215"/>
        <v>0</v>
      </c>
      <c r="BT181" s="83">
        <f t="shared" si="215"/>
        <v>3305.2541594433369</v>
      </c>
      <c r="BU181" s="73">
        <f t="shared" si="215"/>
        <v>0</v>
      </c>
      <c r="BV181" s="83">
        <f t="shared" ref="BV181:DC181" si="216">+BV185</f>
        <v>3305.2541594433369</v>
      </c>
      <c r="BW181" s="73">
        <f t="shared" si="216"/>
        <v>0</v>
      </c>
      <c r="BX181" s="83">
        <f t="shared" si="216"/>
        <v>3305.2541594433369</v>
      </c>
      <c r="BY181" s="73">
        <f t="shared" si="216"/>
        <v>0</v>
      </c>
      <c r="BZ181" s="83">
        <f t="shared" si="216"/>
        <v>3305.2541594433369</v>
      </c>
      <c r="CA181" s="72">
        <f t="shared" si="216"/>
        <v>0</v>
      </c>
      <c r="CB181" s="85">
        <f t="shared" si="216"/>
        <v>3305.2541594433369</v>
      </c>
      <c r="CC181" s="75">
        <f t="shared" si="216"/>
        <v>0</v>
      </c>
      <c r="CD181" s="793">
        <f t="shared" si="175"/>
        <v>39663.049913320028</v>
      </c>
      <c r="CE181" s="758">
        <f t="shared" si="176"/>
        <v>0</v>
      </c>
      <c r="CF181" s="84">
        <f t="shared" si="216"/>
        <v>3305.2541594433369</v>
      </c>
      <c r="CG181" s="74">
        <f t="shared" si="216"/>
        <v>0</v>
      </c>
      <c r="CH181" s="83">
        <f t="shared" si="216"/>
        <v>3305.2541594433369</v>
      </c>
      <c r="CI181" s="73">
        <f t="shared" si="216"/>
        <v>0</v>
      </c>
      <c r="CJ181" s="83">
        <f t="shared" si="216"/>
        <v>3305.2541594433369</v>
      </c>
      <c r="CK181" s="73">
        <f t="shared" si="216"/>
        <v>0</v>
      </c>
      <c r="CL181" s="83">
        <f t="shared" si="216"/>
        <v>3305.2541594433369</v>
      </c>
      <c r="CM181" s="73">
        <f t="shared" si="216"/>
        <v>0</v>
      </c>
      <c r="CN181" s="83">
        <f t="shared" si="216"/>
        <v>3305.2541594433369</v>
      </c>
      <c r="CO181" s="73">
        <f t="shared" si="216"/>
        <v>0</v>
      </c>
      <c r="CP181" s="83">
        <f t="shared" si="216"/>
        <v>3305.2541594433369</v>
      </c>
      <c r="CQ181" s="73">
        <f t="shared" si="216"/>
        <v>0</v>
      </c>
      <c r="CR181" s="83">
        <f t="shared" si="216"/>
        <v>3305.2541594433369</v>
      </c>
      <c r="CS181" s="73">
        <f t="shared" si="216"/>
        <v>0</v>
      </c>
      <c r="CT181" s="83">
        <f t="shared" si="216"/>
        <v>3305.2541594433369</v>
      </c>
      <c r="CU181" s="73">
        <f t="shared" si="216"/>
        <v>0</v>
      </c>
      <c r="CV181" s="83">
        <f t="shared" si="216"/>
        <v>3305.2541594433369</v>
      </c>
      <c r="CW181" s="73">
        <f t="shared" si="216"/>
        <v>0</v>
      </c>
      <c r="CX181" s="83">
        <f t="shared" si="216"/>
        <v>3305.2541594433369</v>
      </c>
      <c r="CY181" s="73">
        <f t="shared" si="216"/>
        <v>0</v>
      </c>
      <c r="CZ181" s="83">
        <f t="shared" si="216"/>
        <v>3305.2541594433369</v>
      </c>
      <c r="DA181" s="72">
        <f t="shared" si="216"/>
        <v>0</v>
      </c>
      <c r="DB181" s="85">
        <f t="shared" si="216"/>
        <v>10701.254159443337</v>
      </c>
      <c r="DC181" s="70">
        <f t="shared" si="216"/>
        <v>0</v>
      </c>
      <c r="DD181" s="793">
        <f t="shared" si="177"/>
        <v>47059.049913320028</v>
      </c>
      <c r="DE181" s="814">
        <f t="shared" si="178"/>
        <v>0</v>
      </c>
      <c r="DF181" s="69">
        <f t="shared" si="198"/>
        <v>90027.353986083428</v>
      </c>
      <c r="DG181" s="68">
        <f t="shared" si="199"/>
        <v>0</v>
      </c>
    </row>
    <row r="182" spans="1:123" outlineLevel="1">
      <c r="A182" s="82"/>
      <c r="B182" s="87" t="s">
        <v>155</v>
      </c>
      <c r="C182" s="80">
        <v>0.5</v>
      </c>
      <c r="D182" s="79">
        <v>44105</v>
      </c>
      <c r="E182" s="86">
        <v>44119</v>
      </c>
      <c r="F182" s="105"/>
      <c r="G182" s="74"/>
      <c r="H182" s="83"/>
      <c r="I182" s="73"/>
      <c r="J182" s="83"/>
      <c r="K182" s="73"/>
      <c r="L182" s="83"/>
      <c r="M182" s="73"/>
      <c r="N182" s="83"/>
      <c r="O182" s="73"/>
      <c r="P182" s="83"/>
      <c r="Q182" s="73"/>
      <c r="R182" s="83"/>
      <c r="S182" s="73"/>
      <c r="T182" s="83"/>
      <c r="U182" s="73"/>
      <c r="V182" s="83"/>
      <c r="W182" s="73"/>
      <c r="X182" s="83"/>
      <c r="Y182" s="73"/>
      <c r="Z182" s="83"/>
      <c r="AA182" s="72"/>
      <c r="AB182" s="85"/>
      <c r="AC182" s="75"/>
      <c r="AD182" s="793">
        <f t="shared" si="169"/>
        <v>0</v>
      </c>
      <c r="AE182" s="758">
        <f t="shared" si="170"/>
        <v>0</v>
      </c>
      <c r="AF182" s="84"/>
      <c r="AG182" s="74"/>
      <c r="AH182" s="83"/>
      <c r="AI182" s="73"/>
      <c r="AJ182" s="83"/>
      <c r="AK182" s="73"/>
      <c r="AL182" s="83"/>
      <c r="AM182" s="73"/>
      <c r="AN182" s="83"/>
      <c r="AO182" s="73"/>
      <c r="AP182" s="83"/>
      <c r="AQ182" s="73"/>
      <c r="AR182" s="83"/>
      <c r="AS182" s="73"/>
      <c r="AT182" s="83"/>
      <c r="AU182" s="73"/>
      <c r="AV182" s="83"/>
      <c r="AW182" s="73"/>
      <c r="AX182" s="83"/>
      <c r="AY182" s="73"/>
      <c r="AZ182" s="83"/>
      <c r="BA182" s="72"/>
      <c r="BB182" s="83"/>
      <c r="BC182" s="77"/>
      <c r="BD182" s="793">
        <f t="shared" si="172"/>
        <v>0</v>
      </c>
      <c r="BE182" s="758">
        <f t="shared" si="173"/>
        <v>0</v>
      </c>
      <c r="BF182" s="84"/>
      <c r="BG182" s="74"/>
      <c r="BH182" s="83"/>
      <c r="BI182" s="73"/>
      <c r="BJ182" s="83"/>
      <c r="BK182" s="73"/>
      <c r="BL182" s="83"/>
      <c r="BM182" s="73"/>
      <c r="BN182" s="83"/>
      <c r="BO182" s="73"/>
      <c r="BP182" s="83"/>
      <c r="BQ182" s="73"/>
      <c r="BR182" s="83"/>
      <c r="BS182" s="73"/>
      <c r="BT182" s="83"/>
      <c r="BU182" s="73"/>
      <c r="BV182" s="83"/>
      <c r="BW182" s="73"/>
      <c r="BX182" s="83"/>
      <c r="BY182" s="73"/>
      <c r="BZ182" s="83"/>
      <c r="CA182" s="72"/>
      <c r="CB182" s="85"/>
      <c r="CC182" s="75"/>
      <c r="CD182" s="793">
        <f t="shared" si="175"/>
        <v>0</v>
      </c>
      <c r="CE182" s="758">
        <f t="shared" si="176"/>
        <v>0</v>
      </c>
      <c r="CF182" s="84"/>
      <c r="CG182" s="74"/>
      <c r="CH182" s="83"/>
      <c r="CI182" s="73"/>
      <c r="CJ182" s="83"/>
      <c r="CK182" s="73"/>
      <c r="CL182" s="83"/>
      <c r="CM182" s="73"/>
      <c r="CN182" s="83"/>
      <c r="CO182" s="73"/>
      <c r="CP182" s="83"/>
      <c r="CQ182" s="73"/>
      <c r="CR182" s="83"/>
      <c r="CS182" s="73"/>
      <c r="CT182" s="83"/>
      <c r="CU182" s="73"/>
      <c r="CV182" s="83"/>
      <c r="CW182" s="73"/>
      <c r="CX182" s="83"/>
      <c r="CY182" s="73"/>
      <c r="CZ182" s="83"/>
      <c r="DA182" s="72"/>
      <c r="DB182" s="85"/>
      <c r="DC182" s="70"/>
      <c r="DD182" s="793">
        <f t="shared" si="177"/>
        <v>0</v>
      </c>
      <c r="DE182" s="814">
        <f t="shared" si="178"/>
        <v>0</v>
      </c>
      <c r="DF182" s="69">
        <f t="shared" si="198"/>
        <v>0</v>
      </c>
      <c r="DG182" s="68">
        <f t="shared" si="199"/>
        <v>0</v>
      </c>
    </row>
    <row r="183" spans="1:123" outlineLevel="1">
      <c r="A183" s="82"/>
      <c r="B183" s="87" t="s">
        <v>156</v>
      </c>
      <c r="C183" s="80">
        <v>1</v>
      </c>
      <c r="D183" s="79">
        <v>44120</v>
      </c>
      <c r="E183" s="86">
        <v>44150</v>
      </c>
      <c r="F183" s="105"/>
      <c r="G183" s="74"/>
      <c r="H183" s="83"/>
      <c r="I183" s="73"/>
      <c r="J183" s="83"/>
      <c r="K183" s="73"/>
      <c r="L183" s="83"/>
      <c r="M183" s="73"/>
      <c r="N183" s="83"/>
      <c r="O183" s="73"/>
      <c r="P183" s="83"/>
      <c r="Q183" s="73"/>
      <c r="R183" s="83"/>
      <c r="S183" s="73"/>
      <c r="T183" s="83"/>
      <c r="U183" s="73"/>
      <c r="V183" s="83"/>
      <c r="W183" s="73"/>
      <c r="X183" s="83"/>
      <c r="Y183" s="73"/>
      <c r="Z183" s="83"/>
      <c r="AA183" s="72"/>
      <c r="AB183" s="85"/>
      <c r="AC183" s="75"/>
      <c r="AD183" s="793">
        <f t="shared" si="169"/>
        <v>0</v>
      </c>
      <c r="AE183" s="758">
        <f t="shared" si="170"/>
        <v>0</v>
      </c>
      <c r="AF183" s="84"/>
      <c r="AG183" s="74"/>
      <c r="AH183" s="83"/>
      <c r="AI183" s="73"/>
      <c r="AJ183" s="83"/>
      <c r="AK183" s="73"/>
      <c r="AL183" s="83"/>
      <c r="AM183" s="73"/>
      <c r="AN183" s="83"/>
      <c r="AO183" s="73"/>
      <c r="AP183" s="83"/>
      <c r="AQ183" s="73"/>
      <c r="AR183" s="83"/>
      <c r="AS183" s="73"/>
      <c r="AT183" s="83"/>
      <c r="AU183" s="73"/>
      <c r="AV183" s="83"/>
      <c r="AW183" s="73"/>
      <c r="AX183" s="83"/>
      <c r="AY183" s="73"/>
      <c r="AZ183" s="83"/>
      <c r="BA183" s="72"/>
      <c r="BB183" s="83"/>
      <c r="BC183" s="77"/>
      <c r="BD183" s="793">
        <f t="shared" si="172"/>
        <v>0</v>
      </c>
      <c r="BE183" s="758">
        <f t="shared" si="173"/>
        <v>0</v>
      </c>
      <c r="BF183" s="84"/>
      <c r="BG183" s="74"/>
      <c r="BH183" s="83"/>
      <c r="BI183" s="73"/>
      <c r="BJ183" s="83"/>
      <c r="BK183" s="73"/>
      <c r="BL183" s="83"/>
      <c r="BM183" s="73"/>
      <c r="BN183" s="83"/>
      <c r="BO183" s="73"/>
      <c r="BP183" s="83"/>
      <c r="BQ183" s="73"/>
      <c r="BR183" s="83"/>
      <c r="BS183" s="73"/>
      <c r="BT183" s="83"/>
      <c r="BU183" s="73"/>
      <c r="BV183" s="83"/>
      <c r="BW183" s="73"/>
      <c r="BX183" s="83"/>
      <c r="BY183" s="73"/>
      <c r="BZ183" s="83"/>
      <c r="CA183" s="72"/>
      <c r="CB183" s="85"/>
      <c r="CC183" s="75"/>
      <c r="CD183" s="793">
        <f t="shared" si="175"/>
        <v>0</v>
      </c>
      <c r="CE183" s="758">
        <f t="shared" si="176"/>
        <v>0</v>
      </c>
      <c r="CF183" s="84"/>
      <c r="CG183" s="74"/>
      <c r="CH183" s="83"/>
      <c r="CI183" s="73"/>
      <c r="CJ183" s="83"/>
      <c r="CK183" s="73"/>
      <c r="CL183" s="83"/>
      <c r="CM183" s="73"/>
      <c r="CN183" s="83"/>
      <c r="CO183" s="73"/>
      <c r="CP183" s="83"/>
      <c r="CQ183" s="73"/>
      <c r="CR183" s="83"/>
      <c r="CS183" s="73"/>
      <c r="CT183" s="83"/>
      <c r="CU183" s="73"/>
      <c r="CV183" s="83"/>
      <c r="CW183" s="73"/>
      <c r="CX183" s="83"/>
      <c r="CY183" s="73"/>
      <c r="CZ183" s="83"/>
      <c r="DA183" s="72"/>
      <c r="DB183" s="85"/>
      <c r="DC183" s="70"/>
      <c r="DD183" s="793">
        <f t="shared" si="177"/>
        <v>0</v>
      </c>
      <c r="DE183" s="814">
        <f t="shared" si="178"/>
        <v>0</v>
      </c>
      <c r="DF183" s="69">
        <f t="shared" si="198"/>
        <v>0</v>
      </c>
      <c r="DG183" s="68">
        <f t="shared" si="199"/>
        <v>0</v>
      </c>
    </row>
    <row r="184" spans="1:123" outlineLevel="1">
      <c r="A184" s="82"/>
      <c r="B184" s="87" t="s">
        <v>172</v>
      </c>
      <c r="C184" s="80">
        <v>0.5</v>
      </c>
      <c r="D184" s="79">
        <v>44151</v>
      </c>
      <c r="E184" s="86">
        <v>44165</v>
      </c>
      <c r="F184" s="105"/>
      <c r="G184" s="74"/>
      <c r="H184" s="83"/>
      <c r="I184" s="73"/>
      <c r="J184" s="83"/>
      <c r="K184" s="73"/>
      <c r="L184" s="83"/>
      <c r="M184" s="73"/>
      <c r="N184" s="83"/>
      <c r="O184" s="73"/>
      <c r="P184" s="83"/>
      <c r="Q184" s="73"/>
      <c r="R184" s="83"/>
      <c r="S184" s="73"/>
      <c r="T184" s="83"/>
      <c r="U184" s="73"/>
      <c r="V184" s="83"/>
      <c r="W184" s="73"/>
      <c r="X184" s="83"/>
      <c r="Y184" s="73"/>
      <c r="Z184" s="83"/>
      <c r="AA184" s="72"/>
      <c r="AB184" s="85"/>
      <c r="AC184" s="75"/>
      <c r="AD184" s="793">
        <f t="shared" si="169"/>
        <v>0</v>
      </c>
      <c r="AE184" s="758">
        <f t="shared" si="170"/>
        <v>0</v>
      </c>
      <c r="AF184" s="84"/>
      <c r="AG184" s="74"/>
      <c r="AH184" s="83"/>
      <c r="AI184" s="73"/>
      <c r="AJ184" s="83"/>
      <c r="AK184" s="73"/>
      <c r="AL184" s="83"/>
      <c r="AM184" s="73"/>
      <c r="AN184" s="83"/>
      <c r="AO184" s="73"/>
      <c r="AP184" s="83"/>
      <c r="AQ184" s="73"/>
      <c r="AR184" s="83"/>
      <c r="AS184" s="73"/>
      <c r="AT184" s="83"/>
      <c r="AU184" s="73"/>
      <c r="AV184" s="83"/>
      <c r="AW184" s="73"/>
      <c r="AX184" s="83"/>
      <c r="AY184" s="73"/>
      <c r="AZ184" s="83"/>
      <c r="BA184" s="72"/>
      <c r="BB184" s="83"/>
      <c r="BC184" s="77"/>
      <c r="BD184" s="793">
        <f t="shared" si="172"/>
        <v>0</v>
      </c>
      <c r="BE184" s="758">
        <f t="shared" si="173"/>
        <v>0</v>
      </c>
      <c r="BF184" s="84"/>
      <c r="BG184" s="74"/>
      <c r="BH184" s="83"/>
      <c r="BI184" s="73"/>
      <c r="BJ184" s="83"/>
      <c r="BK184" s="73"/>
      <c r="BL184" s="83"/>
      <c r="BM184" s="73"/>
      <c r="BN184" s="83"/>
      <c r="BO184" s="73"/>
      <c r="BP184" s="83"/>
      <c r="BQ184" s="73"/>
      <c r="BR184" s="83"/>
      <c r="BS184" s="73"/>
      <c r="BT184" s="83"/>
      <c r="BU184" s="73"/>
      <c r="BV184" s="83"/>
      <c r="BW184" s="73"/>
      <c r="BX184" s="83"/>
      <c r="BY184" s="73"/>
      <c r="BZ184" s="83"/>
      <c r="CA184" s="72"/>
      <c r="CB184" s="85"/>
      <c r="CC184" s="75"/>
      <c r="CD184" s="793">
        <f t="shared" si="175"/>
        <v>0</v>
      </c>
      <c r="CE184" s="758">
        <f t="shared" si="176"/>
        <v>0</v>
      </c>
      <c r="CF184" s="84"/>
      <c r="CG184" s="74"/>
      <c r="CH184" s="83"/>
      <c r="CI184" s="73"/>
      <c r="CJ184" s="83"/>
      <c r="CK184" s="73"/>
      <c r="CL184" s="83"/>
      <c r="CM184" s="73"/>
      <c r="CN184" s="83"/>
      <c r="CO184" s="73"/>
      <c r="CP184" s="83"/>
      <c r="CQ184" s="73"/>
      <c r="CR184" s="83"/>
      <c r="CS184" s="73"/>
      <c r="CT184" s="83"/>
      <c r="CU184" s="73"/>
      <c r="CV184" s="83"/>
      <c r="CW184" s="73"/>
      <c r="CX184" s="83"/>
      <c r="CY184" s="73"/>
      <c r="CZ184" s="83"/>
      <c r="DA184" s="72"/>
      <c r="DB184" s="85"/>
      <c r="DC184" s="70"/>
      <c r="DD184" s="793">
        <f t="shared" si="177"/>
        <v>0</v>
      </c>
      <c r="DE184" s="814">
        <f t="shared" si="178"/>
        <v>0</v>
      </c>
      <c r="DF184" s="69">
        <f t="shared" si="198"/>
        <v>0</v>
      </c>
      <c r="DG184" s="68">
        <f t="shared" si="199"/>
        <v>0</v>
      </c>
    </row>
    <row r="185" spans="1:123" outlineLevel="1">
      <c r="A185" s="82"/>
      <c r="B185" s="87" t="s">
        <v>158</v>
      </c>
      <c r="C185" s="131">
        <v>24</v>
      </c>
      <c r="D185" s="79">
        <v>44166</v>
      </c>
      <c r="E185" s="86">
        <v>44895</v>
      </c>
      <c r="F185" s="105"/>
      <c r="G185" s="74"/>
      <c r="H185" s="83"/>
      <c r="I185" s="73"/>
      <c r="J185" s="83"/>
      <c r="K185" s="73"/>
      <c r="L185" s="83"/>
      <c r="M185" s="73"/>
      <c r="N185" s="83"/>
      <c r="O185" s="73"/>
      <c r="P185" s="83"/>
      <c r="Q185" s="73"/>
      <c r="R185" s="83"/>
      <c r="S185" s="73"/>
      <c r="T185" s="83"/>
      <c r="U185" s="73"/>
      <c r="V185" s="83"/>
      <c r="W185" s="73"/>
      <c r="X185" s="83"/>
      <c r="Y185" s="73"/>
      <c r="Z185" s="83"/>
      <c r="AA185" s="72"/>
      <c r="AB185" s="85"/>
      <c r="AC185" s="75"/>
      <c r="AD185" s="793">
        <f t="shared" si="169"/>
        <v>0</v>
      </c>
      <c r="AE185" s="758">
        <f t="shared" si="170"/>
        <v>0</v>
      </c>
      <c r="AF185" s="84"/>
      <c r="AG185" s="74"/>
      <c r="AH185" s="83"/>
      <c r="AI185" s="73"/>
      <c r="AJ185" s="83"/>
      <c r="AK185" s="73"/>
      <c r="AL185" s="83"/>
      <c r="AM185" s="73"/>
      <c r="AN185" s="83"/>
      <c r="AO185" s="73"/>
      <c r="AP185" s="83"/>
      <c r="AQ185" s="73"/>
      <c r="AR185" s="83"/>
      <c r="AS185" s="73"/>
      <c r="AT185" s="83"/>
      <c r="AU185" s="73"/>
      <c r="AV185" s="83"/>
      <c r="AW185" s="73"/>
      <c r="AX185" s="83"/>
      <c r="AY185" s="73"/>
      <c r="AZ185" s="83"/>
      <c r="BA185" s="72"/>
      <c r="BB185" s="83">
        <f>12450000/3766.73</f>
        <v>3305.2541594433369</v>
      </c>
      <c r="BC185" s="77"/>
      <c r="BD185" s="793">
        <f t="shared" si="172"/>
        <v>3305.2541594433369</v>
      </c>
      <c r="BE185" s="758">
        <f t="shared" si="173"/>
        <v>0</v>
      </c>
      <c r="BF185" s="84">
        <f>12450000/3766.73</f>
        <v>3305.2541594433369</v>
      </c>
      <c r="BG185" s="74"/>
      <c r="BH185" s="83">
        <f>12450000/3766.73</f>
        <v>3305.2541594433369</v>
      </c>
      <c r="BI185" s="73"/>
      <c r="BJ185" s="83">
        <f>12450000/3766.73</f>
        <v>3305.2541594433369</v>
      </c>
      <c r="BK185" s="73"/>
      <c r="BL185" s="83">
        <f>12450000/3766.73</f>
        <v>3305.2541594433369</v>
      </c>
      <c r="BM185" s="73"/>
      <c r="BN185" s="83">
        <f>12450000/3766.73</f>
        <v>3305.2541594433369</v>
      </c>
      <c r="BO185" s="73"/>
      <c r="BP185" s="83">
        <f>12450000/3766.73</f>
        <v>3305.2541594433369</v>
      </c>
      <c r="BQ185" s="73"/>
      <c r="BR185" s="83">
        <f>12450000/3766.73</f>
        <v>3305.2541594433369</v>
      </c>
      <c r="BS185" s="73"/>
      <c r="BT185" s="83">
        <f>12450000/3766.73</f>
        <v>3305.2541594433369</v>
      </c>
      <c r="BU185" s="73"/>
      <c r="BV185" s="83">
        <f>12450000/3766.73</f>
        <v>3305.2541594433369</v>
      </c>
      <c r="BW185" s="73"/>
      <c r="BX185" s="83">
        <f>12450000/3766.73</f>
        <v>3305.2541594433369</v>
      </c>
      <c r="BY185" s="73"/>
      <c r="BZ185" s="83">
        <f>12450000/3766.73</f>
        <v>3305.2541594433369</v>
      </c>
      <c r="CA185" s="72"/>
      <c r="CB185" s="83">
        <f>12450000/3766.73</f>
        <v>3305.2541594433369</v>
      </c>
      <c r="CC185" s="75"/>
      <c r="CD185" s="793">
        <f t="shared" si="175"/>
        <v>39663.049913320028</v>
      </c>
      <c r="CE185" s="758">
        <f t="shared" si="176"/>
        <v>0</v>
      </c>
      <c r="CF185" s="84">
        <f>12450000/3766.73</f>
        <v>3305.2541594433369</v>
      </c>
      <c r="CG185" s="74"/>
      <c r="CH185" s="83">
        <f>12450000/3766.73</f>
        <v>3305.2541594433369</v>
      </c>
      <c r="CI185" s="73"/>
      <c r="CJ185" s="83">
        <f>12450000/3766.73</f>
        <v>3305.2541594433369</v>
      </c>
      <c r="CK185" s="73"/>
      <c r="CL185" s="83">
        <f>12450000/3766.73</f>
        <v>3305.2541594433369</v>
      </c>
      <c r="CM185" s="73"/>
      <c r="CN185" s="83">
        <f>12450000/3766.73</f>
        <v>3305.2541594433369</v>
      </c>
      <c r="CO185" s="73"/>
      <c r="CP185" s="83">
        <f>12450000/3766.73</f>
        <v>3305.2541594433369</v>
      </c>
      <c r="CQ185" s="73"/>
      <c r="CR185" s="83">
        <f>12450000/3766.73</f>
        <v>3305.2541594433369</v>
      </c>
      <c r="CS185" s="73"/>
      <c r="CT185" s="83">
        <f>12450000/3766.73</f>
        <v>3305.2541594433369</v>
      </c>
      <c r="CU185" s="73"/>
      <c r="CV185" s="83">
        <f>12450000/3766.73</f>
        <v>3305.2541594433369</v>
      </c>
      <c r="CW185" s="73"/>
      <c r="CX185" s="83">
        <f>12450000/3766.73</f>
        <v>3305.2541594433369</v>
      </c>
      <c r="CY185" s="73"/>
      <c r="CZ185" s="83">
        <f>12450000/3766.73</f>
        <v>3305.2541594433369</v>
      </c>
      <c r="DA185" s="72"/>
      <c r="DB185" s="83">
        <f>(12450000/3766.73)+7396</f>
        <v>10701.254159443337</v>
      </c>
      <c r="DC185" s="70"/>
      <c r="DD185" s="793">
        <f t="shared" si="177"/>
        <v>47059.049913320028</v>
      </c>
      <c r="DE185" s="814">
        <f t="shared" si="178"/>
        <v>0</v>
      </c>
      <c r="DF185" s="69">
        <f t="shared" si="198"/>
        <v>90027.353986083428</v>
      </c>
      <c r="DG185" s="68">
        <f t="shared" si="199"/>
        <v>0</v>
      </c>
    </row>
    <row r="186" spans="1:123">
      <c r="A186" s="82" t="s">
        <v>219</v>
      </c>
      <c r="B186" s="81" t="s">
        <v>220</v>
      </c>
      <c r="C186" s="80">
        <v>25</v>
      </c>
      <c r="D186" s="79">
        <v>44166</v>
      </c>
      <c r="E186" s="86">
        <v>44925</v>
      </c>
      <c r="F186" s="105"/>
      <c r="G186" s="74"/>
      <c r="H186" s="83"/>
      <c r="I186" s="73"/>
      <c r="J186" s="83"/>
      <c r="K186" s="73"/>
      <c r="L186" s="83"/>
      <c r="M186" s="73"/>
      <c r="N186" s="83"/>
      <c r="O186" s="73"/>
      <c r="P186" s="83"/>
      <c r="Q186" s="73"/>
      <c r="R186" s="83"/>
      <c r="S186" s="73"/>
      <c r="T186" s="83"/>
      <c r="U186" s="73"/>
      <c r="V186" s="83"/>
      <c r="W186" s="73"/>
      <c r="X186" s="83"/>
      <c r="Y186" s="73"/>
      <c r="Z186" s="83"/>
      <c r="AA186" s="72"/>
      <c r="AB186" s="85"/>
      <c r="AC186" s="75"/>
      <c r="AD186" s="793">
        <f t="shared" si="169"/>
        <v>0</v>
      </c>
      <c r="AE186" s="758">
        <f t="shared" si="170"/>
        <v>0</v>
      </c>
      <c r="AF186" s="84"/>
      <c r="AG186" s="74"/>
      <c r="AH186" s="83"/>
      <c r="AI186" s="73"/>
      <c r="AJ186" s="83"/>
      <c r="AK186" s="73"/>
      <c r="AL186" s="83"/>
      <c r="AM186" s="73"/>
      <c r="AN186" s="83"/>
      <c r="AO186" s="73"/>
      <c r="AP186" s="83"/>
      <c r="AQ186" s="73"/>
      <c r="AR186" s="83"/>
      <c r="AS186" s="73"/>
      <c r="AT186" s="83"/>
      <c r="AU186" s="73"/>
      <c r="AV186" s="83"/>
      <c r="AW186" s="73"/>
      <c r="AX186" s="83"/>
      <c r="AY186" s="73"/>
      <c r="AZ186" s="83"/>
      <c r="BA186" s="72"/>
      <c r="BB186" s="83"/>
      <c r="BC186" s="77"/>
      <c r="BD186" s="793">
        <f t="shared" si="172"/>
        <v>0</v>
      </c>
      <c r="BE186" s="758">
        <f t="shared" si="173"/>
        <v>0</v>
      </c>
      <c r="BF186" s="84"/>
      <c r="BG186" s="74"/>
      <c r="BH186" s="83">
        <v>2644.2</v>
      </c>
      <c r="BI186" s="73"/>
      <c r="BJ186" s="83"/>
      <c r="BK186" s="73"/>
      <c r="BL186" s="83"/>
      <c r="BM186" s="73"/>
      <c r="BN186" s="83">
        <v>2644.2</v>
      </c>
      <c r="BO186" s="73"/>
      <c r="BP186" s="83"/>
      <c r="BQ186" s="73"/>
      <c r="BR186" s="83"/>
      <c r="BS186" s="73"/>
      <c r="BT186" s="83">
        <v>2644.2</v>
      </c>
      <c r="BU186" s="73"/>
      <c r="BV186" s="83"/>
      <c r="BW186" s="73"/>
      <c r="BX186" s="83"/>
      <c r="BY186" s="73"/>
      <c r="BZ186" s="83">
        <v>2644.2</v>
      </c>
      <c r="CA186" s="72"/>
      <c r="CB186" s="83"/>
      <c r="CC186" s="75"/>
      <c r="CD186" s="793">
        <f t="shared" si="175"/>
        <v>10576.8</v>
      </c>
      <c r="CE186" s="758">
        <f t="shared" si="176"/>
        <v>0</v>
      </c>
      <c r="CF186" s="84"/>
      <c r="CG186" s="74"/>
      <c r="CH186" s="83">
        <v>2644.2</v>
      </c>
      <c r="CI186" s="73"/>
      <c r="CJ186" s="83"/>
      <c r="CK186" s="73"/>
      <c r="CL186" s="83"/>
      <c r="CM186" s="73"/>
      <c r="CN186" s="83">
        <v>2644.2</v>
      </c>
      <c r="CO186" s="73"/>
      <c r="CP186" s="83"/>
      <c r="CQ186" s="73"/>
      <c r="CR186" s="83"/>
      <c r="CS186" s="73"/>
      <c r="CT186" s="83">
        <v>2644.2</v>
      </c>
      <c r="CU186" s="73"/>
      <c r="CV186" s="83"/>
      <c r="CW186" s="73"/>
      <c r="CX186" s="83"/>
      <c r="CY186" s="73"/>
      <c r="CZ186" s="83">
        <v>5490.57</v>
      </c>
      <c r="DA186" s="72"/>
      <c r="DB186" s="83"/>
      <c r="DC186" s="70"/>
      <c r="DD186" s="793">
        <f t="shared" si="177"/>
        <v>13423.169999999998</v>
      </c>
      <c r="DE186" s="814">
        <f t="shared" si="178"/>
        <v>0</v>
      </c>
      <c r="DF186" s="69">
        <f t="shared" si="198"/>
        <v>23999.97</v>
      </c>
      <c r="DG186" s="68">
        <f t="shared" si="199"/>
        <v>0</v>
      </c>
    </row>
    <row r="187" spans="1:123">
      <c r="A187" s="82" t="s">
        <v>221</v>
      </c>
      <c r="B187" s="81" t="s">
        <v>222</v>
      </c>
      <c r="C187" s="80">
        <v>26</v>
      </c>
      <c r="D187" s="79">
        <v>44136</v>
      </c>
      <c r="E187" s="86">
        <v>44925</v>
      </c>
      <c r="F187" s="105"/>
      <c r="G187" s="74"/>
      <c r="H187" s="83"/>
      <c r="I187" s="73"/>
      <c r="J187" s="83"/>
      <c r="K187" s="73"/>
      <c r="L187" s="83"/>
      <c r="M187" s="73"/>
      <c r="N187" s="83"/>
      <c r="O187" s="73"/>
      <c r="P187" s="83"/>
      <c r="Q187" s="73"/>
      <c r="R187" s="83"/>
      <c r="S187" s="73"/>
      <c r="T187" s="83"/>
      <c r="U187" s="73"/>
      <c r="V187" s="83"/>
      <c r="W187" s="73"/>
      <c r="X187" s="83"/>
      <c r="Y187" s="73"/>
      <c r="Z187" s="83"/>
      <c r="AA187" s="72"/>
      <c r="AB187" s="85"/>
      <c r="AC187" s="75"/>
      <c r="AD187" s="793">
        <f t="shared" si="169"/>
        <v>0</v>
      </c>
      <c r="AE187" s="758">
        <f t="shared" si="170"/>
        <v>0</v>
      </c>
      <c r="AF187" s="84"/>
      <c r="AG187" s="74"/>
      <c r="AH187" s="83"/>
      <c r="AI187" s="73"/>
      <c r="AJ187" s="83"/>
      <c r="AK187" s="73"/>
      <c r="AL187" s="83"/>
      <c r="AM187" s="73"/>
      <c r="AN187" s="83"/>
      <c r="AO187" s="73"/>
      <c r="AP187" s="83"/>
      <c r="AQ187" s="73"/>
      <c r="AR187" s="83"/>
      <c r="AS187" s="73"/>
      <c r="AT187" s="83"/>
      <c r="AU187" s="73"/>
      <c r="AV187" s="83"/>
      <c r="AW187" s="73"/>
      <c r="AX187" s="83"/>
      <c r="AY187" s="73"/>
      <c r="AZ187" s="83">
        <v>969.54</v>
      </c>
      <c r="BA187" s="72"/>
      <c r="BB187" s="83">
        <v>969.54</v>
      </c>
      <c r="BC187" s="77"/>
      <c r="BD187" s="793">
        <f t="shared" si="172"/>
        <v>1939.08</v>
      </c>
      <c r="BE187" s="758">
        <f t="shared" si="173"/>
        <v>0</v>
      </c>
      <c r="BF187" s="84">
        <v>1939.08</v>
      </c>
      <c r="BG187" s="74"/>
      <c r="BH187" s="83">
        <v>1939.08</v>
      </c>
      <c r="BI187" s="73"/>
      <c r="BJ187" s="83">
        <v>1939.08</v>
      </c>
      <c r="BK187" s="73"/>
      <c r="BL187" s="83">
        <v>1939.08</v>
      </c>
      <c r="BM187" s="73"/>
      <c r="BN187" s="83">
        <v>1939.08</v>
      </c>
      <c r="BO187" s="73"/>
      <c r="BP187" s="83">
        <v>1939.08</v>
      </c>
      <c r="BQ187" s="73"/>
      <c r="BR187" s="83">
        <v>1939.08</v>
      </c>
      <c r="BS187" s="73"/>
      <c r="BT187" s="83">
        <v>1939.08</v>
      </c>
      <c r="BU187" s="73"/>
      <c r="BV187" s="83">
        <v>1939.08</v>
      </c>
      <c r="BW187" s="73"/>
      <c r="BX187" s="83">
        <v>1939.08</v>
      </c>
      <c r="BY187" s="73"/>
      <c r="BZ187" s="83">
        <v>1939.08</v>
      </c>
      <c r="CA187" s="72"/>
      <c r="CB187" s="83">
        <v>1939.08</v>
      </c>
      <c r="CC187" s="75"/>
      <c r="CD187" s="793">
        <f t="shared" si="175"/>
        <v>23268.960000000006</v>
      </c>
      <c r="CE187" s="758">
        <f t="shared" si="176"/>
        <v>0</v>
      </c>
      <c r="CF187" s="84">
        <v>1939.08</v>
      </c>
      <c r="CG187" s="74"/>
      <c r="CH187" s="83">
        <v>1939.08</v>
      </c>
      <c r="CI187" s="73"/>
      <c r="CJ187" s="83">
        <v>1939.08</v>
      </c>
      <c r="CK187" s="73"/>
      <c r="CL187" s="83">
        <v>1939.08</v>
      </c>
      <c r="CM187" s="73"/>
      <c r="CN187" s="83">
        <v>1939.08</v>
      </c>
      <c r="CO187" s="73"/>
      <c r="CP187" s="83">
        <v>1939.08</v>
      </c>
      <c r="CQ187" s="73"/>
      <c r="CR187" s="83">
        <v>1939.08</v>
      </c>
      <c r="CS187" s="73"/>
      <c r="CT187" s="83">
        <v>1939.08</v>
      </c>
      <c r="CU187" s="73"/>
      <c r="CV187" s="83">
        <v>1939.08</v>
      </c>
      <c r="CW187" s="73"/>
      <c r="CX187" s="83">
        <v>1939.08</v>
      </c>
      <c r="CY187" s="73"/>
      <c r="CZ187" s="83">
        <v>1939.08</v>
      </c>
      <c r="DA187" s="72"/>
      <c r="DB187" s="83">
        <v>26062.02</v>
      </c>
      <c r="DC187" s="70"/>
      <c r="DD187" s="793">
        <f t="shared" si="177"/>
        <v>47391.900000000009</v>
      </c>
      <c r="DE187" s="814">
        <f t="shared" si="178"/>
        <v>0</v>
      </c>
      <c r="DF187" s="69">
        <f t="shared" si="198"/>
        <v>72599.940000000031</v>
      </c>
      <c r="DG187" s="68">
        <f t="shared" si="199"/>
        <v>0</v>
      </c>
    </row>
    <row r="188" spans="1:123" s="67" customFormat="1">
      <c r="A188" s="82" t="s">
        <v>223</v>
      </c>
      <c r="B188" s="81" t="s">
        <v>224</v>
      </c>
      <c r="C188" s="80">
        <v>21</v>
      </c>
      <c r="D188" s="79">
        <v>44287</v>
      </c>
      <c r="E188" s="86">
        <v>44925</v>
      </c>
      <c r="F188" s="554"/>
      <c r="G188" s="74"/>
      <c r="H188" s="76"/>
      <c r="I188" s="73"/>
      <c r="J188" s="76"/>
      <c r="K188" s="73"/>
      <c r="L188" s="76"/>
      <c r="M188" s="73"/>
      <c r="N188" s="76"/>
      <c r="O188" s="73"/>
      <c r="P188" s="76"/>
      <c r="Q188" s="73"/>
      <c r="R188" s="76"/>
      <c r="S188" s="73"/>
      <c r="T188" s="76"/>
      <c r="U188" s="73"/>
      <c r="V188" s="76"/>
      <c r="W188" s="73"/>
      <c r="X188" s="76"/>
      <c r="Y188" s="73"/>
      <c r="Z188" s="76"/>
      <c r="AA188" s="72"/>
      <c r="AB188" s="78"/>
      <c r="AC188" s="75"/>
      <c r="AD188" s="793">
        <f t="shared" si="169"/>
        <v>0</v>
      </c>
      <c r="AE188" s="758">
        <f t="shared" si="170"/>
        <v>0</v>
      </c>
      <c r="AF188" s="71"/>
      <c r="AG188" s="74"/>
      <c r="AH188" s="76"/>
      <c r="AI188" s="73"/>
      <c r="AJ188" s="76"/>
      <c r="AK188" s="73"/>
      <c r="AL188" s="76"/>
      <c r="AM188" s="73"/>
      <c r="AN188" s="76"/>
      <c r="AO188" s="73"/>
      <c r="AP188" s="76"/>
      <c r="AQ188" s="73"/>
      <c r="AR188" s="76"/>
      <c r="AS188" s="73"/>
      <c r="AT188" s="76"/>
      <c r="AU188" s="73"/>
      <c r="AV188" s="76"/>
      <c r="AW188" s="73"/>
      <c r="AX188" s="76"/>
      <c r="AY188" s="73"/>
      <c r="AZ188" s="76"/>
      <c r="BA188" s="72"/>
      <c r="BB188" s="76"/>
      <c r="BC188" s="77"/>
      <c r="BD188" s="793">
        <f t="shared" si="172"/>
        <v>0</v>
      </c>
      <c r="BE188" s="758">
        <f t="shared" si="173"/>
        <v>0</v>
      </c>
      <c r="BF188" s="71"/>
      <c r="BG188" s="74"/>
      <c r="BH188" s="76"/>
      <c r="BI188" s="73"/>
      <c r="BJ188" s="76"/>
      <c r="BK188" s="73"/>
      <c r="BL188" s="76">
        <v>2741.05</v>
      </c>
      <c r="BM188" s="73"/>
      <c r="BN188" s="76"/>
      <c r="BO188" s="73"/>
      <c r="BP188" s="76">
        <v>1762.8</v>
      </c>
      <c r="BQ188" s="73"/>
      <c r="BR188" s="76">
        <v>1762.8</v>
      </c>
      <c r="BS188" s="73"/>
      <c r="BT188" s="76">
        <v>1762.8</v>
      </c>
      <c r="BU188" s="73"/>
      <c r="BV188" s="76">
        <v>1762.8</v>
      </c>
      <c r="BW188" s="73"/>
      <c r="BX188" s="76">
        <v>1762.8</v>
      </c>
      <c r="BY188" s="73"/>
      <c r="BZ188" s="76">
        <v>1762.8</v>
      </c>
      <c r="CA188" s="72"/>
      <c r="CB188" s="76">
        <v>1762.8</v>
      </c>
      <c r="CC188" s="75"/>
      <c r="CD188" s="793">
        <f t="shared" si="175"/>
        <v>15080.649999999998</v>
      </c>
      <c r="CE188" s="758">
        <f t="shared" si="176"/>
        <v>0</v>
      </c>
      <c r="CF188" s="71">
        <v>1762.8</v>
      </c>
      <c r="CG188" s="74"/>
      <c r="CH188" s="76">
        <v>1762.8</v>
      </c>
      <c r="CI188" s="73"/>
      <c r="CJ188" s="76">
        <v>1762.8</v>
      </c>
      <c r="CK188" s="73"/>
      <c r="CL188" s="76">
        <v>1762.8</v>
      </c>
      <c r="CM188" s="73"/>
      <c r="CN188" s="76">
        <v>1762.8</v>
      </c>
      <c r="CO188" s="73"/>
      <c r="CP188" s="76">
        <v>1762.8</v>
      </c>
      <c r="CQ188" s="73"/>
      <c r="CR188" s="76">
        <v>1762.8</v>
      </c>
      <c r="CS188" s="73"/>
      <c r="CT188" s="76">
        <v>1762.8</v>
      </c>
      <c r="CU188" s="73"/>
      <c r="CV188" s="76">
        <v>1762.8</v>
      </c>
      <c r="CW188" s="73"/>
      <c r="CX188" s="76">
        <v>1762.8</v>
      </c>
      <c r="CY188" s="73"/>
      <c r="CZ188" s="76">
        <v>1762.8</v>
      </c>
      <c r="DA188" s="72"/>
      <c r="DB188" s="76">
        <f>1762.8+29765.7</f>
        <v>31528.5</v>
      </c>
      <c r="DC188" s="70"/>
      <c r="DD188" s="793">
        <f t="shared" si="177"/>
        <v>50919.299999999996</v>
      </c>
      <c r="DE188" s="814">
        <f t="shared" si="178"/>
        <v>0</v>
      </c>
      <c r="DF188" s="69">
        <f t="shared" si="198"/>
        <v>65999.949999999983</v>
      </c>
      <c r="DG188" s="68">
        <f t="shared" si="199"/>
        <v>0</v>
      </c>
      <c r="DH188" s="305"/>
      <c r="DI188" s="596"/>
      <c r="DJ188" s="596"/>
      <c r="DK188" s="596"/>
      <c r="DL188" s="596"/>
      <c r="DM188" s="596"/>
      <c r="DN188" s="596"/>
      <c r="DO188" s="596"/>
      <c r="DP188" s="596"/>
      <c r="DQ188" s="596"/>
      <c r="DR188" s="596"/>
      <c r="DS188" s="596"/>
    </row>
    <row r="189" spans="1:123" ht="16" thickBot="1">
      <c r="A189" s="66" t="s">
        <v>499</v>
      </c>
      <c r="B189" s="65" t="s">
        <v>225</v>
      </c>
      <c r="C189" s="64">
        <v>25</v>
      </c>
      <c r="D189" s="63">
        <v>44166</v>
      </c>
      <c r="E189" s="62">
        <v>44925</v>
      </c>
      <c r="F189" s="59"/>
      <c r="G189" s="56"/>
      <c r="H189" s="54"/>
      <c r="I189" s="55"/>
      <c r="J189" s="54"/>
      <c r="K189" s="55"/>
      <c r="L189" s="54"/>
      <c r="M189" s="55"/>
      <c r="N189" s="54"/>
      <c r="O189" s="55"/>
      <c r="P189" s="54"/>
      <c r="Q189" s="55"/>
      <c r="R189" s="54"/>
      <c r="S189" s="55"/>
      <c r="T189" s="54"/>
      <c r="U189" s="55"/>
      <c r="V189" s="54"/>
      <c r="W189" s="55"/>
      <c r="X189" s="54"/>
      <c r="Y189" s="55"/>
      <c r="Z189" s="54"/>
      <c r="AA189" s="53"/>
      <c r="AB189" s="52"/>
      <c r="AC189" s="58"/>
      <c r="AD189" s="804">
        <f t="shared" si="169"/>
        <v>0</v>
      </c>
      <c r="AE189" s="768">
        <f t="shared" si="170"/>
        <v>0</v>
      </c>
      <c r="AF189" s="57"/>
      <c r="AG189" s="56"/>
      <c r="AH189" s="54"/>
      <c r="AI189" s="55"/>
      <c r="AJ189" s="54"/>
      <c r="AK189" s="55"/>
      <c r="AL189" s="54"/>
      <c r="AM189" s="55"/>
      <c r="AN189" s="54"/>
      <c r="AO189" s="55"/>
      <c r="AP189" s="54"/>
      <c r="AQ189" s="55"/>
      <c r="AR189" s="54"/>
      <c r="AS189" s="55"/>
      <c r="AT189" s="54"/>
      <c r="AU189" s="55"/>
      <c r="AV189" s="54"/>
      <c r="AW189" s="55"/>
      <c r="AX189" s="54"/>
      <c r="AY189" s="55"/>
      <c r="AZ189" s="54"/>
      <c r="BA189" s="53"/>
      <c r="BB189" s="61">
        <v>6769.8</v>
      </c>
      <c r="BC189" s="60"/>
      <c r="BD189" s="804">
        <f t="shared" si="172"/>
        <v>6769.8</v>
      </c>
      <c r="BE189" s="768">
        <f t="shared" si="173"/>
        <v>0</v>
      </c>
      <c r="BF189" s="57"/>
      <c r="BG189" s="56"/>
      <c r="BH189" s="54"/>
      <c r="BI189" s="55"/>
      <c r="BJ189" s="54"/>
      <c r="BK189" s="55"/>
      <c r="BL189" s="54">
        <v>15796.19</v>
      </c>
      <c r="BM189" s="55"/>
      <c r="BN189" s="54"/>
      <c r="BO189" s="55"/>
      <c r="BP189" s="54"/>
      <c r="BQ189" s="55"/>
      <c r="BR189" s="54"/>
      <c r="BS189" s="55"/>
      <c r="BT189" s="54"/>
      <c r="BU189" s="55"/>
      <c r="BV189" s="54"/>
      <c r="BW189" s="55"/>
      <c r="BX189" s="54"/>
      <c r="BY189" s="55"/>
      <c r="BZ189" s="54"/>
      <c r="CA189" s="53"/>
      <c r="CB189" s="61">
        <v>6769.8</v>
      </c>
      <c r="CC189" s="58"/>
      <c r="CD189" s="804">
        <f t="shared" si="175"/>
        <v>22565.99</v>
      </c>
      <c r="CE189" s="768">
        <f t="shared" si="176"/>
        <v>0</v>
      </c>
      <c r="CF189" s="57"/>
      <c r="CG189" s="56"/>
      <c r="CH189" s="54"/>
      <c r="CI189" s="55"/>
      <c r="CJ189" s="54"/>
      <c r="CK189" s="55"/>
      <c r="CL189" s="54">
        <v>15796.19</v>
      </c>
      <c r="CM189" s="55"/>
      <c r="CN189" s="54"/>
      <c r="CO189" s="55"/>
      <c r="CP189" s="54"/>
      <c r="CQ189" s="55"/>
      <c r="CR189" s="54"/>
      <c r="CS189" s="55"/>
      <c r="CT189" s="54"/>
      <c r="CU189" s="55"/>
      <c r="CV189" s="54"/>
      <c r="CW189" s="55"/>
      <c r="CX189" s="54"/>
      <c r="CY189" s="55"/>
      <c r="CZ189" s="54"/>
      <c r="DA189" s="53"/>
      <c r="DB189" s="52">
        <v>24868.02</v>
      </c>
      <c r="DC189" s="51"/>
      <c r="DD189" s="804">
        <f t="shared" si="177"/>
        <v>40664.21</v>
      </c>
      <c r="DE189" s="825">
        <f t="shared" si="178"/>
        <v>0</v>
      </c>
      <c r="DF189" s="50">
        <f t="shared" si="198"/>
        <v>70000</v>
      </c>
      <c r="DG189" s="49">
        <f t="shared" si="199"/>
        <v>0</v>
      </c>
    </row>
    <row r="190" spans="1:123" ht="18" thickTop="1" thickBot="1">
      <c r="A190" s="48"/>
      <c r="B190" s="47"/>
      <c r="C190" s="46"/>
      <c r="D190" s="45"/>
      <c r="E190" s="44"/>
      <c r="F190" s="43">
        <f t="shared" ref="F190:BQ190" si="217">+F19+F85+F136+F165</f>
        <v>0</v>
      </c>
      <c r="G190" s="42">
        <f t="shared" si="217"/>
        <v>0</v>
      </c>
      <c r="H190" s="35">
        <f t="shared" si="217"/>
        <v>0</v>
      </c>
      <c r="I190" s="36">
        <f t="shared" si="217"/>
        <v>0</v>
      </c>
      <c r="J190" s="35">
        <f t="shared" si="217"/>
        <v>0</v>
      </c>
      <c r="K190" s="36">
        <f t="shared" si="217"/>
        <v>8160.434782608696</v>
      </c>
      <c r="L190" s="35">
        <f t="shared" si="217"/>
        <v>0</v>
      </c>
      <c r="M190" s="36">
        <f t="shared" si="217"/>
        <v>8160.434782608696</v>
      </c>
      <c r="N190" s="35">
        <f t="shared" si="217"/>
        <v>0</v>
      </c>
      <c r="O190" s="36">
        <f t="shared" si="217"/>
        <v>8160.434782608696</v>
      </c>
      <c r="P190" s="35">
        <f t="shared" si="217"/>
        <v>0</v>
      </c>
      <c r="Q190" s="36">
        <f t="shared" si="217"/>
        <v>8160.434782608696</v>
      </c>
      <c r="R190" s="35">
        <f t="shared" si="217"/>
        <v>0</v>
      </c>
      <c r="S190" s="36">
        <f t="shared" si="217"/>
        <v>8160.434782608696</v>
      </c>
      <c r="T190" s="35">
        <f t="shared" si="217"/>
        <v>0</v>
      </c>
      <c r="U190" s="36">
        <f t="shared" si="217"/>
        <v>8160.434782608696</v>
      </c>
      <c r="V190" s="35">
        <f t="shared" si="217"/>
        <v>0</v>
      </c>
      <c r="W190" s="36">
        <f t="shared" si="217"/>
        <v>8160.434782608696</v>
      </c>
      <c r="X190" s="35">
        <f t="shared" si="217"/>
        <v>0</v>
      </c>
      <c r="Y190" s="36">
        <f t="shared" si="217"/>
        <v>8160.434782608696</v>
      </c>
      <c r="Z190" s="35">
        <f t="shared" si="217"/>
        <v>0</v>
      </c>
      <c r="AA190" s="34">
        <f t="shared" si="217"/>
        <v>109486.92162471396</v>
      </c>
      <c r="AB190" s="33">
        <f t="shared" si="217"/>
        <v>0</v>
      </c>
      <c r="AC190" s="39">
        <f t="shared" si="217"/>
        <v>205714.17162471398</v>
      </c>
      <c r="AD190" s="831">
        <f t="shared" si="217"/>
        <v>0</v>
      </c>
      <c r="AE190" s="830">
        <f t="shared" si="217"/>
        <v>380484.57151029748</v>
      </c>
      <c r="AF190" s="38">
        <f t="shared" si="217"/>
        <v>0</v>
      </c>
      <c r="AG190" s="37">
        <f t="shared" si="217"/>
        <v>38452.171624713956</v>
      </c>
      <c r="AH190" s="35">
        <f t="shared" si="217"/>
        <v>0</v>
      </c>
      <c r="AI190" s="36">
        <f t="shared" si="217"/>
        <v>41696.171624713956</v>
      </c>
      <c r="AJ190" s="35">
        <f t="shared" si="217"/>
        <v>0</v>
      </c>
      <c r="AK190" s="36">
        <f t="shared" si="217"/>
        <v>44946.371624713953</v>
      </c>
      <c r="AL190" s="35">
        <f t="shared" si="217"/>
        <v>0</v>
      </c>
      <c r="AM190" s="36">
        <f t="shared" si="217"/>
        <v>44946.371624713953</v>
      </c>
      <c r="AN190" s="35">
        <f t="shared" si="217"/>
        <v>0</v>
      </c>
      <c r="AO190" s="36">
        <f t="shared" si="217"/>
        <v>44946.371624713953</v>
      </c>
      <c r="AP190" s="35">
        <f t="shared" si="217"/>
        <v>0</v>
      </c>
      <c r="AQ190" s="36">
        <f t="shared" si="217"/>
        <v>44946.371624713953</v>
      </c>
      <c r="AR190" s="35">
        <f t="shared" si="217"/>
        <v>0</v>
      </c>
      <c r="AS190" s="36">
        <f t="shared" si="217"/>
        <v>44946.371624713953</v>
      </c>
      <c r="AT190" s="35">
        <f t="shared" si="217"/>
        <v>0</v>
      </c>
      <c r="AU190" s="36">
        <f t="shared" si="217"/>
        <v>38452.171624713956</v>
      </c>
      <c r="AV190" s="35">
        <f t="shared" si="217"/>
        <v>1061.9290472107107</v>
      </c>
      <c r="AW190" s="36">
        <f t="shared" si="217"/>
        <v>73802.814481856825</v>
      </c>
      <c r="AX190" s="35">
        <f t="shared" si="217"/>
        <v>8760.9146394883628</v>
      </c>
      <c r="AY190" s="36">
        <f t="shared" si="217"/>
        <v>73802.814481856825</v>
      </c>
      <c r="AZ190" s="35">
        <f t="shared" si="217"/>
        <v>59083.614639488354</v>
      </c>
      <c r="BA190" s="34">
        <f t="shared" si="217"/>
        <v>793143.56448185677</v>
      </c>
      <c r="BB190" s="33">
        <f t="shared" si="217"/>
        <v>270243.80879893171</v>
      </c>
      <c r="BC190" s="41">
        <f t="shared" si="217"/>
        <v>295302.81448185683</v>
      </c>
      <c r="BD190" s="829">
        <f t="shared" si="217"/>
        <v>339150.26712511916</v>
      </c>
      <c r="BE190" s="830">
        <f t="shared" si="217"/>
        <v>1579384.3809251389</v>
      </c>
      <c r="BF190" s="40">
        <f t="shared" si="217"/>
        <v>185479.70879893168</v>
      </c>
      <c r="BG190" s="37">
        <f t="shared" si="217"/>
        <v>40052.814481856825</v>
      </c>
      <c r="BH190" s="35">
        <f t="shared" si="217"/>
        <v>168841.67975172101</v>
      </c>
      <c r="BI190" s="36">
        <f t="shared" si="217"/>
        <v>40052.814481856825</v>
      </c>
      <c r="BJ190" s="35">
        <f t="shared" si="217"/>
        <v>117242.24070451029</v>
      </c>
      <c r="BK190" s="36">
        <f t="shared" si="217"/>
        <v>40052.814481856825</v>
      </c>
      <c r="BL190" s="35">
        <f t="shared" si="217"/>
        <v>137894.84070451028</v>
      </c>
      <c r="BM190" s="36">
        <f t="shared" si="217"/>
        <v>40052.814481856825</v>
      </c>
      <c r="BN190" s="35">
        <f t="shared" si="217"/>
        <v>119886.44070451029</v>
      </c>
      <c r="BO190" s="36">
        <f t="shared" si="217"/>
        <v>40052.814481856825</v>
      </c>
      <c r="BP190" s="35">
        <f t="shared" si="217"/>
        <v>119005.04070451028</v>
      </c>
      <c r="BQ190" s="36">
        <f t="shared" si="217"/>
        <v>40052.814481856825</v>
      </c>
      <c r="BR190" s="35">
        <f t="shared" ref="BR190:DE190" si="218">+BR19+BR85+BR136+BR165</f>
        <v>121120.40070451028</v>
      </c>
      <c r="BS190" s="36">
        <f t="shared" si="218"/>
        <v>186071.23114852351</v>
      </c>
      <c r="BT190" s="35">
        <f t="shared" si="218"/>
        <v>85968.425704510286</v>
      </c>
      <c r="BU190" s="36">
        <f t="shared" si="218"/>
        <v>159519.48114852351</v>
      </c>
      <c r="BV190" s="35">
        <f t="shared" si="218"/>
        <v>47643.410704510279</v>
      </c>
      <c r="BW190" s="36">
        <f t="shared" si="218"/>
        <v>184519.48114852351</v>
      </c>
      <c r="BX190" s="35">
        <f t="shared" si="218"/>
        <v>49758.770704510272</v>
      </c>
      <c r="BY190" s="36">
        <f t="shared" si="218"/>
        <v>184519.48114852351</v>
      </c>
      <c r="BZ190" s="35">
        <f t="shared" si="218"/>
        <v>50287.610704510276</v>
      </c>
      <c r="CA190" s="34">
        <f t="shared" si="218"/>
        <v>925308.48114852351</v>
      </c>
      <c r="CB190" s="33">
        <f t="shared" si="218"/>
        <v>54413.210704510275</v>
      </c>
      <c r="CC190" s="39">
        <f t="shared" si="218"/>
        <v>252019.48114852351</v>
      </c>
      <c r="CD190" s="831">
        <f t="shared" si="218"/>
        <v>1257541.7805957557</v>
      </c>
      <c r="CE190" s="830">
        <f t="shared" si="218"/>
        <v>2132274.5237822821</v>
      </c>
      <c r="CF190" s="38">
        <f t="shared" si="218"/>
        <v>224869.68070451028</v>
      </c>
      <c r="CG190" s="37">
        <f t="shared" si="218"/>
        <v>159717.98114852348</v>
      </c>
      <c r="CH190" s="35">
        <f t="shared" si="218"/>
        <v>48847.990704510281</v>
      </c>
      <c r="CI190" s="36">
        <f t="shared" si="218"/>
        <v>159717.98114852348</v>
      </c>
      <c r="CJ190" s="35">
        <f t="shared" si="218"/>
        <v>46203.790704510277</v>
      </c>
      <c r="CK190" s="36">
        <f t="shared" si="218"/>
        <v>159717.98114852348</v>
      </c>
      <c r="CL190" s="35">
        <f t="shared" si="218"/>
        <v>61999.980704510279</v>
      </c>
      <c r="CM190" s="36">
        <f t="shared" si="218"/>
        <v>159717.98114852348</v>
      </c>
      <c r="CN190" s="35">
        <f t="shared" si="218"/>
        <v>41839.260704510278</v>
      </c>
      <c r="CO190" s="36">
        <f t="shared" si="218"/>
        <v>189867.98114852351</v>
      </c>
      <c r="CP190" s="35">
        <f t="shared" si="218"/>
        <v>97111.810704510281</v>
      </c>
      <c r="CQ190" s="36">
        <f t="shared" si="218"/>
        <v>189867.98114852351</v>
      </c>
      <c r="CR190" s="35">
        <f t="shared" si="218"/>
        <v>19352.050704510279</v>
      </c>
      <c r="CS190" s="36">
        <f t="shared" si="218"/>
        <v>314952.56448185683</v>
      </c>
      <c r="CT190" s="35">
        <f t="shared" si="218"/>
        <v>21996.250704510276</v>
      </c>
      <c r="CU190" s="36">
        <f t="shared" si="218"/>
        <v>288400.81448185683</v>
      </c>
      <c r="CV190" s="35">
        <f t="shared" si="218"/>
        <v>19352.050704510279</v>
      </c>
      <c r="CW190" s="36">
        <f t="shared" si="218"/>
        <v>313400.81448185683</v>
      </c>
      <c r="CX190" s="35">
        <f t="shared" si="218"/>
        <v>19352.050704510279</v>
      </c>
      <c r="CY190" s="36">
        <f t="shared" si="218"/>
        <v>313400.81448185683</v>
      </c>
      <c r="CZ190" s="35">
        <f t="shared" si="218"/>
        <v>24842.620704510275</v>
      </c>
      <c r="DA190" s="34">
        <f t="shared" si="218"/>
        <v>573010.81448185677</v>
      </c>
      <c r="DB190" s="33">
        <f t="shared" si="218"/>
        <v>199646.32070451026</v>
      </c>
      <c r="DC190" s="32">
        <f t="shared" si="218"/>
        <v>341400.81448185683</v>
      </c>
      <c r="DD190" s="829">
        <f t="shared" si="218"/>
        <v>825413.85845412337</v>
      </c>
      <c r="DE190" s="830">
        <f t="shared" si="218"/>
        <v>3163174.5237822817</v>
      </c>
      <c r="DF190" s="31">
        <f t="shared" ref="DF190" si="219">+F190+H190+J190+L190+N190+P190+R190+T190+V190+X190+Z190+AB190+AF190+AH190+AJ190+AL190+AN190+AP190+AR190+AT190+AV190+AX190+AZ190+BB190+BF190+BH190+BJ190+BL190+BN190+BP190+BR190+BT190+BV190+BX190+BZ190+CB190+CF190+CH190+CJ190+CL190+CN190+CP190+CR190+CT190+CV190+CX190+CZ190+DB190</f>
        <v>2422105.9061749983</v>
      </c>
      <c r="DG190" s="30">
        <f t="shared" ref="DG190" si="220">+G190+I190+K190+M190+O190+Q190+S190+U190+W190+Y190+AA190+AC190+AG190+AI190+AK190+AM190+AO190+AQ190+AS190+AU190+AW190+AY190+BA190+BC190+BG190+BI190+BK190+BM190+BO190+BQ190+BS190+BU190+BW190+BY190+CA190+CC190+CG190+CI190+CK190+CM190+CO190+CQ190+CS190+CU190+CW190+CY190+DA190+DC190</f>
        <v>7255317.9999999991</v>
      </c>
    </row>
    <row r="191" spans="1:123" ht="28.5" customHeight="1" thickTop="1" thickBot="1"/>
    <row r="192" spans="1:123" ht="22" thickTop="1">
      <c r="B192" s="29" t="s">
        <v>231</v>
      </c>
      <c r="C192" s="28">
        <v>2019</v>
      </c>
      <c r="D192" s="28">
        <v>2020</v>
      </c>
      <c r="E192" s="28">
        <v>2021</v>
      </c>
      <c r="F192" s="28">
        <v>2022</v>
      </c>
      <c r="G192" s="27" t="s">
        <v>123</v>
      </c>
      <c r="H192" s="26"/>
      <c r="I192" s="25"/>
      <c r="J192" s="24"/>
      <c r="K192" s="5"/>
      <c r="L192" s="2"/>
      <c r="M192" s="5"/>
      <c r="N192" s="2"/>
      <c r="O192" s="5"/>
      <c r="P192" s="2"/>
      <c r="Q192" s="5"/>
      <c r="R192" s="2"/>
      <c r="S192" s="5"/>
      <c r="T192" s="2"/>
      <c r="U192" s="5"/>
      <c r="V192" s="2"/>
      <c r="W192" s="5"/>
      <c r="X192" s="2"/>
      <c r="Y192" s="5"/>
      <c r="Z192" s="2"/>
      <c r="AA192" s="5"/>
      <c r="AB192" s="2"/>
      <c r="AC192" s="5"/>
      <c r="AE192" s="5"/>
      <c r="AF192" s="2"/>
      <c r="AG192" s="5"/>
      <c r="AH192" s="2"/>
      <c r="AI192" s="5"/>
      <c r="AJ192" s="2"/>
      <c r="AK192" s="5"/>
      <c r="AL192" s="2"/>
      <c r="AM192" s="5"/>
      <c r="AN192" s="2"/>
      <c r="AO192" s="5"/>
      <c r="AP192" s="2"/>
      <c r="AQ192" s="5"/>
      <c r="AR192" s="2"/>
      <c r="AS192" s="5"/>
      <c r="AT192" s="2"/>
      <c r="AU192" s="5"/>
      <c r="AV192" s="2"/>
      <c r="AW192" s="5"/>
      <c r="AX192" s="2"/>
      <c r="AY192" s="5"/>
      <c r="AZ192" s="2"/>
      <c r="BA192" s="5"/>
      <c r="BB192" s="2"/>
      <c r="BC192" s="5"/>
      <c r="BE192" s="5"/>
      <c r="BF192" s="2"/>
      <c r="BG192" s="5"/>
      <c r="BH192" s="2"/>
      <c r="BI192" s="5"/>
      <c r="BJ192" s="2"/>
      <c r="BK192" s="5"/>
      <c r="BL192" s="2"/>
      <c r="BM192" s="5"/>
      <c r="BN192" s="2"/>
      <c r="BO192" s="5"/>
      <c r="BP192" s="2"/>
      <c r="BQ192" s="5"/>
      <c r="BR192" s="2"/>
      <c r="BS192" s="5"/>
      <c r="BT192" s="2"/>
      <c r="BU192" s="5"/>
      <c r="BV192" s="2"/>
      <c r="BW192" s="5"/>
      <c r="BX192" s="2"/>
      <c r="BY192" s="5"/>
      <c r="BZ192" s="2"/>
      <c r="CA192" s="5"/>
      <c r="CB192" s="2"/>
      <c r="CC192" s="5"/>
      <c r="CE192" s="5"/>
      <c r="CF192" s="2"/>
      <c r="CG192" s="5"/>
      <c r="CH192" s="2"/>
      <c r="CI192" s="5"/>
      <c r="CJ192" s="2"/>
      <c r="CK192" s="5"/>
      <c r="CL192" s="2"/>
      <c r="CM192" s="5"/>
      <c r="CN192" s="2"/>
      <c r="CO192" s="5"/>
      <c r="CP192" s="2"/>
      <c r="CQ192" s="5"/>
      <c r="CR192" s="2"/>
      <c r="CS192" s="5"/>
      <c r="CT192" s="2"/>
      <c r="CU192" s="5"/>
      <c r="CV192" s="2"/>
      <c r="CW192" s="5"/>
      <c r="CX192" s="2"/>
      <c r="CY192" s="5"/>
      <c r="CZ192" s="2"/>
      <c r="DA192" s="5"/>
      <c r="DB192" s="4"/>
      <c r="DC192" s="3"/>
      <c r="DD192" s="785"/>
      <c r="DE192" s="3"/>
      <c r="DF192" s="2"/>
      <c r="DG192" s="21"/>
      <c r="DH192" s="597"/>
    </row>
    <row r="193" spans="1:112" ht="16">
      <c r="B193" s="16" t="s">
        <v>226</v>
      </c>
      <c r="C193" s="15">
        <f>+F19+H19+J19+L19+N19+P19+R19+T19+V19+X19+Z19+AB19</f>
        <v>0</v>
      </c>
      <c r="D193" s="15">
        <f>+AF19+AH19+AJ19+AL19+AN19+AP19+AR19+AT19+AV19+AX19+AZ19+BB19</f>
        <v>267504.92000000004</v>
      </c>
      <c r="E193" s="15">
        <f>+BF19+BH19+BJ19+BL19+BN19+BP19+BR19+BT19+BV19+BX19+BZ19+CB19</f>
        <v>639840.90500000014</v>
      </c>
      <c r="F193" s="15">
        <f>+CF19+CH19+CJ19+CL19+CN19+CP19+CR19+CT19+CV19+CX19+CZ19+DB19</f>
        <v>197210.09000000011</v>
      </c>
      <c r="G193" s="14">
        <f>SUM(C193:F193)</f>
        <v>1104555.9150000003</v>
      </c>
      <c r="H193" s="23"/>
      <c r="I193" s="5"/>
      <c r="J193" s="2"/>
      <c r="K193" s="5"/>
      <c r="L193" s="2"/>
      <c r="M193" s="5"/>
      <c r="N193" s="2"/>
      <c r="O193" s="5"/>
      <c r="P193" s="2"/>
      <c r="Q193" s="5"/>
      <c r="R193" s="2"/>
      <c r="S193" s="5"/>
      <c r="T193" s="2"/>
      <c r="U193" s="5"/>
      <c r="V193" s="2"/>
      <c r="W193" s="5"/>
      <c r="X193" s="2"/>
      <c r="Y193" s="5"/>
      <c r="Z193" s="2"/>
      <c r="AA193" s="5"/>
      <c r="AB193" s="2"/>
      <c r="AC193" s="5"/>
      <c r="AE193" s="5"/>
      <c r="AF193" s="2"/>
      <c r="AG193" s="5"/>
      <c r="AH193" s="2"/>
      <c r="AI193" s="5"/>
      <c r="AJ193" s="2"/>
      <c r="AK193" s="5"/>
      <c r="AL193" s="2"/>
      <c r="AM193" s="5"/>
      <c r="AN193" s="2"/>
      <c r="AO193" s="5"/>
      <c r="AP193" s="2"/>
      <c r="AQ193" s="5"/>
      <c r="AR193" s="2"/>
      <c r="AS193" s="5"/>
      <c r="AT193" s="2"/>
      <c r="AU193" s="5"/>
      <c r="AV193" s="2"/>
      <c r="AW193" s="5"/>
      <c r="AX193" s="2"/>
      <c r="AY193" s="5"/>
      <c r="AZ193" s="2"/>
      <c r="BA193" s="5"/>
      <c r="BB193" s="2"/>
      <c r="BC193" s="5"/>
      <c r="BE193" s="5"/>
      <c r="BF193" s="2"/>
      <c r="BG193" s="5"/>
      <c r="BH193" s="2"/>
      <c r="BI193" s="5"/>
      <c r="BJ193" s="2"/>
      <c r="BK193" s="5"/>
      <c r="BL193" s="2"/>
      <c r="BM193" s="5"/>
      <c r="BN193" s="2"/>
      <c r="BO193" s="5"/>
      <c r="BP193" s="2"/>
      <c r="BQ193" s="5"/>
      <c r="BR193" s="2"/>
      <c r="BS193" s="5"/>
      <c r="BT193" s="2"/>
      <c r="BU193" s="5"/>
      <c r="BV193" s="2"/>
      <c r="BW193" s="5"/>
      <c r="BX193" s="2"/>
      <c r="BY193" s="5"/>
      <c r="BZ193" s="2"/>
      <c r="CA193" s="5"/>
      <c r="CB193" s="2"/>
      <c r="CC193" s="5"/>
      <c r="CE193" s="5"/>
      <c r="CF193" s="2"/>
      <c r="CG193" s="5"/>
      <c r="CH193" s="2"/>
      <c r="CI193" s="5"/>
      <c r="CJ193" s="2"/>
      <c r="CK193" s="5"/>
      <c r="CL193" s="2"/>
      <c r="CM193" s="5"/>
      <c r="CN193" s="2"/>
      <c r="CO193" s="5"/>
      <c r="CP193" s="2"/>
      <c r="CQ193" s="5"/>
      <c r="CR193" s="2"/>
      <c r="CS193" s="5"/>
      <c r="CT193" s="2"/>
      <c r="CU193" s="5"/>
      <c r="CV193" s="2"/>
      <c r="CW193" s="5"/>
      <c r="CX193" s="2"/>
      <c r="CY193" s="5"/>
      <c r="CZ193" s="2"/>
      <c r="DA193" s="5"/>
      <c r="DB193" s="4"/>
      <c r="DC193" s="3"/>
      <c r="DD193" s="785"/>
      <c r="DE193" s="3"/>
      <c r="DF193" s="2"/>
      <c r="DG193" s="21"/>
      <c r="DH193" s="597"/>
    </row>
    <row r="194" spans="1:112" ht="16">
      <c r="B194" s="16" t="s">
        <v>188</v>
      </c>
      <c r="C194" s="15">
        <f>+F85+H85+J85+L85+N85+P85+R85+T85+V85+X85+Z85+AB85</f>
        <v>0</v>
      </c>
      <c r="D194" s="15">
        <f>+AF85+AH85+AJ85+AL85+AN85+AP85+AR85+AT85+AV85+AX85+AZ85+BB85</f>
        <v>27985.73</v>
      </c>
      <c r="E194" s="15">
        <f>+BF85+BH85+BJ85+BL85+BN85+BP85+BR85+BT85+BV85+BX85+BZ85+CB85</f>
        <v>337512.59999999992</v>
      </c>
      <c r="F194" s="15">
        <f>+CF85+CH85+CJ85+CL85+CN85+CP85+CR85+CT85+CV85+CX85+CZ85+DB85</f>
        <v>219963.6</v>
      </c>
      <c r="G194" s="14">
        <f>SUM(C194:F194)</f>
        <v>585461.92999999993</v>
      </c>
      <c r="H194" s="23"/>
      <c r="I194" s="5"/>
      <c r="J194" s="2"/>
      <c r="K194" s="5"/>
      <c r="L194" s="2"/>
      <c r="M194" s="5"/>
      <c r="N194" s="2"/>
      <c r="O194" s="5"/>
      <c r="P194" s="2"/>
      <c r="Q194" s="5"/>
      <c r="R194" s="2"/>
      <c r="S194" s="5"/>
      <c r="T194" s="2"/>
      <c r="U194" s="5"/>
      <c r="V194" s="2"/>
      <c r="W194" s="5"/>
      <c r="X194" s="2"/>
      <c r="Y194" s="5"/>
      <c r="Z194" s="2"/>
      <c r="AA194" s="5"/>
      <c r="AB194" s="2"/>
      <c r="AC194" s="5"/>
      <c r="AE194" s="5"/>
      <c r="AF194" s="2"/>
      <c r="AG194" s="5"/>
      <c r="AH194" s="2"/>
      <c r="AI194" s="5"/>
      <c r="AJ194" s="2"/>
      <c r="AK194" s="5"/>
      <c r="AL194" s="2"/>
      <c r="AM194" s="5"/>
      <c r="AN194" s="2"/>
      <c r="AO194" s="5"/>
      <c r="AP194" s="2"/>
      <c r="AQ194" s="5"/>
      <c r="AR194" s="2"/>
      <c r="AS194" s="5"/>
      <c r="AT194" s="2"/>
      <c r="AU194" s="5"/>
      <c r="AV194" s="2"/>
      <c r="AW194" s="5"/>
      <c r="AX194" s="2"/>
      <c r="AY194" s="5"/>
      <c r="AZ194" s="2"/>
      <c r="BA194" s="5"/>
      <c r="BB194" s="2"/>
      <c r="BC194" s="5"/>
      <c r="BE194" s="5"/>
      <c r="BF194" s="2"/>
      <c r="BG194" s="5"/>
      <c r="BH194" s="2"/>
      <c r="BI194" s="5"/>
      <c r="BJ194" s="2"/>
      <c r="BK194" s="5"/>
      <c r="BL194" s="2"/>
      <c r="BM194" s="5"/>
      <c r="BN194" s="2"/>
      <c r="BO194" s="5"/>
      <c r="BP194" s="2"/>
      <c r="BQ194" s="5"/>
      <c r="BR194" s="2"/>
      <c r="BS194" s="5"/>
      <c r="BT194" s="2"/>
      <c r="BU194" s="5"/>
      <c r="BV194" s="2"/>
      <c r="BW194" s="5"/>
      <c r="BX194" s="2"/>
      <c r="BY194" s="5"/>
      <c r="BZ194" s="2"/>
      <c r="CA194" s="5"/>
      <c r="CB194" s="2"/>
      <c r="CC194" s="5"/>
      <c r="CE194" s="5"/>
      <c r="CF194" s="2"/>
      <c r="CG194" s="5"/>
      <c r="CH194" s="2"/>
      <c r="CI194" s="5"/>
      <c r="CJ194" s="2"/>
      <c r="CK194" s="5"/>
      <c r="CL194" s="2"/>
      <c r="CM194" s="5"/>
      <c r="CN194" s="2"/>
      <c r="CO194" s="5"/>
      <c r="CP194" s="2"/>
      <c r="CQ194" s="5"/>
      <c r="CR194" s="2"/>
      <c r="CS194" s="5"/>
      <c r="CT194" s="2"/>
      <c r="CU194" s="5"/>
      <c r="CV194" s="2"/>
      <c r="CW194" s="5"/>
      <c r="CX194" s="2"/>
      <c r="CY194" s="5"/>
      <c r="CZ194" s="2"/>
      <c r="DA194" s="5"/>
      <c r="DB194" s="4"/>
      <c r="DC194" s="3"/>
      <c r="DD194" s="785"/>
      <c r="DE194" s="3"/>
      <c r="DF194" s="2"/>
      <c r="DG194" s="21"/>
      <c r="DH194" s="597"/>
    </row>
    <row r="195" spans="1:112" ht="16">
      <c r="B195" s="16" t="s">
        <v>200</v>
      </c>
      <c r="C195" s="15">
        <f>+SUM(F136:AB136)</f>
        <v>0</v>
      </c>
      <c r="D195" s="15">
        <f>+AF136+AH136+AJ136+AL136+AN136+AP136+AR136+AT136+AV136+AX136+AZ136+BB136</f>
        <v>4300.8100000000004</v>
      </c>
      <c r="E195" s="15">
        <f>+BF136+BH136+BJ136+BL136+BN136+BP136+BR136+BT136+BV136+BX136+BZ136+CB136</f>
        <v>86202.360000000015</v>
      </c>
      <c r="F195" s="15">
        <f>+CF136+CH136+CJ136+CL136+CN136+CP136+CR136+CT136+CV136+CX136+CZ136+DB136</f>
        <v>97524.86</v>
      </c>
      <c r="G195" s="14">
        <f>SUM(C195:F195)</f>
        <v>188028.03000000003</v>
      </c>
      <c r="H195" s="23"/>
      <c r="I195" s="5"/>
      <c r="J195" s="2"/>
      <c r="K195" s="5"/>
      <c r="L195" s="2"/>
      <c r="M195" s="5"/>
      <c r="N195" s="2"/>
      <c r="O195" s="5"/>
      <c r="P195" s="2"/>
      <c r="Q195" s="5"/>
      <c r="R195" s="2"/>
      <c r="S195" s="5"/>
      <c r="T195" s="2"/>
      <c r="U195" s="5"/>
      <c r="V195" s="2"/>
      <c r="W195" s="5"/>
      <c r="X195" s="2"/>
      <c r="Y195" s="5"/>
      <c r="Z195" s="2"/>
      <c r="AA195" s="5"/>
      <c r="AB195" s="2"/>
      <c r="AC195" s="5"/>
      <c r="AE195" s="5"/>
      <c r="AF195" s="2"/>
      <c r="AG195" s="5"/>
      <c r="AH195" s="2"/>
      <c r="AI195" s="5"/>
      <c r="AJ195" s="2"/>
      <c r="AK195" s="5"/>
      <c r="AL195" s="2"/>
      <c r="AM195" s="5"/>
      <c r="AN195" s="2"/>
      <c r="AO195" s="5"/>
      <c r="AP195" s="2"/>
      <c r="AQ195" s="5"/>
      <c r="AR195" s="2"/>
      <c r="AS195" s="5"/>
      <c r="AT195" s="2"/>
      <c r="AU195" s="5"/>
      <c r="AV195" s="2"/>
      <c r="AW195" s="5"/>
      <c r="AX195" s="2"/>
      <c r="AY195" s="5"/>
      <c r="AZ195" s="2"/>
      <c r="BA195" s="5"/>
      <c r="BB195" s="2"/>
      <c r="BC195" s="5"/>
      <c r="BE195" s="5"/>
      <c r="BF195" s="2"/>
      <c r="BG195" s="5"/>
      <c r="BH195" s="2"/>
      <c r="BI195" s="5"/>
      <c r="BJ195" s="2"/>
      <c r="BK195" s="5"/>
      <c r="BL195" s="2"/>
      <c r="BM195" s="5"/>
      <c r="BN195" s="2"/>
      <c r="BO195" s="5"/>
      <c r="BP195" s="2"/>
      <c r="BQ195" s="5"/>
      <c r="BR195" s="2"/>
      <c r="BS195" s="5"/>
      <c r="BT195" s="2"/>
      <c r="BU195" s="5"/>
      <c r="BV195" s="2"/>
      <c r="BW195" s="5"/>
      <c r="BX195" s="2"/>
      <c r="BY195" s="5"/>
      <c r="BZ195" s="2"/>
      <c r="CA195" s="5"/>
      <c r="CB195" s="2"/>
      <c r="CC195" s="5"/>
      <c r="CE195" s="5"/>
      <c r="CF195" s="2"/>
      <c r="CG195" s="5"/>
      <c r="CH195" s="2"/>
      <c r="CI195" s="5"/>
      <c r="CJ195" s="2"/>
      <c r="CK195" s="5"/>
      <c r="CL195" s="2"/>
      <c r="CM195" s="5"/>
      <c r="CN195" s="2"/>
      <c r="CO195" s="5"/>
      <c r="CP195" s="2"/>
      <c r="CQ195" s="5"/>
      <c r="CR195" s="2"/>
      <c r="CS195" s="5"/>
      <c r="CT195" s="2"/>
      <c r="CU195" s="5"/>
      <c r="CV195" s="2"/>
      <c r="CW195" s="5"/>
      <c r="CX195" s="2"/>
      <c r="CY195" s="5"/>
      <c r="CZ195" s="2"/>
      <c r="DA195" s="5"/>
      <c r="DB195" s="4"/>
      <c r="DC195" s="3"/>
      <c r="DD195" s="785"/>
      <c r="DE195" s="3"/>
      <c r="DF195" s="2"/>
      <c r="DG195" s="21"/>
      <c r="DH195" s="597"/>
    </row>
    <row r="196" spans="1:112" ht="32">
      <c r="B196" s="16" t="s">
        <v>210</v>
      </c>
      <c r="C196" s="15">
        <f>+F165+H165+J165+L165+N165+P165+R165+T165+V165+X165+Z165+AB165</f>
        <v>0</v>
      </c>
      <c r="D196" s="15">
        <f>+AF165+AH165+AJ165+AL165+AN165+AP165+AR165+AT165+AV165+AX165+AZ165+BB165</f>
        <v>39358.807125119136</v>
      </c>
      <c r="E196" s="15">
        <f>+BF165+BH165+BJ165+BL165+BN165+BP165+BR165+BT165+BV165+BX165+BZ165+CB165</f>
        <v>193985.91559575545</v>
      </c>
      <c r="F196" s="15">
        <f>+CF165+CH165+CJ165+CL165+CN165+CP165+CR165+CT165+CV165+CX165+CZ165+DB165</f>
        <v>310715.30845412333</v>
      </c>
      <c r="G196" s="14">
        <f>SUM(C196:F196)</f>
        <v>544060.03117499792</v>
      </c>
      <c r="H196" s="23"/>
      <c r="I196" s="5"/>
      <c r="J196" s="2"/>
      <c r="K196" s="5"/>
      <c r="L196" s="2"/>
      <c r="M196" s="5"/>
      <c r="N196" s="2"/>
      <c r="O196" s="5"/>
      <c r="P196" s="2"/>
      <c r="Q196" s="5"/>
      <c r="R196" s="2"/>
      <c r="S196" s="5"/>
      <c r="T196" s="2"/>
      <c r="U196" s="5"/>
      <c r="V196" s="2"/>
      <c r="W196" s="5"/>
      <c r="X196" s="2"/>
      <c r="Y196" s="5"/>
      <c r="Z196" s="2"/>
      <c r="AA196" s="5"/>
      <c r="AB196" s="2"/>
      <c r="AC196" s="5"/>
      <c r="AE196" s="5"/>
      <c r="AF196" s="2"/>
      <c r="AG196" s="5"/>
      <c r="AH196" s="2"/>
      <c r="AI196" s="5"/>
      <c r="AJ196" s="2"/>
      <c r="AK196" s="5"/>
      <c r="AL196" s="2"/>
      <c r="AM196" s="5"/>
      <c r="AN196" s="2"/>
      <c r="AO196" s="5"/>
      <c r="AP196" s="2"/>
      <c r="AQ196" s="5"/>
      <c r="AR196" s="2"/>
      <c r="AS196" s="5"/>
      <c r="AT196" s="2"/>
      <c r="AU196" s="5"/>
      <c r="AV196" s="2"/>
      <c r="AW196" s="5"/>
      <c r="AX196" s="2"/>
      <c r="AY196" s="5"/>
      <c r="AZ196" s="2"/>
      <c r="BA196" s="5"/>
      <c r="BB196" s="2"/>
      <c r="BC196" s="5"/>
      <c r="BE196" s="5"/>
      <c r="BF196" s="2"/>
      <c r="BG196" s="5"/>
      <c r="BH196" s="2"/>
      <c r="BI196" s="5"/>
      <c r="BJ196" s="2"/>
      <c r="BK196" s="5"/>
      <c r="BL196" s="2"/>
      <c r="BM196" s="5"/>
      <c r="BN196" s="2"/>
      <c r="BO196" s="5"/>
      <c r="BP196" s="2"/>
      <c r="BQ196" s="5"/>
      <c r="BR196" s="2"/>
      <c r="BS196" s="5"/>
      <c r="BT196" s="2"/>
      <c r="BU196" s="5"/>
      <c r="BV196" s="2"/>
      <c r="BW196" s="5"/>
      <c r="BX196" s="2"/>
      <c r="BY196" s="5"/>
      <c r="BZ196" s="2"/>
      <c r="CA196" s="5"/>
      <c r="CB196" s="2"/>
      <c r="CC196" s="5"/>
      <c r="CE196" s="5"/>
      <c r="CF196" s="2"/>
      <c r="CG196" s="5"/>
      <c r="CH196" s="2"/>
      <c r="CI196" s="5"/>
      <c r="CJ196" s="2"/>
      <c r="CK196" s="5"/>
      <c r="CL196" s="2"/>
      <c r="CM196" s="5"/>
      <c r="CN196" s="2"/>
      <c r="CO196" s="5"/>
      <c r="CP196" s="2"/>
      <c r="CQ196" s="5"/>
      <c r="CR196" s="2"/>
      <c r="CS196" s="5"/>
      <c r="CT196" s="2"/>
      <c r="CU196" s="5"/>
      <c r="CV196" s="2"/>
      <c r="CW196" s="5"/>
      <c r="CX196" s="2"/>
      <c r="CY196" s="5"/>
      <c r="CZ196" s="2"/>
      <c r="DA196" s="5"/>
      <c r="DB196" s="4"/>
      <c r="DC196" s="3"/>
      <c r="DD196" s="785"/>
      <c r="DE196" s="3"/>
      <c r="DF196" s="2"/>
      <c r="DG196" s="21"/>
      <c r="DH196" s="597"/>
    </row>
    <row r="197" spans="1:112" ht="17" thickBot="1">
      <c r="B197" s="13"/>
      <c r="C197" s="12">
        <f>+F190+H190+J190+L190+N190+P190+R190+T190+V190+X190+Z190+AB190</f>
        <v>0</v>
      </c>
      <c r="D197" s="12">
        <f>+AF190+AH190+AJ190+AL190+AN190+AP190+AR190+AT190+AV190+AX190+AZ190+BB190</f>
        <v>339150.26712511911</v>
      </c>
      <c r="E197" s="12">
        <f>+BF190+BH190+BJ190+BL190+BN190+BP190+BR190+BT190+BV190+BX190+BZ190+CB190</f>
        <v>1257541.7805957557</v>
      </c>
      <c r="F197" s="22">
        <f>+CF190+CH190+CJ190+CL190+CN190+CP190+CR190+CT190+CV190+CX190+CZ190+DB190</f>
        <v>825413.85845412337</v>
      </c>
      <c r="G197" s="11">
        <f>SUM(G192:G196)</f>
        <v>2422105.9061749983</v>
      </c>
      <c r="H197" s="10">
        <v>2422106</v>
      </c>
      <c r="I197" s="5"/>
      <c r="J197" s="2"/>
      <c r="K197" s="5"/>
      <c r="L197" s="2"/>
      <c r="M197" s="5"/>
      <c r="N197" s="2"/>
      <c r="O197" s="5"/>
      <c r="P197" s="2"/>
      <c r="Q197" s="5"/>
      <c r="R197" s="2"/>
      <c r="S197" s="5"/>
      <c r="T197" s="2"/>
      <c r="U197" s="5"/>
      <c r="V197" s="2"/>
      <c r="W197" s="5"/>
      <c r="X197" s="2"/>
      <c r="Y197" s="5"/>
      <c r="Z197" s="2"/>
      <c r="AA197" s="5"/>
      <c r="AB197" s="2"/>
      <c r="AC197" s="5"/>
      <c r="AE197" s="5"/>
      <c r="AF197" s="2"/>
      <c r="AG197" s="5"/>
      <c r="AH197" s="2"/>
      <c r="AI197" s="5"/>
      <c r="AJ197" s="2"/>
      <c r="AK197" s="5"/>
      <c r="AL197" s="2"/>
      <c r="AM197" s="5"/>
      <c r="AN197" s="2"/>
      <c r="AO197" s="5"/>
      <c r="AP197" s="2"/>
      <c r="AQ197" s="5"/>
      <c r="AR197" s="2"/>
      <c r="AS197" s="5"/>
      <c r="AT197" s="2"/>
      <c r="AU197" s="5"/>
      <c r="AV197" s="2"/>
      <c r="AW197" s="5"/>
      <c r="AX197" s="2"/>
      <c r="AY197" s="5"/>
      <c r="AZ197" s="2"/>
      <c r="BA197" s="5"/>
      <c r="BB197" s="2"/>
      <c r="BC197" s="5"/>
      <c r="BE197" s="5"/>
      <c r="BF197" s="2"/>
      <c r="BG197" s="5"/>
      <c r="BH197" s="2"/>
      <c r="BI197" s="5"/>
      <c r="BJ197" s="2"/>
      <c r="BK197" s="5"/>
      <c r="BL197" s="2"/>
      <c r="BM197" s="5"/>
      <c r="BN197" s="2"/>
      <c r="BO197" s="5"/>
      <c r="BP197" s="2"/>
      <c r="BQ197" s="5"/>
      <c r="BR197" s="2"/>
      <c r="BS197" s="5"/>
      <c r="BT197" s="2"/>
      <c r="BU197" s="5"/>
      <c r="BV197" s="2"/>
      <c r="BW197" s="5"/>
      <c r="BX197" s="2"/>
      <c r="BY197" s="5"/>
      <c r="BZ197" s="2"/>
      <c r="CA197" s="5"/>
      <c r="CB197" s="2"/>
      <c r="CC197" s="5"/>
      <c r="CE197" s="5"/>
      <c r="CF197" s="2"/>
      <c r="CG197" s="5"/>
      <c r="CH197" s="2"/>
      <c r="CI197" s="5"/>
      <c r="CJ197" s="2"/>
      <c r="CK197" s="5"/>
      <c r="CL197" s="2"/>
      <c r="CM197" s="5"/>
      <c r="CN197" s="2"/>
      <c r="CO197" s="5"/>
      <c r="CP197" s="2"/>
      <c r="CQ197" s="5"/>
      <c r="CR197" s="2"/>
      <c r="CS197" s="5"/>
      <c r="CT197" s="2"/>
      <c r="CU197" s="5"/>
      <c r="CV197" s="2"/>
      <c r="CW197" s="5"/>
      <c r="CX197" s="2"/>
      <c r="CY197" s="5"/>
      <c r="CZ197" s="2"/>
      <c r="DA197" s="5"/>
      <c r="DB197" s="4"/>
      <c r="DC197" s="3"/>
      <c r="DD197" s="785"/>
      <c r="DE197" s="3"/>
      <c r="DF197" s="2"/>
      <c r="DG197" s="21"/>
      <c r="DH197" s="597"/>
    </row>
    <row r="198" spans="1:112" ht="17" thickTop="1" thickBot="1">
      <c r="A198" s="287"/>
      <c r="C198" s="8"/>
      <c r="D198" s="8"/>
      <c r="E198" s="8"/>
      <c r="F198" s="7"/>
      <c r="G198" s="6"/>
      <c r="H198" s="20">
        <f>+G197-H197</f>
        <v>-9.3825001735240221E-2</v>
      </c>
      <c r="I198" s="1"/>
      <c r="J198" s="1"/>
      <c r="K198" s="1"/>
      <c r="L198" s="1"/>
      <c r="M198" s="1"/>
      <c r="N198" s="1"/>
      <c r="O198" s="1"/>
      <c r="P198" s="1"/>
      <c r="Q198" s="1"/>
      <c r="R198" s="1"/>
      <c r="S198" s="1"/>
      <c r="T198" s="1"/>
      <c r="U198" s="1"/>
      <c r="V198" s="1"/>
      <c r="W198" s="1"/>
      <c r="X198" s="1"/>
      <c r="Y198" s="1"/>
      <c r="Z198" s="1"/>
      <c r="AA198" s="1"/>
      <c r="AB198" s="1"/>
      <c r="AC198" s="1"/>
      <c r="AD198" s="805"/>
      <c r="AE198" s="1"/>
      <c r="AF198" s="1"/>
      <c r="AG198" s="1"/>
      <c r="AH198" s="1"/>
      <c r="AI198" s="1"/>
      <c r="AJ198" s="1"/>
      <c r="AK198" s="1"/>
      <c r="AL198" s="1"/>
      <c r="AM198" s="1"/>
      <c r="AN198" s="1"/>
      <c r="AO198" s="1"/>
      <c r="AP198" s="1"/>
      <c r="AQ198" s="1"/>
      <c r="AR198" s="1"/>
      <c r="AS198" s="1"/>
      <c r="AT198" s="1"/>
      <c r="AU198" s="1"/>
      <c r="AV198" s="1"/>
      <c r="AW198" s="1"/>
      <c r="AX198" s="1"/>
      <c r="AY198" s="1"/>
      <c r="AZ198" s="1"/>
      <c r="BA198" s="1"/>
      <c r="BB198" s="1"/>
      <c r="BC198" s="1"/>
      <c r="BD198" s="805"/>
      <c r="BE198" s="1"/>
      <c r="BF198" s="1"/>
      <c r="BG198" s="1"/>
      <c r="BH198" s="1"/>
      <c r="BI198" s="1"/>
      <c r="BJ198" s="1"/>
      <c r="BK198" s="1"/>
      <c r="BL198" s="1"/>
      <c r="BM198" s="1"/>
      <c r="BN198" s="1"/>
      <c r="BO198" s="1"/>
      <c r="BP198" s="1"/>
      <c r="BQ198" s="1"/>
      <c r="BR198" s="1"/>
      <c r="BS198" s="1"/>
      <c r="BT198" s="1"/>
      <c r="BU198" s="1"/>
      <c r="BV198" s="1"/>
      <c r="BW198" s="1"/>
      <c r="BX198" s="1"/>
      <c r="BY198" s="1"/>
      <c r="BZ198" s="1"/>
      <c r="CA198" s="1"/>
      <c r="CB198" s="1"/>
      <c r="CC198" s="1"/>
      <c r="CD198" s="805"/>
      <c r="CE198" s="1"/>
      <c r="CF198" s="1"/>
      <c r="CG198" s="1"/>
      <c r="CH198" s="1"/>
      <c r="CI198" s="1"/>
      <c r="CJ198" s="1"/>
      <c r="CK198" s="1"/>
      <c r="CL198" s="1"/>
      <c r="CM198" s="1"/>
      <c r="CN198" s="1"/>
      <c r="CO198" s="1"/>
      <c r="CP198" s="1"/>
      <c r="CQ198" s="1"/>
      <c r="CR198" s="1"/>
      <c r="CS198" s="1"/>
      <c r="CT198" s="1"/>
      <c r="CU198" s="1"/>
      <c r="CV198" s="1"/>
      <c r="CW198" s="1"/>
      <c r="CX198" s="1"/>
      <c r="CY198" s="1"/>
      <c r="CZ198" s="1"/>
      <c r="DA198" s="1"/>
      <c r="DB198" s="1"/>
      <c r="DC198" s="1"/>
      <c r="DD198" s="805"/>
      <c r="DE198" s="1"/>
      <c r="DF198" s="287"/>
      <c r="DG198" s="287"/>
      <c r="DH198" s="598"/>
    </row>
    <row r="199" spans="1:112" ht="22" thickTop="1">
      <c r="A199" s="287"/>
      <c r="B199" s="19" t="s">
        <v>230</v>
      </c>
      <c r="C199" s="18">
        <v>2019</v>
      </c>
      <c r="D199" s="18">
        <v>2020</v>
      </c>
      <c r="E199" s="18">
        <v>2021</v>
      </c>
      <c r="F199" s="18">
        <v>2022</v>
      </c>
      <c r="G199" s="17" t="s">
        <v>123</v>
      </c>
      <c r="H199" s="1"/>
      <c r="I199" s="1"/>
      <c r="J199" s="1"/>
      <c r="K199" s="1"/>
      <c r="L199" s="1"/>
      <c r="M199" s="1"/>
      <c r="N199" s="1"/>
      <c r="O199" s="1"/>
      <c r="P199" s="1"/>
      <c r="Q199" s="1"/>
      <c r="R199" s="1"/>
      <c r="S199" s="1"/>
      <c r="T199" s="1"/>
      <c r="U199" s="1"/>
      <c r="V199" s="1"/>
      <c r="W199" s="1"/>
      <c r="X199" s="1"/>
      <c r="Y199" s="1"/>
      <c r="Z199" s="1"/>
      <c r="AA199" s="1"/>
      <c r="AB199" s="1"/>
      <c r="AC199" s="1"/>
      <c r="AD199" s="805"/>
      <c r="AE199" s="1"/>
      <c r="AF199" s="1"/>
      <c r="AG199" s="1"/>
      <c r="AH199" s="1"/>
      <c r="AI199" s="1"/>
      <c r="AJ199" s="1"/>
      <c r="AK199" s="1"/>
      <c r="AL199" s="1"/>
      <c r="AM199" s="1"/>
      <c r="AN199" s="1"/>
      <c r="AO199" s="1"/>
      <c r="AP199" s="1"/>
      <c r="AQ199" s="1"/>
      <c r="AR199" s="1"/>
      <c r="AS199" s="1"/>
      <c r="AT199" s="1"/>
      <c r="AU199" s="1"/>
      <c r="AV199" s="1"/>
      <c r="AW199" s="1"/>
      <c r="AX199" s="1"/>
      <c r="AY199" s="1"/>
      <c r="AZ199" s="1"/>
      <c r="BA199" s="1"/>
      <c r="BB199" s="1"/>
      <c r="BC199" s="1"/>
      <c r="BD199" s="805"/>
      <c r="BE199" s="1"/>
      <c r="BF199" s="1"/>
      <c r="BG199" s="1"/>
      <c r="BH199" s="1"/>
      <c r="BI199" s="1"/>
      <c r="BJ199" s="1"/>
      <c r="BK199" s="1"/>
      <c r="BL199" s="1"/>
      <c r="BM199" s="1"/>
      <c r="BN199" s="1"/>
      <c r="BO199" s="1"/>
      <c r="BP199" s="1"/>
      <c r="BQ199" s="1"/>
      <c r="BR199" s="1"/>
      <c r="BS199" s="1"/>
      <c r="BT199" s="1"/>
      <c r="BU199" s="1"/>
      <c r="BV199" s="1"/>
      <c r="BW199" s="1"/>
      <c r="BX199" s="1"/>
      <c r="BY199" s="1"/>
      <c r="BZ199" s="1"/>
      <c r="CA199" s="1"/>
      <c r="CB199" s="1"/>
      <c r="CC199" s="1"/>
      <c r="CD199" s="805"/>
      <c r="CE199" s="1"/>
      <c r="CF199" s="1"/>
      <c r="CG199" s="1"/>
      <c r="CH199" s="1"/>
      <c r="CI199" s="1"/>
      <c r="CJ199" s="1"/>
      <c r="CK199" s="1"/>
      <c r="CL199" s="1"/>
      <c r="CM199" s="1"/>
      <c r="CN199" s="1"/>
      <c r="CO199" s="1"/>
      <c r="CP199" s="1"/>
      <c r="CQ199" s="1"/>
      <c r="CR199" s="1"/>
      <c r="CS199" s="1"/>
      <c r="CT199" s="1"/>
      <c r="CU199" s="1"/>
      <c r="CV199" s="1"/>
      <c r="CW199" s="1"/>
      <c r="CX199" s="1"/>
      <c r="CY199" s="1"/>
      <c r="CZ199" s="1"/>
      <c r="DA199" s="1"/>
      <c r="DB199" s="1"/>
      <c r="DC199" s="1"/>
      <c r="DD199" s="805"/>
      <c r="DE199" s="1"/>
      <c r="DF199" s="287"/>
      <c r="DG199" s="287"/>
      <c r="DH199" s="598"/>
    </row>
    <row r="200" spans="1:112" ht="16">
      <c r="A200" s="287"/>
      <c r="B200" s="533" t="s">
        <v>226</v>
      </c>
      <c r="C200" s="534">
        <f>+G19+I19+K19+M19+O19+Q19+S19+U19+W19+Y19+AA19+AC19</f>
        <v>102593.92391304349</v>
      </c>
      <c r="D200" s="534">
        <f>+AG19+AI19+AK19+AM19+AO19+AQ19+AS19+AU19+AW19+AY19+BA19+BC19</f>
        <v>263502.35869565222</v>
      </c>
      <c r="E200" s="534">
        <f>+BG19+BI19+BK19+BM19+BO19+BQ19+BS19+BU19+BW19+BY19+CA19+CC19</f>
        <v>953302.35869565234</v>
      </c>
      <c r="F200" s="534">
        <f>+CG19+CI19+CK19+CM19+CO19+CQ19+CS19+CU19+CW19+CY19+DA19+DC19</f>
        <v>1637002.3586956521</v>
      </c>
      <c r="G200" s="535">
        <f>+SUM(C200:F200)</f>
        <v>2956401</v>
      </c>
      <c r="H200" s="1"/>
      <c r="I200" s="1"/>
      <c r="J200" s="1"/>
      <c r="K200" s="1"/>
      <c r="L200" s="1"/>
      <c r="M200" s="1"/>
      <c r="N200" s="1"/>
      <c r="O200" s="1"/>
      <c r="P200" s="1"/>
      <c r="Q200" s="1"/>
      <c r="R200" s="1"/>
      <c r="S200" s="1"/>
      <c r="T200" s="1"/>
      <c r="U200" s="1"/>
      <c r="V200" s="1"/>
      <c r="W200" s="1"/>
      <c r="X200" s="1"/>
      <c r="Y200" s="1"/>
      <c r="Z200" s="1"/>
      <c r="AA200" s="1"/>
      <c r="AB200" s="1"/>
      <c r="AC200" s="1"/>
      <c r="AD200" s="805"/>
      <c r="AE200" s="1"/>
      <c r="AF200" s="1"/>
      <c r="AG200" s="1"/>
      <c r="AH200" s="1"/>
      <c r="AI200" s="1"/>
      <c r="AJ200" s="1"/>
      <c r="AK200" s="1"/>
      <c r="AL200" s="1"/>
      <c r="AM200" s="1"/>
      <c r="AN200" s="1"/>
      <c r="AO200" s="1"/>
      <c r="AP200" s="1"/>
      <c r="AQ200" s="1"/>
      <c r="AR200" s="1"/>
      <c r="AS200" s="1"/>
      <c r="AT200" s="1"/>
      <c r="AU200" s="1"/>
      <c r="AV200" s="1"/>
      <c r="AW200" s="1"/>
      <c r="AX200" s="1"/>
      <c r="AY200" s="1"/>
      <c r="AZ200" s="1"/>
      <c r="BA200" s="1"/>
      <c r="BB200" s="1"/>
      <c r="BC200" s="1"/>
      <c r="BD200" s="805"/>
      <c r="BE200" s="1"/>
      <c r="BF200" s="1"/>
      <c r="BG200" s="1"/>
      <c r="BH200" s="1"/>
      <c r="BI200" s="1"/>
      <c r="BJ200" s="1"/>
      <c r="BK200" s="1"/>
      <c r="BL200" s="1"/>
      <c r="BM200" s="1"/>
      <c r="BN200" s="1"/>
      <c r="BO200" s="1"/>
      <c r="BP200" s="1"/>
      <c r="BQ200" s="1"/>
      <c r="BR200" s="1"/>
      <c r="BS200" s="1"/>
      <c r="BT200" s="1"/>
      <c r="BU200" s="1"/>
      <c r="BV200" s="1"/>
      <c r="BW200" s="1"/>
      <c r="BX200" s="1"/>
      <c r="BY200" s="1"/>
      <c r="BZ200" s="1"/>
      <c r="CA200" s="1"/>
      <c r="CB200" s="1"/>
      <c r="CC200" s="1"/>
      <c r="CD200" s="805"/>
      <c r="CE200" s="1"/>
      <c r="CF200" s="1"/>
      <c r="CG200" s="1"/>
      <c r="CH200" s="1"/>
      <c r="CI200" s="1"/>
      <c r="CJ200" s="1"/>
      <c r="CK200" s="1"/>
      <c r="CL200" s="1"/>
      <c r="CM200" s="1"/>
      <c r="CN200" s="1"/>
      <c r="CO200" s="1"/>
      <c r="CP200" s="1"/>
      <c r="CQ200" s="1"/>
      <c r="CR200" s="1"/>
      <c r="CS200" s="1"/>
      <c r="CT200" s="1"/>
      <c r="CU200" s="1"/>
      <c r="CV200" s="1"/>
      <c r="CW200" s="1"/>
      <c r="CX200" s="1"/>
      <c r="CY200" s="1"/>
      <c r="CZ200" s="1"/>
      <c r="DA200" s="1"/>
      <c r="DB200" s="1"/>
      <c r="DC200" s="1"/>
      <c r="DD200" s="805"/>
      <c r="DE200" s="1"/>
      <c r="DF200" s="287"/>
      <c r="DG200" s="287"/>
      <c r="DH200" s="598"/>
    </row>
    <row r="201" spans="1:112" ht="16">
      <c r="A201" s="287"/>
      <c r="B201" s="533" t="s">
        <v>188</v>
      </c>
      <c r="C201" s="534">
        <f>+G85+I85+K85+M85+O85+Q85+S85+U85+W85+Y85+AA85+AC85</f>
        <v>73711.647597254021</v>
      </c>
      <c r="D201" s="534">
        <f>+AG85+AI85+AK85+AM85+AO85+AQ85+AS85+AU85+AW85+AY85+BA85+BC85</f>
        <v>528378.02222948673</v>
      </c>
      <c r="E201" s="534">
        <f>+BG85+BI85+BK85+BM85+BO85+BQ85+BS85+BU85+BW85+BY85+CA85+CC85</f>
        <v>424183.16508662957</v>
      </c>
      <c r="F201" s="534">
        <f>+CG85+CI85+CK85+CM85+CO85+CQ85+CS85+CU85+CW85+CY85+DA85+DC85</f>
        <v>1220562.1650866296</v>
      </c>
      <c r="G201" s="535">
        <f>+SUM(C201:F201)</f>
        <v>2246835</v>
      </c>
      <c r="H201" s="1"/>
      <c r="I201" s="1"/>
      <c r="J201" s="1"/>
      <c r="K201" s="1"/>
      <c r="L201" s="1"/>
      <c r="M201" s="1"/>
      <c r="N201" s="1"/>
      <c r="O201" s="1"/>
      <c r="P201" s="1"/>
      <c r="Q201" s="1"/>
      <c r="R201" s="1"/>
      <c r="S201" s="1"/>
      <c r="T201" s="1"/>
      <c r="U201" s="1"/>
      <c r="V201" s="1"/>
      <c r="W201" s="1"/>
      <c r="X201" s="1"/>
      <c r="Y201" s="1"/>
      <c r="Z201" s="1"/>
      <c r="AA201" s="1"/>
      <c r="AB201" s="1"/>
      <c r="AC201" s="1"/>
      <c r="AD201" s="805"/>
      <c r="AE201" s="1"/>
      <c r="AF201" s="1"/>
      <c r="AG201" s="1"/>
      <c r="AH201" s="1"/>
      <c r="AI201" s="1"/>
      <c r="AJ201" s="1"/>
      <c r="AK201" s="1"/>
      <c r="AL201" s="1"/>
      <c r="AM201" s="1"/>
      <c r="AN201" s="1"/>
      <c r="AO201" s="1"/>
      <c r="AP201" s="1"/>
      <c r="AQ201" s="1"/>
      <c r="AR201" s="1"/>
      <c r="AS201" s="1"/>
      <c r="AT201" s="1"/>
      <c r="AU201" s="1"/>
      <c r="AV201" s="1"/>
      <c r="AW201" s="1"/>
      <c r="AX201" s="1"/>
      <c r="AY201" s="1"/>
      <c r="AZ201" s="1"/>
      <c r="BA201" s="1"/>
      <c r="BB201" s="1"/>
      <c r="BC201" s="1"/>
      <c r="BD201" s="805"/>
      <c r="BE201" s="1"/>
      <c r="BF201" s="1"/>
      <c r="BG201" s="1"/>
      <c r="BH201" s="1"/>
      <c r="BI201" s="1"/>
      <c r="BJ201" s="1"/>
      <c r="BK201" s="1"/>
      <c r="BL201" s="1"/>
      <c r="BM201" s="1"/>
      <c r="BN201" s="1"/>
      <c r="BO201" s="1"/>
      <c r="BP201" s="1"/>
      <c r="BQ201" s="1"/>
      <c r="BR201" s="1"/>
      <c r="BS201" s="1"/>
      <c r="BT201" s="1"/>
      <c r="BU201" s="1"/>
      <c r="BV201" s="1"/>
      <c r="BW201" s="1"/>
      <c r="BX201" s="1"/>
      <c r="BY201" s="1"/>
      <c r="BZ201" s="1"/>
      <c r="CA201" s="1"/>
      <c r="CB201" s="1"/>
      <c r="CC201" s="1"/>
      <c r="CD201" s="805"/>
      <c r="CE201" s="1"/>
      <c r="CF201" s="1"/>
      <c r="CG201" s="1"/>
      <c r="CH201" s="1"/>
      <c r="CI201" s="1"/>
      <c r="CJ201" s="1"/>
      <c r="CK201" s="1"/>
      <c r="CL201" s="1"/>
      <c r="CM201" s="1"/>
      <c r="CN201" s="1"/>
      <c r="CO201" s="1"/>
      <c r="CP201" s="1"/>
      <c r="CQ201" s="1"/>
      <c r="CR201" s="1"/>
      <c r="CS201" s="1"/>
      <c r="CT201" s="1"/>
      <c r="CU201" s="1"/>
      <c r="CV201" s="1"/>
      <c r="CW201" s="1"/>
      <c r="CX201" s="1"/>
      <c r="CY201" s="1"/>
      <c r="CZ201" s="1"/>
      <c r="DA201" s="1"/>
      <c r="DB201" s="1"/>
      <c r="DC201" s="1"/>
      <c r="DD201" s="805"/>
      <c r="DE201" s="1"/>
      <c r="DF201" s="287"/>
      <c r="DG201" s="287"/>
      <c r="DH201" s="598"/>
    </row>
    <row r="202" spans="1:112" ht="16">
      <c r="A202" s="287"/>
      <c r="B202" s="533" t="s">
        <v>200</v>
      </c>
      <c r="C202" s="534">
        <f>+G136+I136+K136+M136+O136+Q136+S136+U136+W136+Y136+AA136+AC136</f>
        <v>134179</v>
      </c>
      <c r="D202" s="534">
        <f>+AG136+AI136+AK136+AM136+AO136+AQ136+AS136+AU136+AW136+AY136+BA136+BC136</f>
        <v>606789</v>
      </c>
      <c r="E202" s="534">
        <f>+BG136+BI136+BK136+BM136+BO136+BQ136+BS136+BU136+BW136+BY136+CA136+CC136</f>
        <v>609789</v>
      </c>
      <c r="F202" s="534">
        <f>+CG136+CI136+CK136+CM136+CO136+CQ136+CS136+CU136+CW136+CY136+DA136+DC136</f>
        <v>140610</v>
      </c>
      <c r="G202" s="535">
        <f>+SUM(C202:F202)</f>
        <v>1491367</v>
      </c>
      <c r="H202" s="1"/>
      <c r="I202" s="1"/>
      <c r="J202" s="1"/>
      <c r="K202" s="1"/>
      <c r="L202" s="1"/>
      <c r="M202" s="1"/>
      <c r="N202" s="1"/>
      <c r="O202" s="1"/>
      <c r="P202" s="1"/>
      <c r="Q202" s="1"/>
      <c r="R202" s="1"/>
      <c r="S202" s="1"/>
      <c r="T202" s="1"/>
      <c r="U202" s="1"/>
      <c r="V202" s="1"/>
      <c r="W202" s="1"/>
      <c r="X202" s="1"/>
      <c r="Y202" s="1"/>
      <c r="Z202" s="1"/>
      <c r="AA202" s="1"/>
      <c r="AB202" s="1"/>
      <c r="AC202" s="1"/>
      <c r="AD202" s="805"/>
      <c r="AE202" s="1"/>
      <c r="AF202" s="1"/>
      <c r="AG202" s="1"/>
      <c r="AH202" s="1"/>
      <c r="AI202" s="1"/>
      <c r="AJ202" s="1"/>
      <c r="AK202" s="1"/>
      <c r="AL202" s="1"/>
      <c r="AM202" s="1"/>
      <c r="AN202" s="1"/>
      <c r="AO202" s="1"/>
      <c r="AP202" s="1"/>
      <c r="AQ202" s="1"/>
      <c r="AR202" s="1"/>
      <c r="AS202" s="1"/>
      <c r="AT202" s="1"/>
      <c r="AU202" s="1"/>
      <c r="AV202" s="1"/>
      <c r="AW202" s="1"/>
      <c r="AX202" s="1"/>
      <c r="AY202" s="1"/>
      <c r="AZ202" s="1"/>
      <c r="BA202" s="1"/>
      <c r="BB202" s="1"/>
      <c r="BC202" s="1"/>
      <c r="BD202" s="805"/>
      <c r="BE202" s="1"/>
      <c r="BF202" s="1"/>
      <c r="BG202" s="1"/>
      <c r="BH202" s="1"/>
      <c r="BI202" s="1"/>
      <c r="BJ202" s="1"/>
      <c r="BK202" s="1"/>
      <c r="BL202" s="1"/>
      <c r="BM202" s="1"/>
      <c r="BN202" s="1"/>
      <c r="BO202" s="1"/>
      <c r="BP202" s="1"/>
      <c r="BQ202" s="1"/>
      <c r="BR202" s="1"/>
      <c r="BS202" s="1"/>
      <c r="BT202" s="1"/>
      <c r="BU202" s="1"/>
      <c r="BV202" s="1"/>
      <c r="BW202" s="1"/>
      <c r="BX202" s="1"/>
      <c r="BY202" s="1"/>
      <c r="BZ202" s="1"/>
      <c r="CA202" s="1"/>
      <c r="CB202" s="1"/>
      <c r="CC202" s="1"/>
      <c r="CD202" s="805"/>
      <c r="CE202" s="1"/>
      <c r="CF202" s="1"/>
      <c r="CG202" s="1"/>
      <c r="CH202" s="1"/>
      <c r="CI202" s="1"/>
      <c r="CJ202" s="1"/>
      <c r="CK202" s="1"/>
      <c r="CL202" s="1"/>
      <c r="CM202" s="1"/>
      <c r="CN202" s="1"/>
      <c r="CO202" s="1"/>
      <c r="CP202" s="1"/>
      <c r="CQ202" s="1"/>
      <c r="CR202" s="1"/>
      <c r="CS202" s="1"/>
      <c r="CT202" s="1"/>
      <c r="CU202" s="1"/>
      <c r="CV202" s="1"/>
      <c r="CW202" s="1"/>
      <c r="CX202" s="1"/>
      <c r="CY202" s="1"/>
      <c r="CZ202" s="1"/>
      <c r="DA202" s="1"/>
      <c r="DB202" s="1"/>
      <c r="DC202" s="1"/>
      <c r="DD202" s="805"/>
      <c r="DE202" s="1"/>
      <c r="DF202" s="287"/>
      <c r="DG202" s="287"/>
      <c r="DH202" s="598"/>
    </row>
    <row r="203" spans="1:112" ht="32">
      <c r="A203" s="287"/>
      <c r="B203" s="533" t="s">
        <v>210</v>
      </c>
      <c r="C203" s="534">
        <f>+G165+I165+K165+M165+O165+Q165+S165+U165+W165+Y165+AA165+AC165</f>
        <v>70000</v>
      </c>
      <c r="D203" s="534">
        <f>+AG165+AI165+AK165+AM165+AO165+AQ165+AS165+AU165+AW165+AY165+BA165+BC165</f>
        <v>180715</v>
      </c>
      <c r="E203" s="534">
        <f>+BG165+BI165+BK165+BM165+BO165+BQ165+BS165+BU165+BW165+BY165+CA165+CC165</f>
        <v>145000</v>
      </c>
      <c r="F203" s="534">
        <f>+CG165+CI165+CK165+CM165+CO165+CQ165+CS165+CU165+CW165+CY165+DA165+DC165</f>
        <v>165000</v>
      </c>
      <c r="G203" s="535">
        <f>+SUM(C203:F203)</f>
        <v>560715</v>
      </c>
      <c r="H203" s="1"/>
      <c r="I203" s="1"/>
      <c r="J203" s="1"/>
      <c r="K203" s="1"/>
      <c r="L203" s="1"/>
      <c r="M203" s="1"/>
      <c r="N203" s="1"/>
      <c r="O203" s="1"/>
      <c r="P203" s="1"/>
      <c r="Q203" s="1"/>
      <c r="R203" s="1"/>
      <c r="S203" s="1"/>
      <c r="T203" s="1"/>
      <c r="U203" s="1"/>
      <c r="V203" s="1"/>
      <c r="W203" s="1"/>
      <c r="X203" s="1"/>
      <c r="Y203" s="1"/>
      <c r="Z203" s="1"/>
      <c r="AA203" s="1"/>
      <c r="AB203" s="1"/>
      <c r="AC203" s="1"/>
      <c r="AD203" s="805"/>
      <c r="AE203" s="1"/>
      <c r="AF203" s="1"/>
      <c r="AG203" s="1"/>
      <c r="AH203" s="1"/>
      <c r="AI203" s="1"/>
      <c r="AJ203" s="1"/>
      <c r="AK203" s="1"/>
      <c r="AL203" s="1"/>
      <c r="AM203" s="1"/>
      <c r="AN203" s="1"/>
      <c r="AO203" s="1"/>
      <c r="AP203" s="1"/>
      <c r="AQ203" s="1"/>
      <c r="AR203" s="1"/>
      <c r="AS203" s="1"/>
      <c r="AT203" s="1"/>
      <c r="AU203" s="1"/>
      <c r="AV203" s="1"/>
      <c r="AW203" s="1"/>
      <c r="AX203" s="1"/>
      <c r="AY203" s="1"/>
      <c r="AZ203" s="1"/>
      <c r="BA203" s="1"/>
      <c r="BB203" s="1"/>
      <c r="BC203" s="1"/>
      <c r="BD203" s="805"/>
      <c r="BE203" s="1"/>
      <c r="BF203" s="1"/>
      <c r="BG203" s="1"/>
      <c r="BH203" s="1"/>
      <c r="BI203" s="1"/>
      <c r="BJ203" s="1"/>
      <c r="BK203" s="1"/>
      <c r="BL203" s="1"/>
      <c r="BM203" s="1"/>
      <c r="BN203" s="1"/>
      <c r="BO203" s="1"/>
      <c r="BP203" s="1"/>
      <c r="BQ203" s="1"/>
      <c r="BR203" s="1"/>
      <c r="BS203" s="1"/>
      <c r="BT203" s="1"/>
      <c r="BU203" s="1"/>
      <c r="BV203" s="1"/>
      <c r="BW203" s="1"/>
      <c r="BX203" s="1"/>
      <c r="BY203" s="1"/>
      <c r="BZ203" s="1"/>
      <c r="CA203" s="1"/>
      <c r="CB203" s="1"/>
      <c r="CC203" s="1"/>
      <c r="CD203" s="805"/>
      <c r="CE203" s="1"/>
      <c r="CF203" s="1"/>
      <c r="CG203" s="1"/>
      <c r="CH203" s="1"/>
      <c r="CI203" s="1"/>
      <c r="CJ203" s="1"/>
      <c r="CK203" s="1"/>
      <c r="CL203" s="1"/>
      <c r="CM203" s="1"/>
      <c r="CN203" s="1"/>
      <c r="CO203" s="1"/>
      <c r="CP203" s="1"/>
      <c r="CQ203" s="1"/>
      <c r="CR203" s="1"/>
      <c r="CS203" s="1"/>
      <c r="CT203" s="1"/>
      <c r="CU203" s="1"/>
      <c r="CV203" s="1"/>
      <c r="CW203" s="1"/>
      <c r="CX203" s="1"/>
      <c r="CY203" s="1"/>
      <c r="CZ203" s="1"/>
      <c r="DA203" s="1"/>
      <c r="DB203" s="1"/>
      <c r="DC203" s="1"/>
      <c r="DD203" s="805"/>
      <c r="DE203" s="1"/>
      <c r="DF203" s="287"/>
      <c r="DG203" s="287"/>
      <c r="DH203" s="598"/>
    </row>
    <row r="204" spans="1:112" ht="17" thickBot="1">
      <c r="A204" s="287"/>
      <c r="B204" s="13"/>
      <c r="C204" s="12">
        <f>+SUM(C200:C203)</f>
        <v>380484.57151029748</v>
      </c>
      <c r="D204" s="12">
        <f>+SUM(D200:D203)</f>
        <v>1579384.3809251389</v>
      </c>
      <c r="E204" s="12">
        <f>+SUM(E200:E203)</f>
        <v>2132274.5237822821</v>
      </c>
      <c r="F204" s="12">
        <f>+SUM(F200:F203)</f>
        <v>3163174.5237822817</v>
      </c>
      <c r="G204" s="11">
        <f>+SUM(C204:F204)</f>
        <v>7255318</v>
      </c>
      <c r="H204" s="10">
        <v>7255318</v>
      </c>
      <c r="I204" s="1"/>
      <c r="J204" s="1"/>
      <c r="K204" s="1"/>
      <c r="L204" s="1"/>
      <c r="M204" s="1"/>
      <c r="N204" s="1"/>
      <c r="O204" s="1"/>
      <c r="P204" s="1"/>
      <c r="Q204" s="1"/>
      <c r="R204" s="1"/>
      <c r="S204" s="1"/>
      <c r="T204" s="1"/>
      <c r="U204" s="1"/>
      <c r="V204" s="1"/>
      <c r="W204" s="1"/>
      <c r="X204" s="1"/>
      <c r="Y204" s="1"/>
      <c r="Z204" s="1"/>
      <c r="AA204" s="1"/>
      <c r="AB204" s="1"/>
      <c r="AC204" s="1"/>
      <c r="AD204" s="805"/>
      <c r="AE204" s="1"/>
      <c r="AF204" s="1"/>
      <c r="AG204" s="1"/>
      <c r="AH204" s="1"/>
      <c r="AI204" s="1"/>
      <c r="AJ204" s="1"/>
      <c r="AK204" s="1"/>
      <c r="AL204" s="1"/>
      <c r="AM204" s="1"/>
      <c r="AN204" s="1"/>
      <c r="AO204" s="1"/>
      <c r="AP204" s="1"/>
      <c r="AQ204" s="1"/>
      <c r="AR204" s="1"/>
      <c r="AS204" s="1"/>
      <c r="AT204" s="1"/>
      <c r="AU204" s="1"/>
      <c r="AV204" s="1"/>
      <c r="AW204" s="1"/>
      <c r="AX204" s="1"/>
      <c r="AY204" s="1"/>
      <c r="AZ204" s="1"/>
      <c r="BA204" s="1"/>
      <c r="BB204" s="1"/>
      <c r="BC204" s="1"/>
      <c r="BD204" s="805"/>
      <c r="BE204" s="1"/>
      <c r="BF204" s="1"/>
      <c r="BG204" s="1"/>
      <c r="BH204" s="1"/>
      <c r="BI204" s="1"/>
      <c r="BJ204" s="1"/>
      <c r="BK204" s="1"/>
      <c r="BL204" s="1"/>
      <c r="BM204" s="1"/>
      <c r="BN204" s="1"/>
      <c r="BO204" s="1"/>
      <c r="BP204" s="1"/>
      <c r="BQ204" s="1"/>
      <c r="BR204" s="1"/>
      <c r="BS204" s="1"/>
      <c r="BT204" s="1"/>
      <c r="BU204" s="1"/>
      <c r="BV204" s="1"/>
      <c r="BW204" s="1"/>
      <c r="BX204" s="1"/>
      <c r="BY204" s="1"/>
      <c r="BZ204" s="1"/>
      <c r="CA204" s="1"/>
      <c r="CB204" s="1"/>
      <c r="CC204" s="1"/>
      <c r="CD204" s="805"/>
      <c r="CE204" s="1"/>
      <c r="CF204" s="1"/>
      <c r="CG204" s="1"/>
      <c r="CH204" s="1"/>
      <c r="CI204" s="1"/>
      <c r="CJ204" s="1"/>
      <c r="CK204" s="1"/>
      <c r="CL204" s="1"/>
      <c r="CM204" s="1"/>
      <c r="CN204" s="1"/>
      <c r="CO204" s="1"/>
      <c r="CP204" s="1"/>
      <c r="CQ204" s="1"/>
      <c r="CR204" s="1"/>
      <c r="CS204" s="1"/>
      <c r="CT204" s="1"/>
      <c r="CU204" s="1"/>
      <c r="CV204" s="1"/>
      <c r="CW204" s="1"/>
      <c r="CX204" s="1"/>
      <c r="CY204" s="1"/>
      <c r="CZ204" s="1"/>
      <c r="DA204" s="1"/>
      <c r="DB204" s="1"/>
      <c r="DC204" s="1"/>
      <c r="DD204" s="805"/>
      <c r="DE204" s="1"/>
      <c r="DF204" s="287"/>
      <c r="DG204" s="287"/>
      <c r="DH204" s="598"/>
    </row>
    <row r="205" spans="1:112" ht="16" thickTop="1">
      <c r="A205" s="287"/>
      <c r="C205" s="536">
        <f>+C204/$G$204</f>
        <v>5.2442163322172435E-2</v>
      </c>
      <c r="D205" s="536">
        <f t="shared" ref="D205:F205" si="221">+D204/$G$204</f>
        <v>0.21768644474647961</v>
      </c>
      <c r="E205" s="536">
        <f t="shared" si="221"/>
        <v>0.29389125656274229</v>
      </c>
      <c r="F205" s="536">
        <f t="shared" si="221"/>
        <v>0.43598013536860569</v>
      </c>
      <c r="G205" s="6"/>
      <c r="H205" s="9">
        <f>+H204-G204</f>
        <v>0</v>
      </c>
      <c r="I205" s="1"/>
      <c r="J205" s="1"/>
      <c r="K205" s="1"/>
      <c r="L205" s="1"/>
      <c r="M205" s="1"/>
      <c r="N205" s="1"/>
      <c r="O205" s="1"/>
      <c r="P205" s="1"/>
      <c r="Q205" s="1"/>
      <c r="R205" s="1"/>
      <c r="S205" s="1"/>
      <c r="T205" s="1"/>
      <c r="U205" s="1"/>
      <c r="V205" s="1"/>
      <c r="W205" s="1"/>
      <c r="X205" s="1"/>
      <c r="Y205" s="1"/>
      <c r="Z205" s="1"/>
      <c r="AA205" s="1"/>
      <c r="AB205" s="1"/>
      <c r="AC205" s="1"/>
      <c r="AD205" s="805"/>
      <c r="AE205" s="1"/>
      <c r="AF205" s="1"/>
      <c r="AG205" s="1"/>
      <c r="AH205" s="1"/>
      <c r="AI205" s="1"/>
      <c r="AJ205" s="1"/>
      <c r="AK205" s="1"/>
      <c r="AL205" s="1"/>
      <c r="AM205" s="1"/>
      <c r="AN205" s="1"/>
      <c r="AO205" s="1"/>
      <c r="AP205" s="1"/>
      <c r="AQ205" s="1"/>
      <c r="AR205" s="1"/>
      <c r="AS205" s="1"/>
      <c r="AT205" s="1"/>
      <c r="AU205" s="1"/>
      <c r="AV205" s="1"/>
      <c r="AW205" s="1"/>
      <c r="AX205" s="1"/>
      <c r="AY205" s="1"/>
      <c r="AZ205" s="1"/>
      <c r="BA205" s="1"/>
      <c r="BB205" s="1"/>
      <c r="BC205" s="1"/>
      <c r="BD205" s="805"/>
      <c r="BE205" s="1"/>
      <c r="BF205" s="1"/>
      <c r="BG205" s="1"/>
      <c r="BH205" s="1"/>
      <c r="BI205" s="1"/>
      <c r="BJ205" s="1"/>
      <c r="BK205" s="1"/>
      <c r="BL205" s="1"/>
      <c r="BM205" s="1"/>
      <c r="BN205" s="1"/>
      <c r="BO205" s="1"/>
      <c r="BP205" s="1"/>
      <c r="BQ205" s="1"/>
      <c r="BR205" s="1"/>
      <c r="BS205" s="1"/>
      <c r="BT205" s="1"/>
      <c r="BU205" s="1"/>
      <c r="BV205" s="1"/>
      <c r="BW205" s="1"/>
      <c r="BX205" s="1"/>
      <c r="BY205" s="1"/>
      <c r="BZ205" s="1"/>
      <c r="CA205" s="1"/>
      <c r="CB205" s="1"/>
      <c r="CC205" s="1"/>
      <c r="CD205" s="805"/>
      <c r="CE205" s="1"/>
      <c r="CF205" s="1"/>
      <c r="CG205" s="1"/>
      <c r="CH205" s="1"/>
      <c r="CI205" s="1"/>
      <c r="CJ205" s="1"/>
      <c r="CK205" s="1"/>
      <c r="CL205" s="1"/>
      <c r="CM205" s="1"/>
      <c r="CN205" s="1"/>
      <c r="CO205" s="1"/>
      <c r="CP205" s="1"/>
      <c r="CQ205" s="1"/>
      <c r="CR205" s="1"/>
      <c r="CS205" s="1"/>
      <c r="CT205" s="1"/>
      <c r="CU205" s="1"/>
      <c r="CV205" s="1"/>
      <c r="CW205" s="1"/>
      <c r="CX205" s="1"/>
      <c r="CY205" s="1"/>
      <c r="CZ205" s="1"/>
      <c r="DA205" s="1"/>
      <c r="DB205" s="1"/>
      <c r="DC205" s="1"/>
      <c r="DD205" s="805"/>
      <c r="DE205" s="1"/>
      <c r="DF205" s="287"/>
      <c r="DG205" s="287"/>
      <c r="DH205" s="598"/>
    </row>
    <row r="206" spans="1:112">
      <c r="A206" s="287"/>
      <c r="C206" s="8"/>
      <c r="D206" s="8"/>
      <c r="E206" s="8"/>
      <c r="F206" s="7"/>
      <c r="G206" s="6"/>
      <c r="H206" s="1"/>
      <c r="I206" s="1"/>
      <c r="J206" s="1"/>
      <c r="K206" s="1"/>
      <c r="L206" s="1"/>
      <c r="M206" s="1"/>
      <c r="N206" s="1"/>
      <c r="O206" s="1"/>
      <c r="P206" s="1"/>
      <c r="Q206" s="1"/>
      <c r="R206" s="1"/>
      <c r="S206" s="1"/>
      <c r="T206" s="1"/>
      <c r="U206" s="1"/>
      <c r="V206" s="1"/>
      <c r="W206" s="1"/>
      <c r="X206" s="1"/>
      <c r="Y206" s="1"/>
      <c r="Z206" s="1"/>
      <c r="AA206" s="1"/>
      <c r="AB206" s="1"/>
      <c r="AC206" s="1"/>
      <c r="AD206" s="805"/>
      <c r="AE206" s="1"/>
      <c r="AF206" s="1"/>
      <c r="AG206" s="1"/>
      <c r="AH206" s="1"/>
      <c r="AI206" s="1"/>
      <c r="AJ206" s="1"/>
      <c r="AK206" s="1"/>
      <c r="AL206" s="1"/>
      <c r="AM206" s="1"/>
      <c r="AN206" s="1"/>
      <c r="AO206" s="1"/>
      <c r="AP206" s="1"/>
      <c r="AQ206" s="1"/>
      <c r="AR206" s="1"/>
      <c r="AS206" s="1"/>
      <c r="AT206" s="1"/>
      <c r="AU206" s="1"/>
      <c r="AV206" s="1"/>
      <c r="AW206" s="1"/>
      <c r="AX206" s="1"/>
      <c r="AY206" s="1"/>
      <c r="AZ206" s="1"/>
      <c r="BA206" s="1"/>
      <c r="BB206" s="1"/>
      <c r="BC206" s="1"/>
      <c r="BD206" s="805"/>
      <c r="BE206" s="1"/>
      <c r="BF206" s="1"/>
      <c r="BG206" s="1"/>
      <c r="BH206" s="1"/>
      <c r="BI206" s="1"/>
      <c r="BJ206" s="1"/>
      <c r="BK206" s="1"/>
      <c r="BL206" s="1"/>
      <c r="BM206" s="1"/>
      <c r="BN206" s="1"/>
      <c r="BO206" s="1"/>
      <c r="BP206" s="1"/>
      <c r="BQ206" s="1"/>
      <c r="BR206" s="1"/>
      <c r="BS206" s="1"/>
      <c r="BT206" s="1"/>
      <c r="BU206" s="1"/>
      <c r="BV206" s="1"/>
      <c r="BW206" s="1"/>
      <c r="BX206" s="1"/>
      <c r="BY206" s="1"/>
      <c r="BZ206" s="1"/>
      <c r="CA206" s="1"/>
      <c r="CB206" s="1"/>
      <c r="CC206" s="1"/>
      <c r="CD206" s="805"/>
      <c r="CE206" s="1"/>
      <c r="CF206" s="1"/>
      <c r="CG206" s="1"/>
      <c r="CH206" s="1"/>
      <c r="CI206" s="1"/>
      <c r="CJ206" s="1"/>
      <c r="CK206" s="1"/>
      <c r="CL206" s="1"/>
      <c r="CM206" s="1"/>
      <c r="CN206" s="1"/>
      <c r="CO206" s="1"/>
      <c r="CP206" s="1"/>
      <c r="CQ206" s="1"/>
      <c r="CR206" s="1"/>
      <c r="CS206" s="1"/>
      <c r="CT206" s="1"/>
      <c r="CU206" s="1"/>
      <c r="CV206" s="1"/>
      <c r="CW206" s="1"/>
      <c r="CX206" s="1"/>
      <c r="CY206" s="1"/>
      <c r="CZ206" s="1"/>
      <c r="DA206" s="1"/>
      <c r="DB206" s="1"/>
      <c r="DC206" s="1"/>
      <c r="DD206" s="805"/>
      <c r="DE206" s="1"/>
      <c r="DF206" s="287"/>
      <c r="DG206" s="287"/>
      <c r="DH206" s="598"/>
    </row>
  </sheetData>
  <mergeCells count="7">
    <mergeCell ref="DG5:DG6"/>
    <mergeCell ref="DF5:DF6"/>
    <mergeCell ref="A5:A6"/>
    <mergeCell ref="B5:B6"/>
    <mergeCell ref="C5:C6"/>
    <mergeCell ref="D5:D6"/>
    <mergeCell ref="E5:E6"/>
  </mergeCells>
  <pageMargins left="0.7" right="0.7" top="0.75" bottom="0.75" header="0.3" footer="0.3"/>
  <pageSetup orientation="portrait" r:id="rId1"/>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FF00"/>
  </sheetPr>
  <dimension ref="A1:P108"/>
  <sheetViews>
    <sheetView zoomScale="90" zoomScaleNormal="90" workbookViewId="0">
      <selection activeCell="C36" sqref="C36"/>
    </sheetView>
  </sheetViews>
  <sheetFormatPr baseColWidth="10" defaultColWidth="9.1640625" defaultRowHeight="15"/>
  <cols>
    <col min="1" max="1" width="4.6640625" style="464" customWidth="1"/>
    <col min="2" max="2" width="12.6640625" style="464" customWidth="1"/>
    <col min="3" max="3" width="47" style="462" customWidth="1"/>
    <col min="4" max="6" width="13.5" style="462" customWidth="1"/>
    <col min="7" max="7" width="11.6640625" style="462" customWidth="1"/>
    <col min="8" max="8" width="13.5" style="462" customWidth="1"/>
    <col min="9" max="10" width="9.1640625" style="462" customWidth="1"/>
    <col min="11" max="11" width="16.6640625" style="462" customWidth="1"/>
    <col min="12" max="12" width="11.5" style="462" customWidth="1"/>
    <col min="13" max="13" width="26.6640625" style="462" customWidth="1"/>
    <col min="14" max="14" width="9.1640625" style="463"/>
    <col min="15" max="16384" width="9.1640625" style="462"/>
  </cols>
  <sheetData>
    <row r="1" spans="1:16" ht="21" customHeight="1">
      <c r="A1" s="1031" t="s">
        <v>371</v>
      </c>
      <c r="B1" s="1032"/>
      <c r="C1" s="1033"/>
      <c r="D1" s="1032"/>
      <c r="E1" s="1032"/>
      <c r="F1" s="1032"/>
      <c r="G1" s="1032"/>
      <c r="H1" s="1032"/>
      <c r="I1" s="1032"/>
      <c r="J1" s="1032"/>
      <c r="K1" s="1032"/>
      <c r="L1" s="1032"/>
      <c r="M1" s="1034"/>
    </row>
    <row r="2" spans="1:16" s="475" customFormat="1" ht="27" customHeight="1">
      <c r="A2" s="1035" t="s">
        <v>370</v>
      </c>
      <c r="B2" s="1036"/>
      <c r="C2" s="1037"/>
      <c r="D2" s="1037"/>
      <c r="E2" s="1038"/>
      <c r="F2" s="1038"/>
      <c r="G2" s="1037"/>
      <c r="H2" s="1045" t="s">
        <v>369</v>
      </c>
      <c r="I2" s="1046"/>
      <c r="J2" s="1046"/>
      <c r="K2" s="1046"/>
      <c r="L2" s="1046"/>
      <c r="M2" s="1047"/>
      <c r="N2" s="476"/>
    </row>
    <row r="3" spans="1:16" s="475" customFormat="1" ht="35.25" customHeight="1">
      <c r="A3" s="1039" t="s">
        <v>874</v>
      </c>
      <c r="B3" s="1040"/>
      <c r="C3" s="1041"/>
      <c r="D3" s="1041"/>
      <c r="E3" s="1041"/>
      <c r="F3" s="1041"/>
      <c r="G3" s="1041"/>
      <c r="H3" s="1042" t="s">
        <v>368</v>
      </c>
      <c r="I3" s="1043"/>
      <c r="J3" s="1043"/>
      <c r="K3" s="1043"/>
      <c r="L3" s="1043"/>
      <c r="M3" s="1044"/>
      <c r="N3" s="476"/>
    </row>
    <row r="4" spans="1:16" ht="21" customHeight="1">
      <c r="A4" s="1050" t="s">
        <v>367</v>
      </c>
      <c r="B4" s="1051"/>
      <c r="C4" s="1052"/>
      <c r="D4" s="1052"/>
      <c r="E4" s="1053"/>
      <c r="F4" s="1053"/>
      <c r="G4" s="1052"/>
      <c r="H4" s="1052"/>
      <c r="I4" s="1052"/>
      <c r="J4" s="1052"/>
      <c r="K4" s="1052"/>
      <c r="L4" s="1052"/>
      <c r="M4" s="1054"/>
    </row>
    <row r="5" spans="1:16" ht="22.5" customHeight="1">
      <c r="A5" s="523" t="s">
        <v>366</v>
      </c>
      <c r="B5" s="522"/>
      <c r="C5" s="521"/>
      <c r="D5" s="521" t="s">
        <v>365</v>
      </c>
      <c r="E5" s="521"/>
      <c r="F5" s="521"/>
      <c r="G5" s="520"/>
      <c r="H5" s="520"/>
      <c r="I5" s="520"/>
      <c r="J5" s="521" t="s">
        <v>364</v>
      </c>
      <c r="K5" s="520"/>
      <c r="L5" s="520"/>
      <c r="M5" s="524" t="s">
        <v>363</v>
      </c>
    </row>
    <row r="6" spans="1:16" ht="22.5" customHeight="1">
      <c r="A6" s="523"/>
      <c r="B6" s="522"/>
      <c r="C6" s="521"/>
      <c r="D6" s="1048">
        <f>+E10+E14</f>
        <v>313082.03000000003</v>
      </c>
      <c r="E6" s="1048"/>
      <c r="F6" s="1048"/>
      <c r="G6" s="1049"/>
      <c r="H6" s="1049"/>
      <c r="I6" s="520"/>
      <c r="J6" s="1048">
        <f>+E20+E23</f>
        <v>1585798.0461749979</v>
      </c>
      <c r="K6" s="1049"/>
      <c r="L6" s="1049"/>
      <c r="M6" s="519">
        <f>+E31</f>
        <v>523225.82999999996</v>
      </c>
    </row>
    <row r="7" spans="1:16" ht="12" customHeight="1">
      <c r="A7" s="518"/>
      <c r="B7" s="517"/>
      <c r="C7" s="516"/>
      <c r="D7" s="516"/>
      <c r="E7" s="516"/>
      <c r="F7" s="516"/>
      <c r="G7" s="516"/>
      <c r="H7" s="516"/>
      <c r="I7" s="516"/>
      <c r="J7" s="516"/>
      <c r="K7" s="516"/>
      <c r="L7" s="516"/>
      <c r="M7" s="515"/>
    </row>
    <row r="8" spans="1:16" s="512" customFormat="1" ht="40.5" customHeight="1">
      <c r="A8" s="1055" t="s">
        <v>362</v>
      </c>
      <c r="B8" s="1057" t="s">
        <v>361</v>
      </c>
      <c r="C8" s="1027" t="s">
        <v>360</v>
      </c>
      <c r="D8" s="1059" t="s">
        <v>751</v>
      </c>
      <c r="E8" s="1061" t="s">
        <v>772</v>
      </c>
      <c r="F8" s="1061" t="s">
        <v>752</v>
      </c>
      <c r="G8" s="1029" t="s">
        <v>359</v>
      </c>
      <c r="H8" s="1029" t="s">
        <v>358</v>
      </c>
      <c r="I8" s="1029" t="s">
        <v>357</v>
      </c>
      <c r="J8" s="1029"/>
      <c r="K8" s="1027" t="s">
        <v>754</v>
      </c>
      <c r="L8" s="1029" t="s">
        <v>356</v>
      </c>
      <c r="M8" s="1016" t="s">
        <v>355</v>
      </c>
      <c r="N8" s="514"/>
      <c r="O8" s="621"/>
      <c r="P8" s="513"/>
    </row>
    <row r="9" spans="1:16" ht="72" customHeight="1">
      <c r="A9" s="1056"/>
      <c r="B9" s="1058"/>
      <c r="C9" s="1028"/>
      <c r="D9" s="1060"/>
      <c r="E9" s="1062"/>
      <c r="F9" s="1062"/>
      <c r="G9" s="1027"/>
      <c r="H9" s="1027"/>
      <c r="I9" s="511" t="s">
        <v>354</v>
      </c>
      <c r="J9" s="511" t="s">
        <v>353</v>
      </c>
      <c r="K9" s="1028"/>
      <c r="L9" s="1027"/>
      <c r="M9" s="1017"/>
      <c r="N9" s="510"/>
      <c r="O9" s="509"/>
      <c r="P9" s="509"/>
    </row>
    <row r="10" spans="1:16" s="475" customFormat="1" ht="16">
      <c r="A10" s="499"/>
      <c r="B10" s="498"/>
      <c r="C10" s="508" t="s">
        <v>352</v>
      </c>
      <c r="D10" s="496">
        <f>+SUM(D11:D13)</f>
        <v>167700</v>
      </c>
      <c r="E10" s="496">
        <f t="shared" ref="E10:F10" si="0">+SUM(E11:E13)</f>
        <v>146700</v>
      </c>
      <c r="F10" s="496">
        <f t="shared" si="0"/>
        <v>21000</v>
      </c>
      <c r="G10" s="495"/>
      <c r="H10" s="495"/>
      <c r="I10" s="495"/>
      <c r="J10" s="495"/>
      <c r="K10" s="495"/>
      <c r="L10" s="495"/>
      <c r="M10" s="507"/>
      <c r="N10" s="476"/>
    </row>
    <row r="11" spans="1:16" s="475" customFormat="1" ht="26">
      <c r="A11" s="491">
        <v>1</v>
      </c>
      <c r="B11" s="484" t="s">
        <v>489</v>
      </c>
      <c r="C11" s="489" t="s">
        <v>206</v>
      </c>
      <c r="D11" s="488">
        <f>+SUM(E11:F11)</f>
        <v>75000</v>
      </c>
      <c r="E11" s="627">
        <f>+'PEP POA'!DF162</f>
        <v>54000</v>
      </c>
      <c r="F11" s="627">
        <f>+'PEP POA'!DG162</f>
        <v>21000</v>
      </c>
      <c r="G11" s="484" t="s">
        <v>334</v>
      </c>
      <c r="H11" s="478" t="s">
        <v>748</v>
      </c>
      <c r="I11" s="630">
        <f>+E11/D11</f>
        <v>0.72</v>
      </c>
      <c r="J11" s="630">
        <f>+F11/D11</f>
        <v>0.28000000000000003</v>
      </c>
      <c r="K11" s="493">
        <v>44136</v>
      </c>
      <c r="L11" s="484" t="s">
        <v>339</v>
      </c>
      <c r="M11" s="483" t="s">
        <v>759</v>
      </c>
      <c r="N11" s="487"/>
    </row>
    <row r="12" spans="1:16" s="475" customFormat="1" ht="39">
      <c r="A12" s="482">
        <v>2</v>
      </c>
      <c r="B12" s="478" t="s">
        <v>389</v>
      </c>
      <c r="C12" s="486" t="s">
        <v>351</v>
      </c>
      <c r="D12" s="488">
        <f>+SUM(E12:F12)</f>
        <v>92700</v>
      </c>
      <c r="E12" s="628">
        <f>+'PEP POA'!DF31</f>
        <v>92700</v>
      </c>
      <c r="F12" s="628">
        <f>+'PEP POA'!DG31</f>
        <v>0</v>
      </c>
      <c r="G12" s="478" t="s">
        <v>334</v>
      </c>
      <c r="H12" s="478" t="s">
        <v>748</v>
      </c>
      <c r="I12" s="630">
        <f>+E12/D12</f>
        <v>1</v>
      </c>
      <c r="J12" s="630">
        <f>+F12/D12</f>
        <v>0</v>
      </c>
      <c r="K12" s="485">
        <v>44136</v>
      </c>
      <c r="L12" s="484" t="s">
        <v>339</v>
      </c>
      <c r="M12" s="500" t="s">
        <v>350</v>
      </c>
      <c r="N12" s="476"/>
      <c r="O12" s="506"/>
    </row>
    <row r="13" spans="1:16" s="475" customFormat="1">
      <c r="A13" s="482"/>
      <c r="B13" s="478"/>
      <c r="C13" s="486"/>
      <c r="D13" s="479"/>
      <c r="E13" s="628"/>
      <c r="F13" s="628"/>
      <c r="G13" s="478"/>
      <c r="H13" s="478"/>
      <c r="I13" s="478"/>
      <c r="J13" s="478"/>
      <c r="K13" s="478"/>
      <c r="L13" s="478"/>
      <c r="M13" s="492"/>
      <c r="N13" s="476"/>
    </row>
    <row r="14" spans="1:16" s="475" customFormat="1">
      <c r="A14" s="499"/>
      <c r="B14" s="498"/>
      <c r="C14" s="497" t="s">
        <v>349</v>
      </c>
      <c r="D14" s="496">
        <f>+SUM(D15:D18)</f>
        <v>272589.03000000003</v>
      </c>
      <c r="E14" s="496">
        <f t="shared" ref="E14:F14" si="1">+SUM(E15:E18)</f>
        <v>166382.03</v>
      </c>
      <c r="F14" s="496">
        <f t="shared" si="1"/>
        <v>106207</v>
      </c>
      <c r="G14" s="495"/>
      <c r="H14" s="495"/>
      <c r="I14" s="495"/>
      <c r="J14" s="495"/>
      <c r="K14" s="495"/>
      <c r="L14" s="495"/>
      <c r="M14" s="494"/>
      <c r="N14" s="476"/>
    </row>
    <row r="15" spans="1:16" s="475" customFormat="1" ht="39">
      <c r="A15" s="482">
        <v>3</v>
      </c>
      <c r="B15" s="481" t="s">
        <v>392</v>
      </c>
      <c r="C15" s="504" t="s">
        <v>348</v>
      </c>
      <c r="D15" s="479">
        <f t="shared" ref="D15:D18" si="2">+SUM(E15:F15)</f>
        <v>89857.010000000009</v>
      </c>
      <c r="E15" s="628">
        <f>+'PEP POA'!DF40</f>
        <v>89857.010000000009</v>
      </c>
      <c r="F15" s="628">
        <f>+'PEP POA'!DG40</f>
        <v>0</v>
      </c>
      <c r="G15" s="478" t="s">
        <v>334</v>
      </c>
      <c r="H15" s="478" t="s">
        <v>748</v>
      </c>
      <c r="I15" s="631">
        <f t="shared" ref="I15:I18" si="3">+E15/D15</f>
        <v>1</v>
      </c>
      <c r="J15" s="631">
        <f t="shared" ref="J15:J18" si="4">+F15/D15</f>
        <v>0</v>
      </c>
      <c r="K15" s="493">
        <v>44105</v>
      </c>
      <c r="L15" s="484" t="s">
        <v>339</v>
      </c>
      <c r="M15" s="503" t="s">
        <v>762</v>
      </c>
      <c r="N15" s="502"/>
      <c r="O15" s="505"/>
    </row>
    <row r="16" spans="1:16" s="475" customFormat="1" ht="52">
      <c r="A16" s="482">
        <v>4</v>
      </c>
      <c r="B16" s="481" t="s">
        <v>406</v>
      </c>
      <c r="C16" s="480" t="s">
        <v>347</v>
      </c>
      <c r="D16" s="479">
        <f t="shared" si="2"/>
        <v>116207.01</v>
      </c>
      <c r="E16" s="628">
        <f>+'PEP POA'!DF50</f>
        <v>10000.01</v>
      </c>
      <c r="F16" s="628">
        <f>+'PEP POA'!DG50</f>
        <v>106207</v>
      </c>
      <c r="G16" s="478" t="s">
        <v>334</v>
      </c>
      <c r="H16" s="478" t="s">
        <v>748</v>
      </c>
      <c r="I16" s="631">
        <f t="shared" si="3"/>
        <v>8.6053414505717005E-2</v>
      </c>
      <c r="J16" s="631">
        <f t="shared" si="4"/>
        <v>0.91394658549428309</v>
      </c>
      <c r="K16" s="493">
        <v>44136</v>
      </c>
      <c r="L16" s="478" t="s">
        <v>333</v>
      </c>
      <c r="M16" s="500" t="s">
        <v>758</v>
      </c>
      <c r="N16" s="476"/>
    </row>
    <row r="17" spans="1:15" s="475" customFormat="1" ht="39">
      <c r="A17" s="482">
        <v>5</v>
      </c>
      <c r="B17" s="481" t="s">
        <v>396</v>
      </c>
      <c r="C17" s="504" t="s">
        <v>159</v>
      </c>
      <c r="D17" s="479">
        <f t="shared" si="2"/>
        <v>58629.01</v>
      </c>
      <c r="E17" s="628">
        <f>+'PEP POA'!DF42</f>
        <v>58629.01</v>
      </c>
      <c r="F17" s="628">
        <f>+'PEP POA'!DG42</f>
        <v>0</v>
      </c>
      <c r="G17" s="478" t="s">
        <v>334</v>
      </c>
      <c r="H17" s="478" t="s">
        <v>748</v>
      </c>
      <c r="I17" s="631">
        <f t="shared" si="3"/>
        <v>1</v>
      </c>
      <c r="J17" s="631">
        <f t="shared" si="4"/>
        <v>0</v>
      </c>
      <c r="K17" s="493">
        <v>44105</v>
      </c>
      <c r="L17" s="484" t="s">
        <v>333</v>
      </c>
      <c r="M17" s="503" t="s">
        <v>869</v>
      </c>
      <c r="N17" s="502"/>
      <c r="O17" s="621"/>
    </row>
    <row r="18" spans="1:15" s="475" customFormat="1" ht="26">
      <c r="A18" s="491">
        <v>6</v>
      </c>
      <c r="B18" s="490" t="s">
        <v>438</v>
      </c>
      <c r="C18" s="501" t="s">
        <v>184</v>
      </c>
      <c r="D18" s="488">
        <f t="shared" si="2"/>
        <v>7896</v>
      </c>
      <c r="E18" s="627">
        <f>+'PEP POA'!DF98</f>
        <v>7896</v>
      </c>
      <c r="F18" s="627">
        <f>+'PEP POA'!DG98</f>
        <v>0</v>
      </c>
      <c r="G18" s="484" t="s">
        <v>334</v>
      </c>
      <c r="H18" s="478" t="s">
        <v>748</v>
      </c>
      <c r="I18" s="630">
        <f t="shared" si="3"/>
        <v>1</v>
      </c>
      <c r="J18" s="630">
        <f t="shared" si="4"/>
        <v>0</v>
      </c>
      <c r="K18" s="493">
        <v>44105</v>
      </c>
      <c r="L18" s="484" t="s">
        <v>339</v>
      </c>
      <c r="M18" s="483" t="s">
        <v>753</v>
      </c>
      <c r="N18" s="487"/>
    </row>
    <row r="19" spans="1:15" s="475" customFormat="1">
      <c r="A19" s="491"/>
      <c r="B19" s="490"/>
      <c r="C19" s="501"/>
      <c r="D19" s="488"/>
      <c r="E19" s="627"/>
      <c r="F19" s="627"/>
      <c r="G19" s="484"/>
      <c r="H19" s="478"/>
      <c r="I19" s="484"/>
      <c r="J19" s="484"/>
      <c r="K19" s="493"/>
      <c r="L19" s="484"/>
      <c r="M19" s="483"/>
      <c r="N19" s="487"/>
    </row>
    <row r="20" spans="1:15" s="475" customFormat="1">
      <c r="A20" s="499"/>
      <c r="B20" s="498"/>
      <c r="C20" s="497" t="s">
        <v>346</v>
      </c>
      <c r="D20" s="496">
        <f>+D21</f>
        <v>70000</v>
      </c>
      <c r="E20" s="496">
        <f t="shared" ref="E20:F20" si="5">+E21</f>
        <v>70000</v>
      </c>
      <c r="F20" s="496">
        <f t="shared" si="5"/>
        <v>0</v>
      </c>
      <c r="G20" s="495"/>
      <c r="H20" s="495"/>
      <c r="I20" s="495"/>
      <c r="J20" s="495"/>
      <c r="K20" s="495"/>
      <c r="L20" s="495"/>
      <c r="M20" s="494"/>
      <c r="N20" s="476"/>
    </row>
    <row r="21" spans="1:15" s="475" customFormat="1" ht="16">
      <c r="A21" s="482">
        <v>7</v>
      </c>
      <c r="B21" s="481" t="s">
        <v>499</v>
      </c>
      <c r="C21" s="480" t="s">
        <v>345</v>
      </c>
      <c r="D21" s="479">
        <f t="shared" ref="D21" si="6">+SUM(E21:F21)</f>
        <v>70000</v>
      </c>
      <c r="E21" s="628">
        <f>+'PEP POA'!DF189</f>
        <v>70000</v>
      </c>
      <c r="F21" s="628">
        <f>+'PEP POA'!DG189</f>
        <v>0</v>
      </c>
      <c r="G21" s="478" t="s">
        <v>344</v>
      </c>
      <c r="H21" s="478" t="s">
        <v>343</v>
      </c>
      <c r="I21" s="631">
        <f t="shared" ref="I21" si="7">+E21/D21</f>
        <v>1</v>
      </c>
      <c r="J21" s="631">
        <f t="shared" ref="J21" si="8">+F21/D21</f>
        <v>0</v>
      </c>
      <c r="K21" s="485">
        <v>44075</v>
      </c>
      <c r="L21" s="478" t="s">
        <v>339</v>
      </c>
      <c r="M21" s="492" t="s">
        <v>760</v>
      </c>
      <c r="N21" s="476"/>
    </row>
    <row r="22" spans="1:15" s="475" customFormat="1">
      <c r="A22" s="482"/>
      <c r="B22" s="481"/>
      <c r="C22" s="480"/>
      <c r="D22" s="479"/>
      <c r="E22" s="628"/>
      <c r="F22" s="628"/>
      <c r="G22" s="478"/>
      <c r="H22" s="478"/>
      <c r="I22" s="478"/>
      <c r="J22" s="478"/>
      <c r="K22" s="478"/>
      <c r="L22" s="478"/>
      <c r="M22" s="492"/>
      <c r="N22" s="476"/>
    </row>
    <row r="23" spans="1:15" s="475" customFormat="1">
      <c r="A23" s="499"/>
      <c r="B23" s="498"/>
      <c r="C23" s="497" t="s">
        <v>342</v>
      </c>
      <c r="D23" s="496">
        <f>+SUM(D24:D29)</f>
        <v>3943113.0461749984</v>
      </c>
      <c r="E23" s="496">
        <f t="shared" ref="E23:F23" si="9">+SUM(E24:E29)</f>
        <v>1515798.0461749979</v>
      </c>
      <c r="F23" s="496">
        <f t="shared" si="9"/>
        <v>2427315.0000000005</v>
      </c>
      <c r="G23" s="495"/>
      <c r="H23" s="495"/>
      <c r="I23" s="495"/>
      <c r="J23" s="495"/>
      <c r="K23" s="495"/>
      <c r="L23" s="495"/>
      <c r="M23" s="494"/>
      <c r="N23" s="476"/>
    </row>
    <row r="24" spans="1:15" s="475" customFormat="1" ht="130">
      <c r="A24" s="482">
        <v>8</v>
      </c>
      <c r="B24" s="481" t="s">
        <v>399</v>
      </c>
      <c r="C24" s="486" t="s">
        <v>341</v>
      </c>
      <c r="D24" s="479">
        <f t="shared" ref="D24:D29" si="10">+SUM(E24:F24)</f>
        <v>2888399.6750000007</v>
      </c>
      <c r="E24" s="628">
        <f>+'PEP POA'!DF38</f>
        <v>737999.67500000005</v>
      </c>
      <c r="F24" s="628">
        <f>+'PEP POA'!DG34</f>
        <v>2150400.0000000005</v>
      </c>
      <c r="G24" s="478" t="s">
        <v>766</v>
      </c>
      <c r="H24" s="478" t="s">
        <v>343</v>
      </c>
      <c r="I24" s="630">
        <f t="shared" ref="I24:I29" si="11">+E24/D24</f>
        <v>0.25550469396171771</v>
      </c>
      <c r="J24" s="630">
        <f t="shared" ref="J24:J29" si="12">+F24/D24</f>
        <v>0.74449530603828218</v>
      </c>
      <c r="K24" s="485">
        <v>44105</v>
      </c>
      <c r="L24" s="484" t="s">
        <v>339</v>
      </c>
      <c r="M24" s="483" t="s">
        <v>756</v>
      </c>
      <c r="N24" s="476"/>
    </row>
    <row r="25" spans="1:15" s="475" customFormat="1" ht="39">
      <c r="A25" s="482">
        <v>9</v>
      </c>
      <c r="B25" s="481" t="s">
        <v>409</v>
      </c>
      <c r="C25" s="486" t="s">
        <v>171</v>
      </c>
      <c r="D25" s="479">
        <f t="shared" si="10"/>
        <v>42870.239999999983</v>
      </c>
      <c r="E25" s="628">
        <f>+'PEP POA'!DF60</f>
        <v>42870.239999999983</v>
      </c>
      <c r="F25" s="628">
        <f>+'PEP POA'!DG56</f>
        <v>0</v>
      </c>
      <c r="G25" s="478" t="s">
        <v>334</v>
      </c>
      <c r="H25" s="478" t="s">
        <v>749</v>
      </c>
      <c r="I25" s="631">
        <f t="shared" si="11"/>
        <v>1</v>
      </c>
      <c r="J25" s="631">
        <f t="shared" si="12"/>
        <v>0</v>
      </c>
      <c r="K25" s="485">
        <v>44075</v>
      </c>
      <c r="L25" s="478" t="s">
        <v>333</v>
      </c>
      <c r="M25" s="500" t="s">
        <v>755</v>
      </c>
      <c r="N25" s="476"/>
    </row>
    <row r="26" spans="1:15" s="475" customFormat="1" ht="156">
      <c r="A26" s="491">
        <v>10</v>
      </c>
      <c r="B26" s="490" t="s">
        <v>436</v>
      </c>
      <c r="C26" s="501" t="s">
        <v>340</v>
      </c>
      <c r="D26" s="488">
        <f t="shared" si="10"/>
        <v>530639.92999999993</v>
      </c>
      <c r="E26" s="627">
        <f>+'PEP POA'!DF96</f>
        <v>289439.92999999993</v>
      </c>
      <c r="F26" s="627">
        <f>+'PEP POA'!DG96</f>
        <v>241200</v>
      </c>
      <c r="G26" s="484" t="s">
        <v>766</v>
      </c>
      <c r="H26" s="478" t="s">
        <v>343</v>
      </c>
      <c r="I26" s="630">
        <f t="shared" si="11"/>
        <v>0.54545448549263897</v>
      </c>
      <c r="J26" s="630">
        <f t="shared" si="12"/>
        <v>0.45454551450736103</v>
      </c>
      <c r="K26" s="493">
        <v>44075</v>
      </c>
      <c r="L26" s="484" t="s">
        <v>339</v>
      </c>
      <c r="M26" s="483" t="s">
        <v>763</v>
      </c>
      <c r="N26" s="476"/>
    </row>
    <row r="27" spans="1:15" s="475" customFormat="1" ht="39">
      <c r="A27" s="482">
        <v>11</v>
      </c>
      <c r="B27" s="490" t="s">
        <v>488</v>
      </c>
      <c r="C27" s="489" t="s">
        <v>338</v>
      </c>
      <c r="D27" s="488">
        <f t="shared" si="10"/>
        <v>134028.03</v>
      </c>
      <c r="E27" s="627">
        <f>+'PEP POA'!DF157</f>
        <v>134028.03</v>
      </c>
      <c r="F27" s="627">
        <f>+'PEP POA'!DG157</f>
        <v>0</v>
      </c>
      <c r="G27" s="484" t="s">
        <v>334</v>
      </c>
      <c r="H27" s="478" t="s">
        <v>748</v>
      </c>
      <c r="I27" s="630">
        <f t="shared" si="11"/>
        <v>1</v>
      </c>
      <c r="J27" s="630">
        <f t="shared" si="12"/>
        <v>0</v>
      </c>
      <c r="K27" s="493">
        <v>44075</v>
      </c>
      <c r="L27" s="484" t="s">
        <v>333</v>
      </c>
      <c r="M27" s="483" t="s">
        <v>764</v>
      </c>
      <c r="N27" s="487"/>
    </row>
    <row r="28" spans="1:15" s="475" customFormat="1" ht="65">
      <c r="A28" s="482">
        <v>12</v>
      </c>
      <c r="B28" s="490" t="s">
        <v>497</v>
      </c>
      <c r="C28" s="489" t="s">
        <v>217</v>
      </c>
      <c r="D28" s="488">
        <f t="shared" si="10"/>
        <v>257147.81718891449</v>
      </c>
      <c r="E28" s="627">
        <f>+'PEP POA'!DF180</f>
        <v>221432.81718891449</v>
      </c>
      <c r="F28" s="627">
        <f>+'PEP POA'!DG180</f>
        <v>35715</v>
      </c>
      <c r="G28" s="484" t="s">
        <v>766</v>
      </c>
      <c r="H28" s="478" t="s">
        <v>750</v>
      </c>
      <c r="I28" s="630">
        <f t="shared" si="11"/>
        <v>0.86111101237246024</v>
      </c>
      <c r="J28" s="630">
        <f t="shared" si="12"/>
        <v>0.13888898762753976</v>
      </c>
      <c r="K28" s="493">
        <v>43862</v>
      </c>
      <c r="L28" s="484" t="s">
        <v>339</v>
      </c>
      <c r="M28" s="483" t="s">
        <v>757</v>
      </c>
      <c r="N28" s="476"/>
    </row>
    <row r="29" spans="1:15" s="475" customFormat="1" ht="26">
      <c r="A29" s="482">
        <v>13</v>
      </c>
      <c r="B29" s="490" t="s">
        <v>498</v>
      </c>
      <c r="C29" s="486" t="s">
        <v>218</v>
      </c>
      <c r="D29" s="479">
        <f t="shared" si="10"/>
        <v>90027.353986083428</v>
      </c>
      <c r="E29" s="628">
        <f>+'PEP POA'!DF185</f>
        <v>90027.353986083428</v>
      </c>
      <c r="F29" s="628">
        <f>+'PEP POA'!DG185</f>
        <v>0</v>
      </c>
      <c r="G29" s="484" t="s">
        <v>334</v>
      </c>
      <c r="H29" s="478" t="s">
        <v>748</v>
      </c>
      <c r="I29" s="631">
        <f t="shared" si="11"/>
        <v>1</v>
      </c>
      <c r="J29" s="631">
        <f t="shared" si="12"/>
        <v>0</v>
      </c>
      <c r="K29" s="485">
        <v>44075</v>
      </c>
      <c r="L29" s="478" t="s">
        <v>339</v>
      </c>
      <c r="M29" s="483" t="s">
        <v>870</v>
      </c>
      <c r="N29" s="476"/>
    </row>
    <row r="30" spans="1:15" s="475" customFormat="1">
      <c r="A30" s="482"/>
      <c r="B30" s="481"/>
      <c r="C30" s="486"/>
      <c r="D30" s="479"/>
      <c r="E30" s="628"/>
      <c r="F30" s="628"/>
      <c r="G30" s="478"/>
      <c r="H30" s="478"/>
      <c r="I30" s="478"/>
      <c r="J30" s="478"/>
      <c r="K30" s="485"/>
      <c r="L30" s="478"/>
      <c r="M30" s="500"/>
      <c r="N30" s="476"/>
    </row>
    <row r="31" spans="1:15" s="475" customFormat="1">
      <c r="A31" s="499"/>
      <c r="B31" s="498"/>
      <c r="C31" s="497" t="s">
        <v>337</v>
      </c>
      <c r="D31" s="496">
        <f>+SUM(D32:D38)</f>
        <v>1152822.8299999998</v>
      </c>
      <c r="E31" s="496">
        <f t="shared" ref="E31:F31" si="13">+SUM(E32:E38)</f>
        <v>523225.82999999996</v>
      </c>
      <c r="F31" s="496">
        <f t="shared" si="13"/>
        <v>629597</v>
      </c>
      <c r="G31" s="495"/>
      <c r="H31" s="495"/>
      <c r="I31" s="495"/>
      <c r="J31" s="495"/>
      <c r="K31" s="495"/>
      <c r="L31" s="495"/>
      <c r="M31" s="494"/>
      <c r="N31" s="476"/>
    </row>
    <row r="32" spans="1:15" s="475" customFormat="1" ht="52">
      <c r="A32" s="482">
        <v>14</v>
      </c>
      <c r="B32" s="481" t="s">
        <v>400</v>
      </c>
      <c r="C32" s="486" t="s">
        <v>164</v>
      </c>
      <c r="D32" s="479">
        <f t="shared" ref="D32:D37" si="14">+SUM(E32:F32)</f>
        <v>86399.99</v>
      </c>
      <c r="E32" s="628">
        <f>+'PEP POA'!DF47</f>
        <v>47999.990000000005</v>
      </c>
      <c r="F32" s="628">
        <f>+'PEP POA'!DG47</f>
        <v>38400</v>
      </c>
      <c r="G32" s="478" t="s">
        <v>334</v>
      </c>
      <c r="H32" s="478" t="s">
        <v>749</v>
      </c>
      <c r="I32" s="631">
        <f t="shared" ref="I32:I37" si="15">+E32/D32</f>
        <v>0.55555550411522037</v>
      </c>
      <c r="J32" s="631">
        <f t="shared" ref="J32:J37" si="16">+F32/D32</f>
        <v>0.44444449588477958</v>
      </c>
      <c r="K32" s="485">
        <v>43983</v>
      </c>
      <c r="L32" s="484" t="s">
        <v>333</v>
      </c>
      <c r="M32" s="483" t="s">
        <v>871</v>
      </c>
      <c r="N32" s="476"/>
    </row>
    <row r="33" spans="1:14" s="475" customFormat="1" ht="32">
      <c r="A33" s="482">
        <v>15</v>
      </c>
      <c r="B33" s="481" t="s">
        <v>500</v>
      </c>
      <c r="C33" s="480" t="s">
        <v>173</v>
      </c>
      <c r="D33" s="479">
        <f t="shared" si="14"/>
        <v>24499.979999999996</v>
      </c>
      <c r="E33" s="628">
        <f>+'PEP POA'!DF61</f>
        <v>24499.979999999996</v>
      </c>
      <c r="F33" s="628">
        <f>+'PEP POA'!DG61</f>
        <v>0</v>
      </c>
      <c r="G33" s="478" t="s">
        <v>334</v>
      </c>
      <c r="H33" s="478" t="s">
        <v>749</v>
      </c>
      <c r="I33" s="631">
        <f t="shared" si="15"/>
        <v>1</v>
      </c>
      <c r="J33" s="631">
        <f t="shared" si="16"/>
        <v>0</v>
      </c>
      <c r="K33" s="493">
        <v>44136</v>
      </c>
      <c r="L33" s="484" t="s">
        <v>333</v>
      </c>
      <c r="M33" s="492" t="s">
        <v>336</v>
      </c>
      <c r="N33" s="476"/>
    </row>
    <row r="34" spans="1:14" s="475" customFormat="1" ht="52">
      <c r="A34" s="491">
        <v>16</v>
      </c>
      <c r="B34" s="490" t="s">
        <v>439</v>
      </c>
      <c r="C34" s="489" t="s">
        <v>183</v>
      </c>
      <c r="D34" s="488">
        <f t="shared" si="14"/>
        <v>879323</v>
      </c>
      <c r="E34" s="627">
        <f>+'PEP POA'!DF99</f>
        <v>288125.99999999994</v>
      </c>
      <c r="F34" s="627">
        <f>+'PEP POA'!DG99</f>
        <v>591197</v>
      </c>
      <c r="G34" s="484" t="s">
        <v>334</v>
      </c>
      <c r="H34" s="478" t="s">
        <v>749</v>
      </c>
      <c r="I34" s="630">
        <f t="shared" si="15"/>
        <v>0.32766799003324143</v>
      </c>
      <c r="J34" s="630">
        <f t="shared" si="16"/>
        <v>0.67233200996675857</v>
      </c>
      <c r="K34" s="485">
        <v>43983</v>
      </c>
      <c r="L34" s="484" t="s">
        <v>333</v>
      </c>
      <c r="M34" s="483" t="s">
        <v>761</v>
      </c>
      <c r="N34" s="487"/>
    </row>
    <row r="35" spans="1:14" s="475" customFormat="1">
      <c r="A35" s="482">
        <v>17</v>
      </c>
      <c r="B35" s="481" t="s">
        <v>219</v>
      </c>
      <c r="C35" s="486" t="s">
        <v>220</v>
      </c>
      <c r="D35" s="479">
        <f t="shared" si="14"/>
        <v>23999.97</v>
      </c>
      <c r="E35" s="628">
        <f>+'PEP POA'!DF186</f>
        <v>23999.97</v>
      </c>
      <c r="F35" s="628">
        <f>+'PEP POA'!DG186</f>
        <v>0</v>
      </c>
      <c r="G35" s="484" t="s">
        <v>334</v>
      </c>
      <c r="H35" s="478" t="s">
        <v>749</v>
      </c>
      <c r="I35" s="631">
        <f t="shared" si="15"/>
        <v>1</v>
      </c>
      <c r="J35" s="631">
        <f t="shared" si="16"/>
        <v>0</v>
      </c>
      <c r="K35" s="485">
        <v>43983</v>
      </c>
      <c r="L35" s="484" t="s">
        <v>333</v>
      </c>
      <c r="M35" s="483" t="s">
        <v>332</v>
      </c>
      <c r="N35" s="476"/>
    </row>
    <row r="36" spans="1:14" s="475" customFormat="1" ht="32">
      <c r="A36" s="482">
        <v>18</v>
      </c>
      <c r="B36" s="481" t="s">
        <v>221</v>
      </c>
      <c r="C36" s="480" t="s">
        <v>335</v>
      </c>
      <c r="D36" s="479">
        <f t="shared" si="14"/>
        <v>72599.940000000031</v>
      </c>
      <c r="E36" s="628">
        <f>+'PEP POA'!DF187</f>
        <v>72599.940000000031</v>
      </c>
      <c r="F36" s="628">
        <f>+'PEP POA'!DG187</f>
        <v>0</v>
      </c>
      <c r="G36" s="484" t="s">
        <v>334</v>
      </c>
      <c r="H36" s="478" t="s">
        <v>749</v>
      </c>
      <c r="I36" s="631">
        <f t="shared" si="15"/>
        <v>1</v>
      </c>
      <c r="J36" s="631">
        <f t="shared" si="16"/>
        <v>0</v>
      </c>
      <c r="K36" s="485">
        <v>43983</v>
      </c>
      <c r="L36" s="484" t="s">
        <v>333</v>
      </c>
      <c r="M36" s="483" t="s">
        <v>765</v>
      </c>
      <c r="N36" s="476"/>
    </row>
    <row r="37" spans="1:14" s="475" customFormat="1" ht="16">
      <c r="A37" s="482">
        <v>19</v>
      </c>
      <c r="B37" s="481" t="s">
        <v>223</v>
      </c>
      <c r="C37" s="480" t="s">
        <v>224</v>
      </c>
      <c r="D37" s="479">
        <f t="shared" si="14"/>
        <v>65999.949999999983</v>
      </c>
      <c r="E37" s="628">
        <f>+'PEP POA'!DF188</f>
        <v>65999.949999999983</v>
      </c>
      <c r="F37" s="628">
        <f>+'PEP POA'!DG188</f>
        <v>0</v>
      </c>
      <c r="G37" s="484" t="s">
        <v>334</v>
      </c>
      <c r="H37" s="478" t="s">
        <v>749</v>
      </c>
      <c r="I37" s="631">
        <f t="shared" si="15"/>
        <v>1</v>
      </c>
      <c r="J37" s="631">
        <f t="shared" si="16"/>
        <v>0</v>
      </c>
      <c r="K37" s="485">
        <v>43983</v>
      </c>
      <c r="L37" s="484" t="s">
        <v>333</v>
      </c>
      <c r="M37" s="483" t="s">
        <v>332</v>
      </c>
      <c r="N37" s="476"/>
    </row>
    <row r="38" spans="1:14" s="475" customFormat="1">
      <c r="A38" s="482"/>
      <c r="B38" s="481"/>
      <c r="C38" s="480"/>
      <c r="D38" s="479"/>
      <c r="E38" s="628"/>
      <c r="F38" s="628"/>
      <c r="G38" s="478"/>
      <c r="H38" s="478"/>
      <c r="I38" s="478"/>
      <c r="J38" s="478"/>
      <c r="K38" s="478"/>
      <c r="L38" s="478"/>
      <c r="M38" s="477"/>
      <c r="N38" s="476"/>
    </row>
    <row r="39" spans="1:14" s="475" customFormat="1">
      <c r="A39" s="623"/>
      <c r="B39" s="623"/>
      <c r="C39" s="624"/>
      <c r="D39" s="625"/>
      <c r="E39" s="625"/>
      <c r="F39" s="625"/>
      <c r="G39" s="623"/>
      <c r="H39" s="623"/>
      <c r="I39" s="623"/>
      <c r="J39" s="623"/>
      <c r="K39" s="623"/>
      <c r="L39" s="623"/>
      <c r="M39" s="626"/>
      <c r="N39" s="476"/>
    </row>
    <row r="40" spans="1:14" s="475" customFormat="1" ht="30" customHeight="1">
      <c r="A40" s="623"/>
      <c r="B40" s="633" t="s">
        <v>767</v>
      </c>
      <c r="C40" s="1030" t="s">
        <v>769</v>
      </c>
      <c r="D40" s="1030"/>
      <c r="E40" s="1030"/>
      <c r="F40" s="1030"/>
      <c r="G40" s="1030"/>
      <c r="H40" s="1030"/>
      <c r="I40" s="1030"/>
      <c r="J40" s="1030"/>
      <c r="K40" s="1030"/>
      <c r="L40" s="1030"/>
      <c r="M40" s="626"/>
      <c r="N40" s="476"/>
    </row>
    <row r="41" spans="1:14" ht="30" customHeight="1">
      <c r="C41" s="1030" t="s">
        <v>768</v>
      </c>
      <c r="D41" s="1030"/>
      <c r="E41" s="1030"/>
      <c r="F41" s="1030"/>
      <c r="G41" s="1030"/>
      <c r="H41" s="1030"/>
      <c r="I41" s="1030"/>
      <c r="J41" s="1030"/>
      <c r="K41" s="1030"/>
      <c r="L41" s="1030"/>
    </row>
    <row r="42" spans="1:14" ht="30" customHeight="1">
      <c r="C42" s="1030" t="s">
        <v>770</v>
      </c>
      <c r="D42" s="1030"/>
      <c r="E42" s="1030"/>
      <c r="F42" s="1030"/>
      <c r="G42" s="1030"/>
      <c r="H42" s="1030"/>
      <c r="I42" s="1030"/>
      <c r="J42" s="1030"/>
      <c r="K42" s="1030"/>
      <c r="L42" s="1030"/>
    </row>
    <row r="43" spans="1:14">
      <c r="C43" s="634" t="s">
        <v>771</v>
      </c>
      <c r="D43" s="632"/>
      <c r="E43" s="632"/>
      <c r="F43" s="632"/>
      <c r="G43" s="632"/>
      <c r="H43" s="632"/>
      <c r="I43" s="632"/>
      <c r="J43" s="632"/>
    </row>
    <row r="44" spans="1:14" ht="16" thickBot="1"/>
    <row r="45" spans="1:14" ht="16" thickBot="1">
      <c r="A45" s="1018" t="s">
        <v>120</v>
      </c>
      <c r="B45" s="1019"/>
      <c r="C45" s="1020"/>
      <c r="D45" s="474">
        <f>+E31+E23+E20+E14+E10</f>
        <v>2422105.9061749978</v>
      </c>
      <c r="E45" s="629"/>
      <c r="F45" s="629"/>
      <c r="G45" s="1021" t="s">
        <v>331</v>
      </c>
      <c r="H45" s="1022"/>
      <c r="I45" s="1023"/>
      <c r="J45" s="1021" t="s">
        <v>330</v>
      </c>
      <c r="K45" s="1022"/>
      <c r="L45" s="1023"/>
      <c r="M45" s="473"/>
    </row>
    <row r="46" spans="1:14" s="471" customFormat="1" ht="72" customHeight="1" thickBot="1">
      <c r="A46" s="1024" t="s">
        <v>329</v>
      </c>
      <c r="B46" s="1025"/>
      <c r="C46" s="1025"/>
      <c r="D46" s="1025"/>
      <c r="E46" s="1025"/>
      <c r="F46" s="1025"/>
      <c r="G46" s="1025"/>
      <c r="H46" s="1025"/>
      <c r="I46" s="1025"/>
      <c r="J46" s="1025"/>
      <c r="K46" s="1025"/>
      <c r="L46" s="1025"/>
      <c r="M46" s="1026"/>
      <c r="N46" s="472"/>
    </row>
    <row r="47" spans="1:14" s="471" customFormat="1" ht="17" thickBot="1">
      <c r="A47" s="1009" t="s">
        <v>328</v>
      </c>
      <c r="B47" s="1010"/>
      <c r="C47" s="1014"/>
      <c r="D47" s="1014"/>
      <c r="E47" s="1014"/>
      <c r="F47" s="1014"/>
      <c r="G47" s="1014"/>
      <c r="H47" s="1014"/>
      <c r="I47" s="1014"/>
      <c r="J47" s="1014"/>
      <c r="K47" s="1014"/>
      <c r="L47" s="1014"/>
      <c r="M47" s="1015"/>
      <c r="N47" s="472"/>
    </row>
    <row r="48" spans="1:14" s="471" customFormat="1" ht="31.5" customHeight="1" thickBot="1">
      <c r="A48" s="1006" t="s">
        <v>327</v>
      </c>
      <c r="B48" s="1007"/>
      <c r="C48" s="1007"/>
      <c r="D48" s="1007"/>
      <c r="E48" s="1007"/>
      <c r="F48" s="1007"/>
      <c r="G48" s="1007"/>
      <c r="H48" s="1007"/>
      <c r="I48" s="1007"/>
      <c r="J48" s="1007"/>
      <c r="K48" s="1007"/>
      <c r="L48" s="1007"/>
      <c r="M48" s="1008"/>
      <c r="N48" s="472"/>
    </row>
    <row r="49" spans="1:14" s="471" customFormat="1" ht="31.5" customHeight="1" thickBot="1">
      <c r="A49" s="1009" t="s">
        <v>326</v>
      </c>
      <c r="B49" s="1010"/>
      <c r="C49" s="1010"/>
      <c r="D49" s="1010"/>
      <c r="E49" s="1010"/>
      <c r="F49" s="1010"/>
      <c r="G49" s="1010"/>
      <c r="H49" s="1010"/>
      <c r="I49" s="1010"/>
      <c r="J49" s="1010"/>
      <c r="K49" s="1010"/>
      <c r="L49" s="1010"/>
      <c r="M49" s="1011"/>
      <c r="N49" s="472"/>
    </row>
    <row r="50" spans="1:14" s="471" customFormat="1" ht="33" customHeight="1" thickBot="1">
      <c r="A50" s="1012" t="s">
        <v>325</v>
      </c>
      <c r="B50" s="1013"/>
      <c r="C50" s="1014"/>
      <c r="D50" s="1014"/>
      <c r="E50" s="1014"/>
      <c r="F50" s="1014"/>
      <c r="G50" s="1014"/>
      <c r="H50" s="1014"/>
      <c r="I50" s="1014"/>
      <c r="J50" s="1014"/>
      <c r="K50" s="1014"/>
      <c r="L50" s="1014"/>
      <c r="M50" s="1015"/>
      <c r="N50" s="472"/>
    </row>
    <row r="51" spans="1:14" s="471" customFormat="1" ht="31.5" customHeight="1" thickBot="1">
      <c r="A51" s="1012" t="s">
        <v>324</v>
      </c>
      <c r="B51" s="1013"/>
      <c r="C51" s="1014"/>
      <c r="D51" s="1014"/>
      <c r="E51" s="1014"/>
      <c r="F51" s="1014"/>
      <c r="G51" s="1014"/>
      <c r="H51" s="1014"/>
      <c r="I51" s="1014"/>
      <c r="J51" s="1014"/>
      <c r="K51" s="1014"/>
      <c r="L51" s="1014"/>
      <c r="M51" s="1015"/>
      <c r="N51" s="472"/>
    </row>
    <row r="52" spans="1:14" s="467" customFormat="1">
      <c r="A52" s="470"/>
      <c r="B52" s="470"/>
      <c r="C52" s="469"/>
      <c r="D52" s="469"/>
      <c r="E52" s="469"/>
      <c r="F52" s="469"/>
      <c r="G52" s="469"/>
      <c r="H52" s="469"/>
      <c r="I52" s="469"/>
      <c r="J52" s="469"/>
      <c r="K52" s="469"/>
      <c r="L52" s="469"/>
      <c r="M52" s="469"/>
      <c r="N52" s="468"/>
    </row>
    <row r="53" spans="1:14">
      <c r="A53" s="466"/>
      <c r="B53" s="466"/>
      <c r="C53" s="465"/>
      <c r="D53" s="465"/>
      <c r="E53" s="465"/>
      <c r="F53" s="465"/>
      <c r="G53" s="465"/>
      <c r="H53" s="465"/>
      <c r="I53" s="465"/>
      <c r="J53" s="465"/>
      <c r="K53" s="465"/>
      <c r="L53" s="465"/>
      <c r="M53" s="465"/>
    </row>
    <row r="54" spans="1:14">
      <c r="A54" s="466"/>
      <c r="B54" s="466"/>
      <c r="C54" s="465"/>
      <c r="D54" s="465"/>
      <c r="E54" s="465"/>
      <c r="F54" s="465"/>
      <c r="G54" s="465"/>
      <c r="H54" s="465"/>
      <c r="I54" s="465"/>
      <c r="J54" s="465"/>
      <c r="K54" s="465"/>
      <c r="L54" s="465"/>
      <c r="M54" s="465"/>
    </row>
    <row r="55" spans="1:14">
      <c r="A55" s="466"/>
      <c r="B55" s="466"/>
      <c r="C55" s="465"/>
      <c r="D55" s="465"/>
      <c r="E55" s="465"/>
      <c r="F55" s="465"/>
      <c r="G55" s="465"/>
      <c r="H55" s="465"/>
      <c r="I55" s="465"/>
      <c r="J55" s="465"/>
      <c r="K55" s="465"/>
      <c r="L55" s="465"/>
      <c r="M55" s="465"/>
    </row>
    <row r="56" spans="1:14">
      <c r="A56" s="466"/>
      <c r="B56" s="466"/>
      <c r="C56" s="465"/>
      <c r="D56" s="465"/>
      <c r="E56" s="465"/>
      <c r="F56" s="465"/>
      <c r="G56" s="465"/>
      <c r="H56" s="465"/>
      <c r="I56" s="465"/>
      <c r="J56" s="465"/>
      <c r="K56" s="465"/>
      <c r="L56" s="465"/>
      <c r="M56" s="465"/>
    </row>
    <row r="57" spans="1:14">
      <c r="A57" s="466"/>
      <c r="B57" s="466"/>
      <c r="C57" s="465"/>
      <c r="D57" s="465"/>
      <c r="E57" s="465"/>
      <c r="F57" s="465"/>
      <c r="G57" s="465"/>
      <c r="H57" s="465"/>
      <c r="I57" s="465"/>
      <c r="J57" s="465"/>
      <c r="K57" s="465"/>
      <c r="L57" s="465"/>
      <c r="M57" s="465"/>
    </row>
    <row r="58" spans="1:14">
      <c r="A58" s="466"/>
      <c r="B58" s="466"/>
      <c r="C58" s="465"/>
      <c r="D58" s="465"/>
      <c r="E58" s="465"/>
      <c r="F58" s="465"/>
      <c r="G58" s="465"/>
      <c r="H58" s="465"/>
      <c r="I58" s="465"/>
      <c r="J58" s="465"/>
      <c r="K58" s="465"/>
      <c r="L58" s="465"/>
      <c r="M58" s="465"/>
    </row>
    <row r="59" spans="1:14">
      <c r="A59" s="466"/>
      <c r="B59" s="466"/>
      <c r="C59" s="465"/>
      <c r="D59" s="465"/>
      <c r="E59" s="465"/>
      <c r="F59" s="465"/>
      <c r="G59" s="465"/>
      <c r="H59" s="465"/>
      <c r="I59" s="465"/>
      <c r="J59" s="465"/>
      <c r="K59" s="465"/>
      <c r="L59" s="465"/>
      <c r="M59" s="465"/>
    </row>
    <row r="60" spans="1:14">
      <c r="A60" s="466"/>
      <c r="B60" s="466"/>
      <c r="C60" s="465"/>
      <c r="D60" s="465"/>
      <c r="E60" s="465"/>
      <c r="F60" s="465"/>
      <c r="G60" s="465"/>
      <c r="H60" s="465"/>
      <c r="I60" s="465"/>
      <c r="J60" s="465"/>
      <c r="K60" s="465"/>
      <c r="L60" s="465"/>
      <c r="M60" s="465"/>
    </row>
    <row r="61" spans="1:14">
      <c r="A61" s="466"/>
      <c r="B61" s="466"/>
      <c r="C61" s="465"/>
      <c r="D61" s="465"/>
      <c r="E61" s="465"/>
      <c r="F61" s="465"/>
      <c r="G61" s="465"/>
      <c r="H61" s="465"/>
      <c r="I61" s="465"/>
      <c r="J61" s="465"/>
      <c r="K61" s="465"/>
      <c r="L61" s="465"/>
      <c r="M61" s="465"/>
    </row>
    <row r="62" spans="1:14">
      <c r="A62" s="466"/>
      <c r="B62" s="466"/>
      <c r="C62" s="465"/>
      <c r="D62" s="465"/>
      <c r="E62" s="465"/>
      <c r="F62" s="465"/>
      <c r="G62" s="465"/>
      <c r="H62" s="465"/>
      <c r="I62" s="465"/>
      <c r="J62" s="465"/>
      <c r="K62" s="465"/>
      <c r="L62" s="465"/>
      <c r="M62" s="465"/>
    </row>
    <row r="63" spans="1:14">
      <c r="A63" s="466"/>
      <c r="B63" s="466"/>
      <c r="C63" s="465"/>
      <c r="D63" s="465"/>
      <c r="E63" s="465"/>
      <c r="F63" s="465"/>
      <c r="G63" s="465"/>
      <c r="H63" s="465"/>
      <c r="I63" s="465"/>
      <c r="J63" s="465"/>
      <c r="K63" s="465"/>
      <c r="L63" s="465"/>
      <c r="M63" s="465"/>
    </row>
    <row r="64" spans="1:14">
      <c r="A64" s="466"/>
      <c r="B64" s="466"/>
      <c r="C64" s="465"/>
      <c r="D64" s="465"/>
      <c r="E64" s="465"/>
      <c r="F64" s="465"/>
      <c r="G64" s="465"/>
      <c r="H64" s="465"/>
      <c r="I64" s="465"/>
      <c r="J64" s="465"/>
      <c r="K64" s="465"/>
      <c r="L64" s="465"/>
      <c r="M64" s="465"/>
    </row>
    <row r="65" spans="1:13">
      <c r="A65" s="466"/>
      <c r="B65" s="466"/>
      <c r="C65" s="465"/>
      <c r="D65" s="465"/>
      <c r="E65" s="465"/>
      <c r="F65" s="465"/>
      <c r="G65" s="465"/>
      <c r="H65" s="465"/>
      <c r="I65" s="465"/>
      <c r="J65" s="465"/>
      <c r="K65" s="465"/>
      <c r="L65" s="465"/>
      <c r="M65" s="465"/>
    </row>
    <row r="66" spans="1:13">
      <c r="A66" s="466"/>
      <c r="B66" s="466"/>
      <c r="C66" s="465"/>
      <c r="D66" s="465"/>
      <c r="E66" s="465"/>
      <c r="F66" s="465"/>
      <c r="G66" s="465"/>
      <c r="H66" s="465"/>
      <c r="I66" s="465"/>
      <c r="J66" s="465"/>
      <c r="K66" s="465"/>
      <c r="L66" s="465"/>
      <c r="M66" s="465"/>
    </row>
    <row r="67" spans="1:13">
      <c r="A67" s="466"/>
      <c r="B67" s="466"/>
      <c r="C67" s="465"/>
      <c r="D67" s="465"/>
      <c r="E67" s="465"/>
      <c r="F67" s="465"/>
      <c r="G67" s="465"/>
      <c r="H67" s="465"/>
      <c r="I67" s="465"/>
      <c r="J67" s="465"/>
      <c r="K67" s="465"/>
      <c r="L67" s="465"/>
      <c r="M67" s="465"/>
    </row>
    <row r="68" spans="1:13">
      <c r="A68" s="466"/>
      <c r="B68" s="466"/>
      <c r="C68" s="465"/>
      <c r="D68" s="465"/>
      <c r="E68" s="465"/>
      <c r="F68" s="465"/>
      <c r="G68" s="465"/>
      <c r="H68" s="465"/>
      <c r="I68" s="465"/>
      <c r="J68" s="465"/>
      <c r="K68" s="465"/>
      <c r="L68" s="465"/>
      <c r="M68" s="465"/>
    </row>
    <row r="69" spans="1:13">
      <c r="A69" s="466"/>
      <c r="B69" s="466"/>
      <c r="C69" s="465"/>
      <c r="D69" s="465"/>
      <c r="E69" s="465"/>
      <c r="F69" s="465"/>
      <c r="G69" s="465"/>
      <c r="H69" s="465"/>
      <c r="I69" s="465"/>
      <c r="J69" s="465"/>
      <c r="K69" s="465"/>
      <c r="L69" s="465"/>
      <c r="M69" s="465"/>
    </row>
    <row r="70" spans="1:13">
      <c r="A70" s="466"/>
      <c r="B70" s="466"/>
      <c r="C70" s="465"/>
      <c r="D70" s="465"/>
      <c r="E70" s="465"/>
      <c r="F70" s="465"/>
      <c r="G70" s="465"/>
      <c r="H70" s="465"/>
      <c r="I70" s="465"/>
      <c r="J70" s="465"/>
      <c r="K70" s="465"/>
      <c r="L70" s="465"/>
      <c r="M70" s="465"/>
    </row>
    <row r="71" spans="1:13">
      <c r="A71" s="466"/>
      <c r="B71" s="466"/>
      <c r="C71" s="465"/>
      <c r="D71" s="465"/>
      <c r="E71" s="465"/>
      <c r="F71" s="465"/>
      <c r="G71" s="465"/>
      <c r="H71" s="465"/>
      <c r="I71" s="465"/>
      <c r="J71" s="465"/>
      <c r="K71" s="465"/>
      <c r="L71" s="465"/>
      <c r="M71" s="465"/>
    </row>
    <row r="72" spans="1:13">
      <c r="A72" s="466"/>
      <c r="B72" s="466"/>
      <c r="C72" s="465"/>
      <c r="D72" s="465"/>
      <c r="E72" s="465"/>
      <c r="F72" s="465"/>
      <c r="G72" s="465"/>
      <c r="H72" s="465"/>
      <c r="I72" s="465"/>
      <c r="J72" s="465"/>
      <c r="K72" s="465"/>
      <c r="L72" s="465"/>
      <c r="M72" s="465"/>
    </row>
    <row r="73" spans="1:13">
      <c r="A73" s="466"/>
      <c r="B73" s="466"/>
      <c r="C73" s="465"/>
      <c r="D73" s="465"/>
      <c r="E73" s="465"/>
      <c r="F73" s="465"/>
      <c r="G73" s="465"/>
      <c r="H73" s="465"/>
      <c r="I73" s="465"/>
      <c r="J73" s="465"/>
      <c r="K73" s="465"/>
      <c r="L73" s="465"/>
      <c r="M73" s="465"/>
    </row>
    <row r="74" spans="1:13">
      <c r="A74" s="466"/>
      <c r="B74" s="466"/>
      <c r="C74" s="465"/>
      <c r="D74" s="465"/>
      <c r="E74" s="465"/>
      <c r="F74" s="465"/>
      <c r="G74" s="465"/>
      <c r="H74" s="465"/>
      <c r="I74" s="465"/>
      <c r="J74" s="465"/>
      <c r="K74" s="465"/>
      <c r="L74" s="465"/>
      <c r="M74" s="465"/>
    </row>
    <row r="75" spans="1:13">
      <c r="A75" s="466"/>
      <c r="B75" s="466"/>
      <c r="C75" s="465"/>
      <c r="D75" s="465"/>
      <c r="E75" s="465"/>
      <c r="F75" s="465"/>
      <c r="G75" s="465"/>
      <c r="H75" s="465"/>
      <c r="I75" s="465"/>
      <c r="J75" s="465"/>
      <c r="K75" s="465"/>
      <c r="L75" s="465"/>
      <c r="M75" s="465"/>
    </row>
    <row r="76" spans="1:13">
      <c r="A76" s="466"/>
      <c r="B76" s="466"/>
      <c r="C76" s="465"/>
      <c r="D76" s="465"/>
      <c r="E76" s="465"/>
      <c r="F76" s="465"/>
      <c r="G76" s="465"/>
      <c r="H76" s="465"/>
      <c r="I76" s="465"/>
      <c r="J76" s="465"/>
      <c r="K76" s="465"/>
      <c r="L76" s="465"/>
      <c r="M76" s="465"/>
    </row>
    <row r="77" spans="1:13">
      <c r="A77" s="466"/>
      <c r="B77" s="466"/>
      <c r="C77" s="465"/>
      <c r="D77" s="465"/>
      <c r="E77" s="465"/>
      <c r="F77" s="465"/>
      <c r="G77" s="465"/>
      <c r="H77" s="465"/>
      <c r="I77" s="465"/>
      <c r="J77" s="465"/>
      <c r="K77" s="465"/>
      <c r="L77" s="465"/>
      <c r="M77" s="465"/>
    </row>
    <row r="78" spans="1:13">
      <c r="A78" s="466"/>
      <c r="B78" s="466"/>
      <c r="C78" s="465"/>
      <c r="D78" s="465"/>
      <c r="E78" s="465"/>
      <c r="F78" s="465"/>
      <c r="G78" s="465"/>
      <c r="H78" s="465"/>
      <c r="I78" s="465"/>
      <c r="J78" s="465"/>
      <c r="K78" s="465"/>
      <c r="L78" s="465"/>
      <c r="M78" s="465"/>
    </row>
    <row r="79" spans="1:13">
      <c r="A79" s="466"/>
      <c r="B79" s="466"/>
      <c r="C79" s="465"/>
      <c r="D79" s="465"/>
      <c r="E79" s="465"/>
      <c r="F79" s="465"/>
      <c r="G79" s="465"/>
      <c r="H79" s="465"/>
      <c r="I79" s="465"/>
      <c r="J79" s="465"/>
      <c r="K79" s="465"/>
      <c r="L79" s="465"/>
      <c r="M79" s="465"/>
    </row>
    <row r="80" spans="1:13">
      <c r="A80" s="466"/>
      <c r="B80" s="466"/>
      <c r="C80" s="465"/>
      <c r="D80" s="465"/>
      <c r="E80" s="465"/>
      <c r="F80" s="465"/>
      <c r="G80" s="465"/>
      <c r="H80" s="465"/>
      <c r="I80" s="465"/>
      <c r="J80" s="465"/>
      <c r="K80" s="465"/>
      <c r="L80" s="465"/>
      <c r="M80" s="465"/>
    </row>
    <row r="81" spans="1:13">
      <c r="A81" s="466"/>
      <c r="B81" s="466"/>
      <c r="C81" s="465"/>
      <c r="D81" s="465"/>
      <c r="E81" s="465"/>
      <c r="F81" s="465"/>
      <c r="G81" s="465"/>
      <c r="H81" s="465"/>
      <c r="I81" s="465"/>
      <c r="J81" s="465"/>
      <c r="K81" s="465"/>
      <c r="L81" s="465"/>
      <c r="M81" s="465"/>
    </row>
    <row r="82" spans="1:13">
      <c r="A82" s="466"/>
      <c r="B82" s="466"/>
      <c r="C82" s="465"/>
      <c r="D82" s="465"/>
      <c r="E82" s="465"/>
      <c r="F82" s="465"/>
      <c r="G82" s="465"/>
      <c r="H82" s="465"/>
      <c r="I82" s="465"/>
      <c r="J82" s="465"/>
      <c r="K82" s="465"/>
      <c r="L82" s="465"/>
      <c r="M82" s="465"/>
    </row>
    <row r="83" spans="1:13">
      <c r="A83" s="466"/>
      <c r="B83" s="466"/>
      <c r="C83" s="465"/>
      <c r="D83" s="465"/>
      <c r="E83" s="465"/>
      <c r="F83" s="465"/>
      <c r="G83" s="465"/>
      <c r="H83" s="465"/>
      <c r="I83" s="465"/>
      <c r="J83" s="465"/>
      <c r="K83" s="465"/>
      <c r="L83" s="465"/>
      <c r="M83" s="465"/>
    </row>
    <row r="84" spans="1:13">
      <c r="A84" s="466"/>
      <c r="B84" s="466"/>
      <c r="C84" s="465"/>
      <c r="D84" s="465"/>
      <c r="E84" s="465"/>
      <c r="F84" s="465"/>
      <c r="G84" s="465"/>
      <c r="H84" s="465"/>
      <c r="I84" s="465"/>
      <c r="J84" s="465"/>
      <c r="K84" s="465"/>
      <c r="L84" s="465"/>
      <c r="M84" s="465"/>
    </row>
    <row r="85" spans="1:13">
      <c r="A85" s="466"/>
      <c r="B85" s="466"/>
      <c r="C85" s="465"/>
      <c r="D85" s="465"/>
      <c r="E85" s="465"/>
      <c r="F85" s="465"/>
      <c r="G85" s="465"/>
      <c r="H85" s="465"/>
      <c r="I85" s="465"/>
      <c r="J85" s="465"/>
      <c r="K85" s="465"/>
      <c r="L85" s="465"/>
      <c r="M85" s="465"/>
    </row>
    <row r="86" spans="1:13">
      <c r="A86" s="466"/>
      <c r="B86" s="466"/>
      <c r="C86" s="465"/>
      <c r="D86" s="465"/>
      <c r="E86" s="465"/>
      <c r="F86" s="465"/>
      <c r="G86" s="465"/>
      <c r="H86" s="465"/>
      <c r="I86" s="465"/>
      <c r="J86" s="465"/>
      <c r="K86" s="465"/>
      <c r="L86" s="465"/>
      <c r="M86" s="465"/>
    </row>
    <row r="87" spans="1:13">
      <c r="A87" s="466"/>
      <c r="B87" s="466"/>
      <c r="C87" s="465"/>
      <c r="D87" s="465"/>
      <c r="E87" s="465"/>
      <c r="F87" s="465"/>
      <c r="G87" s="465"/>
      <c r="H87" s="465"/>
      <c r="I87" s="465"/>
      <c r="J87" s="465"/>
      <c r="K87" s="465"/>
      <c r="L87" s="465"/>
      <c r="M87" s="465"/>
    </row>
    <row r="88" spans="1:13">
      <c r="A88" s="466"/>
      <c r="B88" s="466"/>
      <c r="C88" s="465"/>
      <c r="D88" s="465"/>
      <c r="E88" s="465"/>
      <c r="F88" s="465"/>
      <c r="G88" s="465"/>
      <c r="H88" s="465"/>
      <c r="I88" s="465"/>
      <c r="J88" s="465"/>
      <c r="K88" s="465"/>
      <c r="L88" s="465"/>
      <c r="M88" s="465"/>
    </row>
    <row r="89" spans="1:13">
      <c r="A89" s="466"/>
      <c r="B89" s="466"/>
      <c r="C89" s="465"/>
      <c r="D89" s="465"/>
      <c r="E89" s="465"/>
      <c r="F89" s="465"/>
      <c r="G89" s="465"/>
      <c r="H89" s="465"/>
      <c r="I89" s="465"/>
      <c r="J89" s="465"/>
      <c r="K89" s="465"/>
      <c r="L89" s="465"/>
      <c r="M89" s="465"/>
    </row>
    <row r="90" spans="1:13">
      <c r="A90" s="466"/>
      <c r="B90" s="466"/>
      <c r="C90" s="465"/>
      <c r="D90" s="465"/>
      <c r="E90" s="465"/>
      <c r="F90" s="465"/>
      <c r="G90" s="465"/>
      <c r="H90" s="465"/>
      <c r="I90" s="465"/>
      <c r="J90" s="465"/>
      <c r="K90" s="465"/>
      <c r="L90" s="465"/>
      <c r="M90" s="465"/>
    </row>
    <row r="91" spans="1:13">
      <c r="A91" s="466"/>
      <c r="B91" s="466"/>
      <c r="C91" s="465"/>
      <c r="D91" s="465"/>
      <c r="E91" s="465"/>
      <c r="F91" s="465"/>
      <c r="G91" s="465"/>
      <c r="H91" s="465"/>
      <c r="I91" s="465"/>
      <c r="J91" s="465"/>
      <c r="K91" s="465"/>
      <c r="L91" s="465"/>
      <c r="M91" s="465"/>
    </row>
    <row r="92" spans="1:13">
      <c r="A92" s="466"/>
      <c r="B92" s="466"/>
      <c r="C92" s="465"/>
      <c r="D92" s="465"/>
      <c r="E92" s="465"/>
      <c r="F92" s="465"/>
      <c r="G92" s="465"/>
      <c r="H92" s="465"/>
      <c r="I92" s="465"/>
      <c r="J92" s="465"/>
      <c r="K92" s="465"/>
      <c r="L92" s="465"/>
      <c r="M92" s="465"/>
    </row>
    <row r="93" spans="1:13">
      <c r="A93" s="466"/>
      <c r="B93" s="466"/>
      <c r="C93" s="465"/>
      <c r="D93" s="465"/>
      <c r="E93" s="465"/>
      <c r="F93" s="465"/>
      <c r="G93" s="465"/>
      <c r="H93" s="465"/>
      <c r="I93" s="465"/>
      <c r="J93" s="465"/>
      <c r="K93" s="465"/>
      <c r="L93" s="465"/>
      <c r="M93" s="465"/>
    </row>
    <row r="94" spans="1:13">
      <c r="A94" s="466"/>
      <c r="B94" s="466"/>
      <c r="C94" s="465"/>
      <c r="D94" s="465"/>
      <c r="E94" s="465"/>
      <c r="F94" s="465"/>
      <c r="G94" s="465"/>
      <c r="H94" s="465"/>
      <c r="I94" s="465"/>
      <c r="J94" s="465"/>
      <c r="K94" s="465"/>
      <c r="L94" s="465"/>
      <c r="M94" s="465"/>
    </row>
    <row r="95" spans="1:13">
      <c r="A95" s="466"/>
      <c r="B95" s="466"/>
      <c r="C95" s="465"/>
      <c r="D95" s="465"/>
      <c r="E95" s="465"/>
      <c r="F95" s="465"/>
      <c r="G95" s="465"/>
      <c r="H95" s="465"/>
      <c r="I95" s="465"/>
      <c r="J95" s="465"/>
      <c r="K95" s="465"/>
      <c r="L95" s="465"/>
      <c r="M95" s="465"/>
    </row>
    <row r="96" spans="1:13">
      <c r="A96" s="466"/>
      <c r="B96" s="466"/>
      <c r="C96" s="465"/>
      <c r="D96" s="465"/>
      <c r="E96" s="465"/>
      <c r="F96" s="465"/>
      <c r="G96" s="465"/>
      <c r="H96" s="465"/>
      <c r="I96" s="465"/>
      <c r="J96" s="465"/>
      <c r="K96" s="465"/>
      <c r="L96" s="465"/>
      <c r="M96" s="465"/>
    </row>
    <row r="97" spans="1:13">
      <c r="A97" s="466"/>
      <c r="B97" s="466"/>
      <c r="C97" s="465"/>
      <c r="D97" s="465"/>
      <c r="E97" s="465"/>
      <c r="F97" s="465"/>
      <c r="G97" s="465"/>
      <c r="H97" s="465"/>
      <c r="I97" s="465"/>
      <c r="J97" s="465"/>
      <c r="K97" s="465"/>
      <c r="L97" s="465"/>
      <c r="M97" s="465"/>
    </row>
    <row r="98" spans="1:13">
      <c r="A98" s="466"/>
      <c r="B98" s="466"/>
      <c r="C98" s="465"/>
      <c r="D98" s="465"/>
      <c r="E98" s="465"/>
      <c r="F98" s="465"/>
      <c r="G98" s="465"/>
      <c r="H98" s="465"/>
      <c r="I98" s="465"/>
      <c r="J98" s="465"/>
      <c r="K98" s="465"/>
      <c r="L98" s="465"/>
      <c r="M98" s="465"/>
    </row>
    <row r="99" spans="1:13">
      <c r="A99" s="466"/>
      <c r="B99" s="466"/>
      <c r="C99" s="465"/>
      <c r="D99" s="465"/>
      <c r="E99" s="465"/>
      <c r="F99" s="465"/>
      <c r="G99" s="465"/>
      <c r="H99" s="465"/>
      <c r="I99" s="465"/>
      <c r="J99" s="465"/>
      <c r="K99" s="465"/>
      <c r="L99" s="465"/>
      <c r="M99" s="465"/>
    </row>
    <row r="100" spans="1:13">
      <c r="A100" s="466"/>
      <c r="B100" s="466"/>
      <c r="C100" s="465"/>
      <c r="D100" s="465"/>
      <c r="E100" s="465"/>
      <c r="F100" s="465"/>
      <c r="G100" s="465"/>
      <c r="H100" s="465"/>
      <c r="I100" s="465"/>
      <c r="J100" s="465"/>
      <c r="K100" s="465"/>
      <c r="L100" s="465"/>
      <c r="M100" s="465"/>
    </row>
    <row r="101" spans="1:13">
      <c r="A101" s="466"/>
      <c r="B101" s="466"/>
      <c r="C101" s="465"/>
      <c r="D101" s="465"/>
      <c r="E101" s="465"/>
      <c r="F101" s="465"/>
      <c r="G101" s="465"/>
      <c r="H101" s="465"/>
      <c r="I101" s="465"/>
      <c r="J101" s="465"/>
      <c r="K101" s="465"/>
      <c r="L101" s="465"/>
      <c r="M101" s="465"/>
    </row>
    <row r="102" spans="1:13">
      <c r="A102" s="466"/>
      <c r="B102" s="466"/>
      <c r="C102" s="465"/>
      <c r="D102" s="465"/>
      <c r="E102" s="465"/>
      <c r="F102" s="465"/>
      <c r="G102" s="465"/>
      <c r="H102" s="465"/>
      <c r="I102" s="465"/>
      <c r="J102" s="465"/>
      <c r="K102" s="465"/>
      <c r="L102" s="465"/>
      <c r="M102" s="465"/>
    </row>
    <row r="103" spans="1:13">
      <c r="A103" s="466"/>
      <c r="B103" s="466"/>
      <c r="C103" s="465"/>
      <c r="D103" s="465"/>
      <c r="E103" s="465"/>
      <c r="F103" s="465"/>
      <c r="G103" s="465"/>
      <c r="H103" s="465"/>
      <c r="I103" s="465"/>
      <c r="J103" s="465"/>
      <c r="K103" s="465"/>
      <c r="L103" s="465"/>
      <c r="M103" s="465"/>
    </row>
    <row r="104" spans="1:13">
      <c r="A104" s="466"/>
      <c r="B104" s="466"/>
      <c r="C104" s="465"/>
      <c r="D104" s="465"/>
      <c r="E104" s="465"/>
      <c r="F104" s="465"/>
      <c r="G104" s="465"/>
      <c r="H104" s="465"/>
      <c r="I104" s="465"/>
      <c r="J104" s="465"/>
      <c r="K104" s="465"/>
      <c r="L104" s="465"/>
      <c r="M104" s="465"/>
    </row>
    <row r="105" spans="1:13">
      <c r="A105" s="466"/>
      <c r="B105" s="466"/>
      <c r="C105" s="465"/>
      <c r="D105" s="465"/>
      <c r="E105" s="465"/>
      <c r="F105" s="465"/>
      <c r="G105" s="465"/>
      <c r="H105" s="465"/>
      <c r="I105" s="465"/>
      <c r="J105" s="465"/>
      <c r="K105" s="465"/>
      <c r="L105" s="465"/>
      <c r="M105" s="465"/>
    </row>
    <row r="106" spans="1:13">
      <c r="A106" s="466"/>
      <c r="B106" s="466"/>
      <c r="C106" s="465"/>
      <c r="D106" s="465"/>
      <c r="E106" s="465"/>
      <c r="F106" s="465"/>
      <c r="G106" s="465"/>
      <c r="H106" s="465"/>
      <c r="I106" s="465"/>
      <c r="J106" s="465"/>
      <c r="K106" s="465"/>
      <c r="L106" s="465"/>
      <c r="M106" s="465"/>
    </row>
    <row r="107" spans="1:13">
      <c r="A107" s="466"/>
      <c r="B107" s="466"/>
      <c r="C107" s="465"/>
      <c r="D107" s="465"/>
      <c r="E107" s="465"/>
      <c r="F107" s="465"/>
      <c r="G107" s="465"/>
      <c r="H107" s="465"/>
      <c r="I107" s="465"/>
      <c r="J107" s="465"/>
      <c r="K107" s="465"/>
      <c r="L107" s="465"/>
      <c r="M107" s="465"/>
    </row>
    <row r="108" spans="1:13">
      <c r="A108" s="466"/>
      <c r="B108" s="466"/>
      <c r="C108" s="465"/>
      <c r="D108" s="465"/>
      <c r="E108" s="465"/>
      <c r="F108" s="465"/>
      <c r="G108" s="465"/>
      <c r="H108" s="465"/>
      <c r="I108" s="465"/>
      <c r="J108" s="465"/>
      <c r="K108" s="465"/>
      <c r="L108" s="465"/>
      <c r="M108" s="465"/>
    </row>
  </sheetData>
  <mergeCells count="32">
    <mergeCell ref="D6:H6"/>
    <mergeCell ref="J6:L6"/>
    <mergeCell ref="A4:M4"/>
    <mergeCell ref="A8:A9"/>
    <mergeCell ref="B8:B9"/>
    <mergeCell ref="C8:C9"/>
    <mergeCell ref="D8:D9"/>
    <mergeCell ref="G8:G9"/>
    <mergeCell ref="H8:H9"/>
    <mergeCell ref="I8:J8"/>
    <mergeCell ref="E8:E9"/>
    <mergeCell ref="F8:F9"/>
    <mergeCell ref="A1:M1"/>
    <mergeCell ref="A2:G2"/>
    <mergeCell ref="A3:G3"/>
    <mergeCell ref="H3:M3"/>
    <mergeCell ref="H2:M2"/>
    <mergeCell ref="A48:M48"/>
    <mergeCell ref="A49:M49"/>
    <mergeCell ref="A50:M50"/>
    <mergeCell ref="A51:M51"/>
    <mergeCell ref="M8:M9"/>
    <mergeCell ref="A45:C45"/>
    <mergeCell ref="G45:I45"/>
    <mergeCell ref="J45:L45"/>
    <mergeCell ref="A46:M46"/>
    <mergeCell ref="A47:M47"/>
    <mergeCell ref="K8:K9"/>
    <mergeCell ref="L8:L9"/>
    <mergeCell ref="C40:L40"/>
    <mergeCell ref="C41:L41"/>
    <mergeCell ref="C42:L42"/>
  </mergeCells>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FFFF00"/>
  </sheetPr>
  <dimension ref="B1:H12"/>
  <sheetViews>
    <sheetView workbookViewId="0">
      <selection activeCell="B2" sqref="B2:H2"/>
    </sheetView>
  </sheetViews>
  <sheetFormatPr baseColWidth="10" defaultColWidth="11.5" defaultRowHeight="15"/>
  <cols>
    <col min="1" max="1" width="2.6640625" style="451" customWidth="1"/>
    <col min="2" max="2" width="63.5" style="451" customWidth="1"/>
    <col min="3" max="3" width="15" style="451" customWidth="1"/>
    <col min="4" max="4" width="15.5" style="451" customWidth="1"/>
    <col min="5" max="5" width="13.5" style="451" customWidth="1"/>
    <col min="6" max="6" width="13.6640625" style="451" customWidth="1"/>
    <col min="7" max="7" width="13.5" style="451" customWidth="1"/>
    <col min="8" max="8" width="12.33203125" style="451" bestFit="1" customWidth="1"/>
    <col min="9" max="16384" width="11.5" style="451"/>
  </cols>
  <sheetData>
    <row r="1" spans="2:8" ht="36.75" customHeight="1">
      <c r="B1" s="1068" t="s">
        <v>872</v>
      </c>
      <c r="C1" s="1068"/>
      <c r="D1" s="1068"/>
      <c r="E1" s="1068"/>
      <c r="F1" s="1068"/>
      <c r="G1" s="1068"/>
      <c r="H1" s="1068"/>
    </row>
    <row r="2" spans="2:8" ht="19">
      <c r="B2" s="1069" t="s">
        <v>323</v>
      </c>
      <c r="C2" s="1069"/>
      <c r="D2" s="1069"/>
      <c r="E2" s="1069"/>
      <c r="F2" s="1069"/>
      <c r="G2" s="1069"/>
      <c r="H2" s="1069"/>
    </row>
    <row r="3" spans="2:8">
      <c r="B3" s="1063"/>
      <c r="C3" s="1063"/>
    </row>
    <row r="4" spans="2:8" ht="16">
      <c r="B4" s="1064" t="s">
        <v>322</v>
      </c>
      <c r="C4" s="461" t="s">
        <v>319</v>
      </c>
      <c r="D4" s="1066" t="s">
        <v>321</v>
      </c>
      <c r="E4" s="1067"/>
      <c r="F4" s="1067"/>
      <c r="G4" s="1067"/>
      <c r="H4" s="1067"/>
    </row>
    <row r="5" spans="2:8" ht="18.5" customHeight="1">
      <c r="B5" s="1065"/>
      <c r="C5" s="461" t="s">
        <v>320</v>
      </c>
      <c r="D5" s="461">
        <v>1</v>
      </c>
      <c r="E5" s="461">
        <v>2</v>
      </c>
      <c r="F5" s="461">
        <v>3</v>
      </c>
      <c r="G5" s="461">
        <v>4</v>
      </c>
      <c r="H5" s="461"/>
    </row>
    <row r="6" spans="2:8" ht="16">
      <c r="B6" s="459" t="s">
        <v>149</v>
      </c>
      <c r="C6" s="458">
        <f t="shared" ref="C6:C11" si="0">+SUM(D6:H6)</f>
        <v>1104555.9150000003</v>
      </c>
      <c r="D6" s="460">
        <f>+'PEP POA'!AV19+'PEP POA'!AX19+'PEP POA'!AZ19+'PEP POA'!BB19+'PEP POA'!BF19+'PEP POA'!BH19+'PEP POA'!BJ19+'PEP POA'!BL19+'PEP POA'!BN19</f>
        <v>706271.00000000012</v>
      </c>
      <c r="E6" s="458">
        <f>+'PEP POA'!BP19+'PEP POA'!BR19+'PEP POA'!BT19+'PEP POA'!BV19+'PEP POA'!BX19+'PEP POA'!BZ19</f>
        <v>198440.53500000003</v>
      </c>
      <c r="F6" s="458">
        <f>+'PEP POA'!CB19+'PEP POA'!CF19+'PEP POA'!CH19+'PEP POA'!CJ19+'PEP POA'!CL19+'PEP POA'!CN19</f>
        <v>179672.87000000005</v>
      </c>
      <c r="G6" s="458">
        <f>+'PEP POA'!CP19+'PEP POA'!CR19+'PEP POA'!CT19+'PEP POA'!CV19+'PEP POA'!CX19+'PEP POA'!CZ19+'PEP POA'!DB19</f>
        <v>20171.510000000002</v>
      </c>
      <c r="H6" s="458"/>
    </row>
    <row r="7" spans="2:8" ht="16">
      <c r="B7" s="459" t="s">
        <v>188</v>
      </c>
      <c r="C7" s="458">
        <f t="shared" si="0"/>
        <v>585461.92999999993</v>
      </c>
      <c r="D7" s="458">
        <f>+'PEP POA'!AV85+'PEP POA'!AX85+'PEP POA'!AZ85+'PEP POA'!BB85+'PEP POA'!BF85+'PEP POA'!BH85+'PEP POA'!BJ85+'PEP POA'!BL85+'PEP POA'!BN85</f>
        <v>168615.97999999998</v>
      </c>
      <c r="E7" s="458">
        <f>+'PEP POA'!BP85+'PEP POA'!BR85+'PEP POA'!BT85+'PEP POA'!BV85+'PEP POA'!BX85+'PEP POA'!BZ85</f>
        <v>168756.3</v>
      </c>
      <c r="F7" s="458">
        <f>+'PEP POA'!CB85+'PEP POA'!CF85+'PEP POA'!CH85+'PEP POA'!CJ85+'PEP POA'!CL85+'PEP POA'!CN85</f>
        <v>162684.03</v>
      </c>
      <c r="G7" s="458">
        <f>+'PEP POA'!CP85+'PEP POA'!CR85+'PEP POA'!CT85+'PEP POA'!CV85+'PEP POA'!CX85+'PEP POA'!CZ85+'PEP POA'!DB85</f>
        <v>85405.62</v>
      </c>
      <c r="H7" s="458"/>
    </row>
    <row r="8" spans="2:8" ht="16">
      <c r="B8" s="459" t="s">
        <v>200</v>
      </c>
      <c r="C8" s="458">
        <f t="shared" si="0"/>
        <v>188028.03</v>
      </c>
      <c r="D8" s="458">
        <f>+'PEP POA'!AV136+'PEP POA'!AX136+'PEP POA'!AZ136+'PEP POA'!BB136+'PEP POA'!BF136+'PEP POA'!BH136+'PEP POA'!BJ136+'PEP POA'!BL136+'PEP POA'!BN136</f>
        <v>67831.009999999995</v>
      </c>
      <c r="E8" s="458">
        <f>+'PEP POA'!BP136+'PEP POA'!BR136+'PEP POA'!BT136+'PEP POA'!BV136+'PEP POA'!BX136+'PEP POA'!BZ136</f>
        <v>19433.280000000002</v>
      </c>
      <c r="F8" s="458">
        <f>+'PEP POA'!CB136+'PEP POA'!CF136+'PEP POA'!CH136+'PEP POA'!CJ136+'PEP POA'!CL136+'PEP POA'!CN136</f>
        <v>26097.480000000003</v>
      </c>
      <c r="G8" s="458">
        <f>+'PEP POA'!CP136+'PEP POA'!CR136+'PEP POA'!CT136+'PEP POA'!CV136+'PEP POA'!CX136+'PEP POA'!CZ136+'PEP POA'!DB136</f>
        <v>74666.260000000009</v>
      </c>
      <c r="H8" s="458"/>
    </row>
    <row r="9" spans="2:8" ht="32">
      <c r="B9" s="459" t="s">
        <v>210</v>
      </c>
      <c r="C9" s="458">
        <f t="shared" si="0"/>
        <v>544060.03117499792</v>
      </c>
      <c r="D9" s="458">
        <f>+'PEP POA'!AV165+'PEP POA'!AX165+'PEP POA'!AZ165+'PEP POA'!BB165+'PEP POA'!BF165+'PEP POA'!BH165+'PEP POA'!BJ165+'PEP POA'!BL165+'PEP POA'!BN165</f>
        <v>125777.18778930267</v>
      </c>
      <c r="E9" s="458">
        <f>+'PEP POA'!BP165+'PEP POA'!BR165+'PEP POA'!BT165+'PEP POA'!BV165+'PEP POA'!BX165+'PEP POA'!BZ165</f>
        <v>87153.544227061662</v>
      </c>
      <c r="F9" s="458">
        <f>+'PEP POA'!CB165+'PEP POA'!CF165+'PEP POA'!CH165+'PEP POA'!CJ165+'PEP POA'!CL165+'PEP POA'!CN165</f>
        <v>109719.53422706167</v>
      </c>
      <c r="G9" s="458">
        <f>+'PEP POA'!CP165+'PEP POA'!CR165+'PEP POA'!CT165+'PEP POA'!CV165+'PEP POA'!CX165+'PEP POA'!CZ165+'PEP POA'!DB165</f>
        <v>221409.7649315719</v>
      </c>
      <c r="H9" s="458"/>
    </row>
    <row r="10" spans="2:8" s="456" customFormat="1" ht="27" customHeight="1">
      <c r="B10" s="454" t="s">
        <v>319</v>
      </c>
      <c r="C10" s="457">
        <f t="shared" si="0"/>
        <v>2422105.9061749983</v>
      </c>
      <c r="D10" s="457">
        <f>SUM(D6:D9)</f>
        <v>1068495.1777893028</v>
      </c>
      <c r="E10" s="457">
        <f>SUM(E6:E9)</f>
        <v>473783.65922706173</v>
      </c>
      <c r="F10" s="457">
        <f>SUM(F6:F9)</f>
        <v>478173.91422706167</v>
      </c>
      <c r="G10" s="457">
        <f>SUM(G6:G9)</f>
        <v>401653.15493157192</v>
      </c>
      <c r="H10" s="457">
        <f>SUM(H6:H9)</f>
        <v>0</v>
      </c>
    </row>
    <row r="11" spans="2:8" ht="19">
      <c r="B11" s="454" t="s">
        <v>30</v>
      </c>
      <c r="C11" s="452">
        <f t="shared" si="0"/>
        <v>0.99999999999999989</v>
      </c>
      <c r="D11" s="455">
        <f>+D10/$C$10</f>
        <v>0.44114304624964795</v>
      </c>
      <c r="E11" s="455">
        <f>+E10/$C$10</f>
        <v>0.19560815157552844</v>
      </c>
      <c r="F11" s="455">
        <f>+F10/$C$10</f>
        <v>0.19742072921253734</v>
      </c>
      <c r="G11" s="455">
        <f>+G10/$C$10</f>
        <v>0.16582807296228619</v>
      </c>
      <c r="H11" s="455"/>
    </row>
    <row r="12" spans="2:8" ht="19">
      <c r="B12" s="454" t="s">
        <v>318</v>
      </c>
      <c r="C12" s="453"/>
      <c r="D12" s="452">
        <f>+D10/C10</f>
        <v>0.44114304624964795</v>
      </c>
      <c r="E12" s="452">
        <f>+(D10+E10)/C10</f>
        <v>0.63675119782517642</v>
      </c>
      <c r="F12" s="452">
        <f>+(F10+E10+D10)/C10</f>
        <v>0.83417192703771381</v>
      </c>
      <c r="G12" s="452">
        <f>+(G10+F10+E10+D10)/C10</f>
        <v>0.99999999999999978</v>
      </c>
      <c r="H12" s="452"/>
    </row>
  </sheetData>
  <mergeCells count="5">
    <mergeCell ref="B3:C3"/>
    <mergeCell ref="B4:B5"/>
    <mergeCell ref="D4:H4"/>
    <mergeCell ref="B1:H1"/>
    <mergeCell ref="B2:H2"/>
  </mergeCell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FF99CC"/>
  </sheetPr>
  <dimension ref="A1:T66"/>
  <sheetViews>
    <sheetView showGridLines="0" topLeftCell="B1" workbookViewId="0">
      <selection activeCell="B1" sqref="B1"/>
    </sheetView>
  </sheetViews>
  <sheetFormatPr baseColWidth="10" defaultColWidth="9.1640625" defaultRowHeight="13"/>
  <cols>
    <col min="1" max="1" width="2.5" style="580" customWidth="1"/>
    <col min="2" max="2" width="58.6640625" style="584" customWidth="1"/>
    <col min="3" max="3" width="14" style="600" customWidth="1"/>
    <col min="4" max="4" width="11.6640625" style="600" customWidth="1"/>
    <col min="5" max="5" width="13" style="600" customWidth="1"/>
  </cols>
  <sheetData>
    <row r="1" spans="1:20" ht="15">
      <c r="A1" s="579"/>
      <c r="B1" s="581"/>
      <c r="C1" s="599"/>
      <c r="D1" s="599"/>
      <c r="E1" s="599"/>
      <c r="F1" s="525"/>
      <c r="G1" s="525"/>
      <c r="H1" s="525"/>
      <c r="I1" s="525"/>
      <c r="J1" s="525"/>
      <c r="K1" s="525"/>
      <c r="L1" s="525"/>
      <c r="M1" s="525"/>
      <c r="N1" s="525"/>
      <c r="O1" s="525"/>
      <c r="P1" s="525"/>
      <c r="Q1" s="525"/>
      <c r="R1" s="525"/>
    </row>
    <row r="2" spans="1:20" ht="15">
      <c r="A2" s="579"/>
      <c r="B2" s="1074" t="s">
        <v>502</v>
      </c>
      <c r="C2" s="1074"/>
      <c r="D2" s="1074"/>
      <c r="E2" s="1074"/>
      <c r="F2" s="1074"/>
      <c r="G2" s="1074"/>
      <c r="H2" s="1074"/>
      <c r="I2" s="1074"/>
      <c r="J2" s="1074"/>
      <c r="K2" s="1074"/>
      <c r="L2" s="1074"/>
      <c r="M2" s="1074"/>
      <c r="N2" s="1074"/>
      <c r="O2" s="1074"/>
      <c r="P2" s="1074"/>
      <c r="Q2" s="1074"/>
      <c r="R2" s="1074"/>
    </row>
    <row r="3" spans="1:20" ht="15">
      <c r="A3" s="579"/>
      <c r="B3" s="1074" t="s">
        <v>873</v>
      </c>
      <c r="C3" s="1074"/>
      <c r="D3" s="1074"/>
      <c r="E3" s="1074"/>
      <c r="F3" s="1074"/>
      <c r="G3" s="1074"/>
      <c r="H3" s="1074"/>
      <c r="I3" s="1074"/>
      <c r="J3" s="1074"/>
      <c r="K3" s="1074"/>
      <c r="L3" s="1074"/>
      <c r="M3" s="1074"/>
      <c r="N3" s="1074"/>
      <c r="O3" s="1074"/>
      <c r="P3" s="1074"/>
      <c r="Q3" s="1074"/>
      <c r="R3" s="1074"/>
    </row>
    <row r="4" spans="1:20" ht="15">
      <c r="A4" s="579"/>
      <c r="B4" s="1074" t="s">
        <v>382</v>
      </c>
      <c r="C4" s="1074"/>
      <c r="D4" s="1074"/>
      <c r="E4" s="1074"/>
      <c r="F4" s="1074"/>
      <c r="G4" s="1074"/>
      <c r="H4" s="1074"/>
      <c r="I4" s="1074"/>
      <c r="J4" s="1074"/>
      <c r="K4" s="1074"/>
      <c r="L4" s="1074"/>
      <c r="M4" s="1074"/>
      <c r="N4" s="1074"/>
      <c r="O4" s="1074"/>
      <c r="P4" s="1074"/>
      <c r="Q4" s="1074"/>
      <c r="R4" s="1074"/>
    </row>
    <row r="5" spans="1:20" ht="15">
      <c r="A5" s="579"/>
      <c r="B5" s="1075" t="s">
        <v>381</v>
      </c>
      <c r="C5" s="1075"/>
      <c r="D5" s="1075"/>
      <c r="E5" s="1075"/>
      <c r="F5" s="1075"/>
      <c r="G5" s="1075"/>
      <c r="H5" s="1075"/>
      <c r="I5" s="1075"/>
      <c r="J5" s="1075"/>
      <c r="K5" s="1075"/>
      <c r="L5" s="1075"/>
      <c r="M5" s="1075"/>
      <c r="N5" s="1075"/>
      <c r="O5" s="1075"/>
      <c r="P5" s="1075"/>
      <c r="Q5" s="1075"/>
      <c r="R5" s="1075"/>
    </row>
    <row r="6" spans="1:20" ht="15">
      <c r="A6" s="579"/>
      <c r="B6" s="1076"/>
      <c r="C6" s="1076"/>
      <c r="D6" s="1076"/>
      <c r="E6" s="1076"/>
      <c r="F6" s="1076"/>
      <c r="G6" s="1076"/>
      <c r="H6" s="1076"/>
      <c r="I6" s="1076"/>
      <c r="J6" s="1076"/>
      <c r="K6" s="1076"/>
      <c r="L6" s="1076"/>
      <c r="M6" s="1076"/>
      <c r="N6" s="1076"/>
      <c r="O6" s="1076"/>
      <c r="P6" s="1076"/>
      <c r="Q6" s="1076"/>
      <c r="R6" s="527"/>
    </row>
    <row r="7" spans="1:20" ht="15">
      <c r="A7" s="579"/>
      <c r="B7" s="582"/>
      <c r="C7" s="1078" t="s">
        <v>380</v>
      </c>
      <c r="D7" s="1078"/>
      <c r="E7" s="1078"/>
      <c r="F7" s="644"/>
      <c r="G7" s="1079" t="s">
        <v>773</v>
      </c>
      <c r="H7" s="1079"/>
      <c r="I7" s="1079"/>
      <c r="J7" s="645"/>
      <c r="K7" s="1079" t="s">
        <v>379</v>
      </c>
      <c r="L7" s="1079"/>
      <c r="M7" s="1079"/>
      <c r="N7" s="646"/>
      <c r="O7" s="1079" t="s">
        <v>378</v>
      </c>
      <c r="P7" s="1079"/>
      <c r="Q7" s="1079"/>
      <c r="R7" s="525"/>
    </row>
    <row r="8" spans="1:20" ht="15">
      <c r="A8" s="579"/>
      <c r="B8" s="1081" t="s">
        <v>377</v>
      </c>
      <c r="C8" s="1070" t="s">
        <v>376</v>
      </c>
      <c r="D8" s="1070" t="s">
        <v>375</v>
      </c>
      <c r="E8" s="1070" t="s">
        <v>374</v>
      </c>
      <c r="F8" s="635"/>
      <c r="G8" s="1072" t="s">
        <v>373</v>
      </c>
      <c r="H8" s="1072" t="s">
        <v>372</v>
      </c>
      <c r="I8" s="1072" t="s">
        <v>319</v>
      </c>
      <c r="J8" s="636"/>
      <c r="K8" s="1072" t="s">
        <v>373</v>
      </c>
      <c r="L8" s="1072" t="s">
        <v>372</v>
      </c>
      <c r="M8" s="1072" t="s">
        <v>319</v>
      </c>
      <c r="N8" s="531"/>
      <c r="O8" s="1072" t="s">
        <v>373</v>
      </c>
      <c r="P8" s="1072" t="s">
        <v>372</v>
      </c>
      <c r="Q8" s="1072" t="s">
        <v>319</v>
      </c>
      <c r="R8" s="527"/>
      <c r="T8" s="532"/>
    </row>
    <row r="9" spans="1:20" ht="22.5" customHeight="1">
      <c r="A9" s="579"/>
      <c r="B9" s="1082"/>
      <c r="C9" s="1071"/>
      <c r="D9" s="1071"/>
      <c r="E9" s="1071"/>
      <c r="F9" s="635"/>
      <c r="G9" s="1073"/>
      <c r="H9" s="1073"/>
      <c r="I9" s="1073"/>
      <c r="J9" s="636"/>
      <c r="K9" s="1073"/>
      <c r="L9" s="1073"/>
      <c r="M9" s="1073"/>
      <c r="N9" s="531"/>
      <c r="O9" s="1073"/>
      <c r="P9" s="1073"/>
      <c r="Q9" s="1073"/>
      <c r="R9" s="527"/>
    </row>
    <row r="10" spans="1:20" ht="15">
      <c r="A10" s="579"/>
      <c r="B10" s="665" t="str">
        <f>+'PEP POA'!B19</f>
        <v>COMPONENTE 1: FORTALECIMIENTO DE LAS CAPACIDADES DE DTI-R</v>
      </c>
      <c r="C10" s="652">
        <f>+D10+E10</f>
        <v>4060956.915</v>
      </c>
      <c r="D10" s="653">
        <f>+'PEP POA'!DF19</f>
        <v>1104555.9149999996</v>
      </c>
      <c r="E10" s="653">
        <f>+'PEP POA'!DG19</f>
        <v>2956401.0000000005</v>
      </c>
      <c r="F10" s="654"/>
      <c r="G10" s="655">
        <v>0</v>
      </c>
      <c r="H10" s="655">
        <v>0</v>
      </c>
      <c r="I10" s="655">
        <v>0</v>
      </c>
      <c r="J10" s="656"/>
      <c r="K10" s="656">
        <v>0</v>
      </c>
      <c r="L10" s="656">
        <v>0</v>
      </c>
      <c r="M10" s="656">
        <v>0</v>
      </c>
      <c r="N10" s="657"/>
      <c r="O10" s="656">
        <v>0</v>
      </c>
      <c r="P10" s="656">
        <v>0</v>
      </c>
      <c r="Q10" s="656">
        <v>0</v>
      </c>
      <c r="R10" s="527"/>
    </row>
    <row r="11" spans="1:20" ht="15" hidden="1">
      <c r="A11" s="579"/>
      <c r="B11" s="665"/>
      <c r="C11" s="658"/>
      <c r="D11" s="659"/>
      <c r="E11" s="653"/>
      <c r="F11" s="660"/>
      <c r="G11" s="656"/>
      <c r="H11" s="656"/>
      <c r="I11" s="656"/>
      <c r="J11" s="656"/>
      <c r="K11" s="656"/>
      <c r="L11" s="656"/>
      <c r="M11" s="656"/>
      <c r="N11" s="657"/>
      <c r="O11" s="656"/>
      <c r="P11" s="656"/>
      <c r="Q11" s="656"/>
      <c r="R11" s="527"/>
    </row>
    <row r="12" spans="1:20" ht="15" hidden="1">
      <c r="A12" s="579"/>
      <c r="B12" s="665"/>
      <c r="C12" s="658"/>
      <c r="D12" s="659"/>
      <c r="E12" s="653"/>
      <c r="F12" s="660"/>
      <c r="G12" s="656"/>
      <c r="H12" s="656"/>
      <c r="I12" s="656"/>
      <c r="J12" s="656"/>
      <c r="K12" s="656"/>
      <c r="L12" s="656"/>
      <c r="M12" s="656"/>
      <c r="N12" s="657"/>
      <c r="O12" s="656"/>
      <c r="P12" s="656"/>
      <c r="Q12" s="656"/>
      <c r="R12" s="527"/>
    </row>
    <row r="13" spans="1:20" ht="15" hidden="1">
      <c r="A13" s="579"/>
      <c r="B13" s="665"/>
      <c r="C13" s="661"/>
      <c r="D13" s="653"/>
      <c r="E13" s="653"/>
      <c r="F13" s="654"/>
      <c r="G13" s="655"/>
      <c r="H13" s="655"/>
      <c r="I13" s="655"/>
      <c r="J13" s="656"/>
      <c r="K13" s="655"/>
      <c r="L13" s="655"/>
      <c r="M13" s="655"/>
      <c r="N13" s="657"/>
      <c r="O13" s="655"/>
      <c r="P13" s="655"/>
      <c r="Q13" s="655"/>
      <c r="R13" s="527"/>
    </row>
    <row r="14" spans="1:20" ht="15" hidden="1">
      <c r="A14" s="579"/>
      <c r="B14" s="665"/>
      <c r="C14" s="658"/>
      <c r="D14" s="659"/>
      <c r="E14" s="653"/>
      <c r="F14" s="660"/>
      <c r="G14" s="656"/>
      <c r="H14" s="656"/>
      <c r="I14" s="656"/>
      <c r="J14" s="656"/>
      <c r="K14" s="656"/>
      <c r="L14" s="656"/>
      <c r="M14" s="656"/>
      <c r="N14" s="657"/>
      <c r="O14" s="656"/>
      <c r="P14" s="656"/>
      <c r="Q14" s="656"/>
      <c r="R14" s="527"/>
    </row>
    <row r="15" spans="1:20" ht="15" hidden="1">
      <c r="A15" s="579"/>
      <c r="B15" s="665"/>
      <c r="C15" s="658"/>
      <c r="D15" s="659"/>
      <c r="E15" s="653"/>
      <c r="F15" s="660"/>
      <c r="G15" s="656"/>
      <c r="H15" s="656"/>
      <c r="I15" s="656"/>
      <c r="J15" s="656"/>
      <c r="K15" s="656"/>
      <c r="L15" s="656"/>
      <c r="M15" s="656"/>
      <c r="N15" s="657"/>
      <c r="O15" s="656"/>
      <c r="P15" s="656"/>
      <c r="Q15" s="656"/>
      <c r="R15" s="527"/>
    </row>
    <row r="16" spans="1:20" ht="15" hidden="1">
      <c r="A16" s="579"/>
      <c r="B16" s="665"/>
      <c r="C16" s="661"/>
      <c r="D16" s="653"/>
      <c r="E16" s="653"/>
      <c r="F16" s="654"/>
      <c r="G16" s="655"/>
      <c r="H16" s="655"/>
      <c r="I16" s="655"/>
      <c r="J16" s="656"/>
      <c r="K16" s="655"/>
      <c r="L16" s="655"/>
      <c r="M16" s="655"/>
      <c r="N16" s="657"/>
      <c r="O16" s="655"/>
      <c r="P16" s="655"/>
      <c r="Q16" s="655"/>
      <c r="R16" s="527"/>
    </row>
    <row r="17" spans="1:18" ht="15" hidden="1">
      <c r="A17" s="579"/>
      <c r="B17" s="666"/>
      <c r="C17" s="658"/>
      <c r="D17" s="659"/>
      <c r="E17" s="653"/>
      <c r="F17" s="662"/>
      <c r="G17" s="656"/>
      <c r="H17" s="656"/>
      <c r="I17" s="656"/>
      <c r="J17" s="656"/>
      <c r="K17" s="656"/>
      <c r="L17" s="656"/>
      <c r="M17" s="656"/>
      <c r="N17" s="657"/>
      <c r="O17" s="656"/>
      <c r="P17" s="656"/>
      <c r="Q17" s="656"/>
      <c r="R17" s="530"/>
    </row>
    <row r="18" spans="1:18" ht="15" hidden="1">
      <c r="A18" s="579"/>
      <c r="B18" s="666"/>
      <c r="C18" s="658"/>
      <c r="D18" s="659"/>
      <c r="E18" s="653"/>
      <c r="F18" s="662"/>
      <c r="G18" s="656"/>
      <c r="H18" s="656"/>
      <c r="I18" s="656"/>
      <c r="J18" s="656"/>
      <c r="K18" s="656"/>
      <c r="L18" s="656"/>
      <c r="M18" s="656"/>
      <c r="N18" s="657"/>
      <c r="O18" s="656"/>
      <c r="P18" s="656"/>
      <c r="Q18" s="656"/>
      <c r="R18" s="530"/>
    </row>
    <row r="19" spans="1:18" ht="15" hidden="1">
      <c r="A19" s="579"/>
      <c r="B19" s="666"/>
      <c r="C19" s="658"/>
      <c r="D19" s="659"/>
      <c r="E19" s="653"/>
      <c r="F19" s="662"/>
      <c r="G19" s="656"/>
      <c r="H19" s="656"/>
      <c r="I19" s="656"/>
      <c r="J19" s="656"/>
      <c r="K19" s="656"/>
      <c r="L19" s="656"/>
      <c r="M19" s="656"/>
      <c r="N19" s="657"/>
      <c r="O19" s="656"/>
      <c r="P19" s="656"/>
      <c r="Q19" s="656"/>
      <c r="R19" s="530"/>
    </row>
    <row r="20" spans="1:18" ht="15" hidden="1">
      <c r="A20" s="579"/>
      <c r="B20" s="666"/>
      <c r="C20" s="658"/>
      <c r="D20" s="659"/>
      <c r="E20" s="653"/>
      <c r="F20" s="663"/>
      <c r="G20" s="656"/>
      <c r="H20" s="656"/>
      <c r="I20" s="656"/>
      <c r="J20" s="656"/>
      <c r="K20" s="656"/>
      <c r="L20" s="656"/>
      <c r="M20" s="656"/>
      <c r="N20" s="657"/>
      <c r="O20" s="656"/>
      <c r="P20" s="656"/>
      <c r="Q20" s="656"/>
      <c r="R20" s="530"/>
    </row>
    <row r="21" spans="1:18" ht="15" hidden="1">
      <c r="A21" s="579"/>
      <c r="B21" s="665"/>
      <c r="C21" s="661"/>
      <c r="D21" s="653"/>
      <c r="E21" s="653"/>
      <c r="F21" s="654"/>
      <c r="G21" s="655"/>
      <c r="H21" s="655"/>
      <c r="I21" s="655"/>
      <c r="J21" s="656"/>
      <c r="K21" s="655"/>
      <c r="L21" s="655"/>
      <c r="M21" s="655"/>
      <c r="N21" s="657"/>
      <c r="O21" s="655"/>
      <c r="P21" s="655"/>
      <c r="Q21" s="655"/>
      <c r="R21" s="527"/>
    </row>
    <row r="22" spans="1:18" ht="15" hidden="1">
      <c r="A22" s="579"/>
      <c r="B22" s="666"/>
      <c r="C22" s="658"/>
      <c r="D22" s="659"/>
      <c r="E22" s="653"/>
      <c r="F22" s="663"/>
      <c r="G22" s="656"/>
      <c r="H22" s="656"/>
      <c r="I22" s="656"/>
      <c r="J22" s="656"/>
      <c r="K22" s="656"/>
      <c r="L22" s="656"/>
      <c r="M22" s="656"/>
      <c r="N22" s="657"/>
      <c r="O22" s="656"/>
      <c r="P22" s="656"/>
      <c r="Q22" s="656"/>
      <c r="R22" s="527"/>
    </row>
    <row r="23" spans="1:18" ht="15" hidden="1">
      <c r="A23" s="579"/>
      <c r="B23" s="665"/>
      <c r="C23" s="661"/>
      <c r="D23" s="653"/>
      <c r="E23" s="653"/>
      <c r="F23" s="654"/>
      <c r="G23" s="655"/>
      <c r="H23" s="655"/>
      <c r="I23" s="655"/>
      <c r="J23" s="656"/>
      <c r="K23" s="655"/>
      <c r="L23" s="655"/>
      <c r="M23" s="655"/>
      <c r="N23" s="657"/>
      <c r="O23" s="655"/>
      <c r="P23" s="655"/>
      <c r="Q23" s="655"/>
      <c r="R23" s="527"/>
    </row>
    <row r="24" spans="1:18" ht="15">
      <c r="A24" s="579"/>
      <c r="B24" s="665"/>
      <c r="C24" s="661"/>
      <c r="D24" s="653"/>
      <c r="E24" s="653"/>
      <c r="F24" s="654"/>
      <c r="G24" s="655"/>
      <c r="H24" s="655"/>
      <c r="I24" s="655"/>
      <c r="J24" s="656"/>
      <c r="K24" s="655"/>
      <c r="L24" s="655"/>
      <c r="M24" s="655"/>
      <c r="N24" s="657"/>
      <c r="O24" s="655"/>
      <c r="P24" s="655"/>
      <c r="Q24" s="655"/>
      <c r="R24" s="527"/>
    </row>
    <row r="25" spans="1:18" ht="15">
      <c r="A25" s="579"/>
      <c r="B25" s="666" t="str">
        <f>+'PEP POA'!B85</f>
        <v>COMPONENTE 2: Vigilancia epidemiológica, entomológica y parasitológica</v>
      </c>
      <c r="C25" s="652">
        <f>+D25+E25</f>
        <v>2832296.93</v>
      </c>
      <c r="D25" s="653">
        <f>+'PEP POA'!DF85</f>
        <v>585461.93000000017</v>
      </c>
      <c r="E25" s="653">
        <f>+'PEP POA'!DG85</f>
        <v>2246835</v>
      </c>
      <c r="F25" s="662"/>
      <c r="G25" s="656">
        <v>0</v>
      </c>
      <c r="H25" s="656">
        <v>0</v>
      </c>
      <c r="I25" s="656">
        <v>0</v>
      </c>
      <c r="J25" s="656"/>
      <c r="K25" s="656">
        <v>0</v>
      </c>
      <c r="L25" s="656">
        <v>0</v>
      </c>
      <c r="M25" s="656">
        <v>0</v>
      </c>
      <c r="N25" s="657"/>
      <c r="O25" s="656">
        <v>0</v>
      </c>
      <c r="P25" s="656">
        <v>0</v>
      </c>
      <c r="Q25" s="656">
        <v>0</v>
      </c>
      <c r="R25" s="527"/>
    </row>
    <row r="26" spans="1:18" ht="15" hidden="1">
      <c r="A26" s="579"/>
      <c r="B26" s="666"/>
      <c r="C26" s="658"/>
      <c r="D26" s="659"/>
      <c r="E26" s="653"/>
      <c r="F26" s="662"/>
      <c r="G26" s="656"/>
      <c r="H26" s="656"/>
      <c r="I26" s="656"/>
      <c r="J26" s="656"/>
      <c r="K26" s="656"/>
      <c r="L26" s="656"/>
      <c r="M26" s="656"/>
      <c r="N26" s="657"/>
      <c r="O26" s="656"/>
      <c r="P26" s="656"/>
      <c r="Q26" s="656"/>
      <c r="R26" s="527"/>
    </row>
    <row r="27" spans="1:18" ht="15" hidden="1">
      <c r="A27" s="579"/>
      <c r="B27" s="666"/>
      <c r="C27" s="658"/>
      <c r="D27" s="659"/>
      <c r="E27" s="653"/>
      <c r="F27" s="662"/>
      <c r="G27" s="656"/>
      <c r="H27" s="656"/>
      <c r="I27" s="656"/>
      <c r="J27" s="656"/>
      <c r="K27" s="656"/>
      <c r="L27" s="656"/>
      <c r="M27" s="656"/>
      <c r="N27" s="657"/>
      <c r="O27" s="656"/>
      <c r="P27" s="656"/>
      <c r="Q27" s="656"/>
      <c r="R27" s="527"/>
    </row>
    <row r="28" spans="1:18" ht="15" hidden="1">
      <c r="A28" s="579"/>
      <c r="B28" s="666"/>
      <c r="C28" s="658"/>
      <c r="D28" s="659"/>
      <c r="E28" s="653"/>
      <c r="F28" s="662"/>
      <c r="G28" s="656"/>
      <c r="H28" s="656"/>
      <c r="I28" s="656"/>
      <c r="J28" s="656"/>
      <c r="K28" s="656"/>
      <c r="L28" s="656"/>
      <c r="M28" s="656"/>
      <c r="N28" s="657"/>
      <c r="O28" s="656"/>
      <c r="P28" s="656"/>
      <c r="Q28" s="656"/>
      <c r="R28" s="527"/>
    </row>
    <row r="29" spans="1:18" ht="15" hidden="1">
      <c r="A29" s="579"/>
      <c r="B29" s="666"/>
      <c r="C29" s="658"/>
      <c r="D29" s="659"/>
      <c r="E29" s="653"/>
      <c r="F29" s="662"/>
      <c r="G29" s="656"/>
      <c r="H29" s="656"/>
      <c r="I29" s="656"/>
      <c r="J29" s="656"/>
      <c r="K29" s="656"/>
      <c r="L29" s="656"/>
      <c r="M29" s="656"/>
      <c r="N29" s="657"/>
      <c r="O29" s="656"/>
      <c r="P29" s="656"/>
      <c r="Q29" s="656"/>
      <c r="R29" s="527"/>
    </row>
    <row r="30" spans="1:18" ht="15" hidden="1">
      <c r="A30" s="579"/>
      <c r="B30" s="666"/>
      <c r="C30" s="658"/>
      <c r="D30" s="659"/>
      <c r="E30" s="653"/>
      <c r="F30" s="662"/>
      <c r="G30" s="656"/>
      <c r="H30" s="656"/>
      <c r="I30" s="656"/>
      <c r="J30" s="656"/>
      <c r="K30" s="656"/>
      <c r="L30" s="656"/>
      <c r="M30" s="656"/>
      <c r="N30" s="657"/>
      <c r="O30" s="656"/>
      <c r="P30" s="656"/>
      <c r="Q30" s="656"/>
      <c r="R30" s="527"/>
    </row>
    <row r="31" spans="1:18" ht="15" hidden="1">
      <c r="A31" s="579"/>
      <c r="B31" s="666"/>
      <c r="C31" s="658"/>
      <c r="D31" s="659"/>
      <c r="E31" s="653"/>
      <c r="F31" s="662"/>
      <c r="G31" s="656"/>
      <c r="H31" s="656"/>
      <c r="I31" s="656"/>
      <c r="J31" s="656"/>
      <c r="K31" s="656"/>
      <c r="L31" s="656"/>
      <c r="M31" s="656"/>
      <c r="N31" s="657"/>
      <c r="O31" s="656"/>
      <c r="P31" s="656"/>
      <c r="Q31" s="656"/>
      <c r="R31" s="527"/>
    </row>
    <row r="32" spans="1:18" ht="15" hidden="1">
      <c r="A32" s="579"/>
      <c r="B32" s="666"/>
      <c r="C32" s="658"/>
      <c r="D32" s="659"/>
      <c r="E32" s="653"/>
      <c r="F32" s="662"/>
      <c r="G32" s="656"/>
      <c r="H32" s="656"/>
      <c r="I32" s="656"/>
      <c r="J32" s="656"/>
      <c r="K32" s="656"/>
      <c r="L32" s="656"/>
      <c r="M32" s="656"/>
      <c r="N32" s="657"/>
      <c r="O32" s="656"/>
      <c r="P32" s="656"/>
      <c r="Q32" s="656"/>
      <c r="R32" s="527"/>
    </row>
    <row r="33" spans="1:18" ht="15" hidden="1">
      <c r="A33" s="579"/>
      <c r="B33" s="666"/>
      <c r="C33" s="658"/>
      <c r="D33" s="659"/>
      <c r="E33" s="653"/>
      <c r="F33" s="662"/>
      <c r="G33" s="656"/>
      <c r="H33" s="656"/>
      <c r="I33" s="656"/>
      <c r="J33" s="656"/>
      <c r="K33" s="656"/>
      <c r="L33" s="656"/>
      <c r="M33" s="656"/>
      <c r="N33" s="657"/>
      <c r="O33" s="656"/>
      <c r="P33" s="656"/>
      <c r="Q33" s="656"/>
      <c r="R33" s="527"/>
    </row>
    <row r="34" spans="1:18" ht="15" hidden="1">
      <c r="A34" s="579"/>
      <c r="B34" s="666"/>
      <c r="C34" s="658"/>
      <c r="D34" s="659"/>
      <c r="E34" s="653"/>
      <c r="F34" s="662"/>
      <c r="G34" s="656"/>
      <c r="H34" s="656"/>
      <c r="I34" s="656"/>
      <c r="J34" s="656"/>
      <c r="K34" s="656"/>
      <c r="L34" s="656"/>
      <c r="M34" s="656"/>
      <c r="N34" s="657"/>
      <c r="O34" s="656"/>
      <c r="P34" s="656"/>
      <c r="Q34" s="656"/>
      <c r="R34" s="527"/>
    </row>
    <row r="35" spans="1:18" ht="15" hidden="1">
      <c r="A35" s="579"/>
      <c r="B35" s="666"/>
      <c r="C35" s="658"/>
      <c r="D35" s="659"/>
      <c r="E35" s="653"/>
      <c r="F35" s="662"/>
      <c r="G35" s="656"/>
      <c r="H35" s="656"/>
      <c r="I35" s="656"/>
      <c r="J35" s="656"/>
      <c r="K35" s="656"/>
      <c r="L35" s="656"/>
      <c r="M35" s="656"/>
      <c r="N35" s="657"/>
      <c r="O35" s="656"/>
      <c r="P35" s="656"/>
      <c r="Q35" s="656"/>
      <c r="R35" s="527"/>
    </row>
    <row r="36" spans="1:18" ht="15" hidden="1">
      <c r="A36" s="579"/>
      <c r="B36" s="666"/>
      <c r="C36" s="658"/>
      <c r="D36" s="659"/>
      <c r="E36" s="653"/>
      <c r="F36" s="662"/>
      <c r="G36" s="656"/>
      <c r="H36" s="656"/>
      <c r="I36" s="656"/>
      <c r="J36" s="656"/>
      <c r="K36" s="656"/>
      <c r="L36" s="656"/>
      <c r="M36" s="656"/>
      <c r="N36" s="657"/>
      <c r="O36" s="656"/>
      <c r="P36" s="656"/>
      <c r="Q36" s="656"/>
      <c r="R36" s="527"/>
    </row>
    <row r="37" spans="1:18" ht="15" hidden="1">
      <c r="A37" s="579"/>
      <c r="B37" s="666"/>
      <c r="C37" s="658"/>
      <c r="D37" s="659"/>
      <c r="E37" s="653"/>
      <c r="F37" s="662"/>
      <c r="G37" s="656"/>
      <c r="H37" s="656"/>
      <c r="I37" s="656"/>
      <c r="J37" s="656"/>
      <c r="K37" s="656"/>
      <c r="L37" s="656"/>
      <c r="M37" s="656"/>
      <c r="N37" s="657"/>
      <c r="O37" s="656"/>
      <c r="P37" s="656"/>
      <c r="Q37" s="656"/>
      <c r="R37" s="527"/>
    </row>
    <row r="38" spans="1:18" ht="15">
      <c r="A38" s="579"/>
      <c r="B38" s="666"/>
      <c r="C38" s="658"/>
      <c r="D38" s="659"/>
      <c r="E38" s="653"/>
      <c r="F38" s="662"/>
      <c r="G38" s="656"/>
      <c r="H38" s="656"/>
      <c r="I38" s="656"/>
      <c r="J38" s="656"/>
      <c r="K38" s="656"/>
      <c r="L38" s="656"/>
      <c r="M38" s="656"/>
      <c r="N38" s="657"/>
      <c r="O38" s="656"/>
      <c r="P38" s="656"/>
      <c r="Q38" s="656"/>
      <c r="R38" s="527"/>
    </row>
    <row r="39" spans="1:18" ht="15">
      <c r="A39" s="579"/>
      <c r="B39" s="666" t="str">
        <f>+'PEP POA'!B136</f>
        <v>COMPONENTE 3: Fortalecimiento del control vectorial integral</v>
      </c>
      <c r="C39" s="652">
        <f>+D39+E39</f>
        <v>1679395.03</v>
      </c>
      <c r="D39" s="659">
        <f>+'PEP POA'!DF136</f>
        <v>188028.03000000009</v>
      </c>
      <c r="E39" s="653">
        <f>+'PEP POA'!DG136</f>
        <v>1491367</v>
      </c>
      <c r="F39" s="662"/>
      <c r="G39" s="656">
        <v>0</v>
      </c>
      <c r="H39" s="656">
        <v>0</v>
      </c>
      <c r="I39" s="656">
        <v>0</v>
      </c>
      <c r="J39" s="656"/>
      <c r="K39" s="656">
        <v>0</v>
      </c>
      <c r="L39" s="656">
        <v>0</v>
      </c>
      <c r="M39" s="656">
        <v>0</v>
      </c>
      <c r="N39" s="657"/>
      <c r="O39" s="656">
        <v>0</v>
      </c>
      <c r="P39" s="656">
        <v>0</v>
      </c>
      <c r="Q39" s="656">
        <v>0</v>
      </c>
      <c r="R39" s="527"/>
    </row>
    <row r="40" spans="1:18" ht="15" hidden="1">
      <c r="A40" s="579"/>
      <c r="B40" s="666"/>
      <c r="C40" s="658"/>
      <c r="D40" s="659"/>
      <c r="E40" s="653"/>
      <c r="F40" s="662"/>
      <c r="G40" s="656"/>
      <c r="H40" s="656"/>
      <c r="I40" s="656"/>
      <c r="J40" s="656"/>
      <c r="K40" s="656"/>
      <c r="L40" s="656"/>
      <c r="M40" s="656"/>
      <c r="N40" s="657"/>
      <c r="O40" s="656"/>
      <c r="P40" s="656"/>
      <c r="Q40" s="656"/>
      <c r="R40" s="527"/>
    </row>
    <row r="41" spans="1:18" ht="15" hidden="1">
      <c r="A41" s="579"/>
      <c r="B41" s="667"/>
      <c r="C41" s="658"/>
      <c r="D41" s="659"/>
      <c r="E41" s="653"/>
      <c r="F41" s="662"/>
      <c r="G41" s="656"/>
      <c r="H41" s="656"/>
      <c r="I41" s="656"/>
      <c r="J41" s="656"/>
      <c r="K41" s="656"/>
      <c r="L41" s="656"/>
      <c r="M41" s="656"/>
      <c r="N41" s="657"/>
      <c r="O41" s="656"/>
      <c r="P41" s="656"/>
      <c r="Q41" s="656"/>
      <c r="R41" s="527"/>
    </row>
    <row r="42" spans="1:18" ht="15" hidden="1">
      <c r="A42" s="579"/>
      <c r="B42" s="666"/>
      <c r="C42" s="658"/>
      <c r="D42" s="659"/>
      <c r="E42" s="653"/>
      <c r="F42" s="662"/>
      <c r="G42" s="656"/>
      <c r="H42" s="656"/>
      <c r="I42" s="656"/>
      <c r="J42" s="656"/>
      <c r="K42" s="656"/>
      <c r="L42" s="656"/>
      <c r="M42" s="656"/>
      <c r="N42" s="657"/>
      <c r="O42" s="656"/>
      <c r="P42" s="656"/>
      <c r="Q42" s="656"/>
      <c r="R42" s="527"/>
    </row>
    <row r="43" spans="1:18" ht="15" hidden="1">
      <c r="A43" s="579"/>
      <c r="B43" s="668"/>
      <c r="C43" s="658"/>
      <c r="D43" s="659"/>
      <c r="E43" s="653"/>
      <c r="F43" s="662"/>
      <c r="G43" s="656"/>
      <c r="H43" s="656"/>
      <c r="I43" s="656"/>
      <c r="J43" s="656"/>
      <c r="K43" s="656"/>
      <c r="L43" s="656"/>
      <c r="M43" s="656"/>
      <c r="N43" s="657"/>
      <c r="O43" s="656"/>
      <c r="P43" s="656"/>
      <c r="Q43" s="656"/>
      <c r="R43" s="527"/>
    </row>
    <row r="44" spans="1:18" ht="15" hidden="1">
      <c r="A44" s="579"/>
      <c r="B44" s="668"/>
      <c r="C44" s="658"/>
      <c r="D44" s="659"/>
      <c r="E44" s="653"/>
      <c r="F44" s="662"/>
      <c r="G44" s="656"/>
      <c r="H44" s="656"/>
      <c r="I44" s="656"/>
      <c r="J44" s="656"/>
      <c r="K44" s="656"/>
      <c r="L44" s="656"/>
      <c r="M44" s="656"/>
      <c r="N44" s="657"/>
      <c r="O44" s="656"/>
      <c r="P44" s="656"/>
      <c r="Q44" s="656"/>
      <c r="R44" s="527"/>
    </row>
    <row r="45" spans="1:18" ht="15" hidden="1">
      <c r="A45" s="579"/>
      <c r="B45" s="668"/>
      <c r="C45" s="658"/>
      <c r="D45" s="659"/>
      <c r="E45" s="653"/>
      <c r="F45" s="662"/>
      <c r="G45" s="656"/>
      <c r="H45" s="656"/>
      <c r="I45" s="656"/>
      <c r="J45" s="656"/>
      <c r="K45" s="656"/>
      <c r="L45" s="656"/>
      <c r="M45" s="656"/>
      <c r="N45" s="657"/>
      <c r="O45" s="656"/>
      <c r="P45" s="656"/>
      <c r="Q45" s="656"/>
      <c r="R45" s="527"/>
    </row>
    <row r="46" spans="1:18" ht="15" hidden="1">
      <c r="A46" s="579"/>
      <c r="B46" s="668"/>
      <c r="C46" s="658"/>
      <c r="D46" s="659"/>
      <c r="E46" s="653"/>
      <c r="F46" s="662"/>
      <c r="G46" s="656"/>
      <c r="H46" s="656"/>
      <c r="I46" s="656"/>
      <c r="J46" s="656"/>
      <c r="K46" s="656"/>
      <c r="L46" s="656"/>
      <c r="M46" s="656"/>
      <c r="N46" s="657"/>
      <c r="O46" s="656"/>
      <c r="P46" s="656"/>
      <c r="Q46" s="656"/>
      <c r="R46" s="527"/>
    </row>
    <row r="47" spans="1:18" ht="15" hidden="1">
      <c r="A47" s="579"/>
      <c r="B47" s="668"/>
      <c r="C47" s="658"/>
      <c r="D47" s="659"/>
      <c r="E47" s="653"/>
      <c r="F47" s="662"/>
      <c r="G47" s="656"/>
      <c r="H47" s="656"/>
      <c r="I47" s="656"/>
      <c r="J47" s="656"/>
      <c r="K47" s="656"/>
      <c r="L47" s="656"/>
      <c r="M47" s="656"/>
      <c r="N47" s="657"/>
      <c r="O47" s="656"/>
      <c r="P47" s="656"/>
      <c r="Q47" s="656"/>
      <c r="R47" s="527"/>
    </row>
    <row r="48" spans="1:18" ht="15" hidden="1">
      <c r="A48" s="579"/>
      <c r="B48" s="668"/>
      <c r="C48" s="658"/>
      <c r="D48" s="659"/>
      <c r="E48" s="653"/>
      <c r="F48" s="662"/>
      <c r="G48" s="656"/>
      <c r="H48" s="656"/>
      <c r="I48" s="656"/>
      <c r="J48" s="656"/>
      <c r="K48" s="656"/>
      <c r="L48" s="656"/>
      <c r="M48" s="656"/>
      <c r="N48" s="657"/>
      <c r="O48" s="656"/>
      <c r="P48" s="656"/>
      <c r="Q48" s="656"/>
      <c r="R48" s="527"/>
    </row>
    <row r="49" spans="1:18" ht="15">
      <c r="A49" s="579"/>
      <c r="B49" s="668"/>
      <c r="C49" s="658"/>
      <c r="D49" s="659"/>
      <c r="E49" s="653"/>
      <c r="F49" s="662"/>
      <c r="G49" s="656"/>
      <c r="H49" s="656"/>
      <c r="I49" s="656"/>
      <c r="J49" s="656"/>
      <c r="K49" s="656"/>
      <c r="L49" s="656"/>
      <c r="M49" s="656"/>
      <c r="N49" s="657"/>
      <c r="O49" s="656"/>
      <c r="P49" s="656"/>
      <c r="Q49" s="656"/>
      <c r="R49" s="527"/>
    </row>
    <row r="50" spans="1:18" ht="30">
      <c r="A50" s="579"/>
      <c r="B50" s="666" t="str">
        <f>+'PEP POA'!B165</f>
        <v>COMPONENTE 4: Fortalecimiento de las acciones transversales, diálogo de políticas e intersectorialidad</v>
      </c>
      <c r="C50" s="652">
        <f>+D50+E50</f>
        <v>1104775.0311749978</v>
      </c>
      <c r="D50" s="659">
        <f>+'PEP POA'!DF165</f>
        <v>544060.0311749978</v>
      </c>
      <c r="E50" s="653">
        <f>+'PEP POA'!DG165</f>
        <v>560715</v>
      </c>
      <c r="F50" s="662"/>
      <c r="G50" s="656">
        <v>0</v>
      </c>
      <c r="H50" s="656">
        <v>0</v>
      </c>
      <c r="I50" s="656">
        <v>0</v>
      </c>
      <c r="J50" s="656"/>
      <c r="K50" s="656">
        <v>0</v>
      </c>
      <c r="L50" s="656">
        <v>0</v>
      </c>
      <c r="M50" s="656">
        <v>0</v>
      </c>
      <c r="N50" s="657"/>
      <c r="O50" s="656">
        <v>0</v>
      </c>
      <c r="P50" s="656">
        <v>0</v>
      </c>
      <c r="Q50" s="656">
        <v>0</v>
      </c>
      <c r="R50" s="527"/>
    </row>
    <row r="51" spans="1:18" ht="15" hidden="1">
      <c r="A51" s="579"/>
      <c r="B51" s="668"/>
      <c r="C51" s="648"/>
      <c r="D51" s="649"/>
      <c r="E51" s="647"/>
      <c r="F51" s="641"/>
      <c r="G51" s="639"/>
      <c r="H51" s="639"/>
      <c r="I51" s="639"/>
      <c r="J51" s="639"/>
      <c r="K51" s="639"/>
      <c r="L51" s="639"/>
      <c r="M51" s="639"/>
      <c r="N51" s="528"/>
      <c r="O51" s="640"/>
      <c r="P51" s="640"/>
      <c r="Q51" s="640"/>
      <c r="R51" s="527"/>
    </row>
    <row r="52" spans="1:18" ht="15" hidden="1">
      <c r="A52" s="579"/>
      <c r="B52" s="668"/>
      <c r="C52" s="648"/>
      <c r="D52" s="649"/>
      <c r="E52" s="647"/>
      <c r="F52" s="641"/>
      <c r="G52" s="639"/>
      <c r="H52" s="639"/>
      <c r="I52" s="639"/>
      <c r="J52" s="639"/>
      <c r="K52" s="639"/>
      <c r="L52" s="639"/>
      <c r="M52" s="639"/>
      <c r="N52" s="528"/>
      <c r="O52" s="640"/>
      <c r="P52" s="640"/>
      <c r="Q52" s="640"/>
      <c r="R52" s="527"/>
    </row>
    <row r="53" spans="1:18" ht="15" hidden="1">
      <c r="A53" s="579"/>
      <c r="B53" s="668"/>
      <c r="C53" s="648"/>
      <c r="D53" s="649"/>
      <c r="E53" s="647"/>
      <c r="F53" s="641"/>
      <c r="G53" s="639"/>
      <c r="H53" s="639"/>
      <c r="I53" s="639"/>
      <c r="J53" s="639"/>
      <c r="K53" s="639"/>
      <c r="L53" s="639"/>
      <c r="M53" s="639"/>
      <c r="N53" s="528"/>
      <c r="O53" s="640"/>
      <c r="P53" s="640"/>
      <c r="Q53" s="640"/>
      <c r="R53" s="527"/>
    </row>
    <row r="54" spans="1:18" ht="15" hidden="1">
      <c r="A54" s="579"/>
      <c r="B54" s="665"/>
      <c r="C54" s="650"/>
      <c r="D54" s="647"/>
      <c r="E54" s="647"/>
      <c r="F54" s="637"/>
      <c r="G54" s="638"/>
      <c r="H54" s="638"/>
      <c r="I54" s="638"/>
      <c r="J54" s="639"/>
      <c r="K54" s="638"/>
      <c r="L54" s="638"/>
      <c r="M54" s="638"/>
      <c r="N54" s="528"/>
      <c r="O54" s="637"/>
      <c r="P54" s="637"/>
      <c r="Q54" s="637"/>
      <c r="R54" s="527"/>
    </row>
    <row r="55" spans="1:18" ht="15" hidden="1">
      <c r="A55" s="579"/>
      <c r="B55" s="668"/>
      <c r="C55" s="648"/>
      <c r="D55" s="649"/>
      <c r="E55" s="647"/>
      <c r="F55" s="641"/>
      <c r="G55" s="639"/>
      <c r="H55" s="639"/>
      <c r="I55" s="639"/>
      <c r="J55" s="639"/>
      <c r="K55" s="639"/>
      <c r="L55" s="639"/>
      <c r="M55" s="639"/>
      <c r="N55" s="528"/>
      <c r="O55" s="640"/>
      <c r="P55" s="640"/>
      <c r="Q55" s="640"/>
      <c r="R55" s="527"/>
    </row>
    <row r="56" spans="1:18" ht="15" hidden="1">
      <c r="A56" s="579"/>
      <c r="B56" s="668"/>
      <c r="C56" s="648"/>
      <c r="D56" s="649"/>
      <c r="E56" s="647"/>
      <c r="F56" s="641"/>
      <c r="G56" s="639"/>
      <c r="H56" s="639"/>
      <c r="I56" s="639"/>
      <c r="J56" s="639"/>
      <c r="K56" s="639"/>
      <c r="L56" s="639"/>
      <c r="M56" s="639"/>
      <c r="N56" s="528"/>
      <c r="O56" s="640"/>
      <c r="P56" s="640"/>
      <c r="Q56" s="640"/>
      <c r="R56" s="527"/>
    </row>
    <row r="57" spans="1:18" ht="15">
      <c r="A57" s="579"/>
      <c r="B57" s="668"/>
      <c r="C57" s="648"/>
      <c r="D57" s="649"/>
      <c r="E57" s="647"/>
      <c r="F57" s="641"/>
      <c r="G57" s="642"/>
      <c r="H57" s="642"/>
      <c r="I57" s="642"/>
      <c r="J57" s="639"/>
      <c r="K57" s="642"/>
      <c r="L57" s="642"/>
      <c r="M57" s="642"/>
      <c r="N57" s="528"/>
      <c r="O57" s="669"/>
      <c r="P57" s="669"/>
      <c r="Q57" s="669"/>
      <c r="R57" s="527"/>
    </row>
    <row r="58" spans="1:18" ht="15">
      <c r="A58" s="579"/>
      <c r="B58" s="666" t="s">
        <v>123</v>
      </c>
      <c r="C58" s="664">
        <f>+C10+C25+C39+C50</f>
        <v>9677423.9061749987</v>
      </c>
      <c r="D58" s="664">
        <f>+D10+D25+D39+D50</f>
        <v>2422105.9061749978</v>
      </c>
      <c r="E58" s="664">
        <f>+E10+E25+E39+E50</f>
        <v>7255318</v>
      </c>
      <c r="F58" s="640"/>
      <c r="G58" s="637">
        <f>+G10+G13+G16+G21+G23+G54</f>
        <v>0</v>
      </c>
      <c r="H58" s="637">
        <f>+H10+H13+H16+H21+H23+H54</f>
        <v>0</v>
      </c>
      <c r="I58" s="637">
        <f>+I10+I13+I16+I21+I23+I54</f>
        <v>0</v>
      </c>
      <c r="J58" s="637"/>
      <c r="K58" s="637">
        <f>+K10+K13+K16+K21+K23+K54</f>
        <v>0</v>
      </c>
      <c r="L58" s="637">
        <f>+L10+L13+L16+L21+L23+L54</f>
        <v>0</v>
      </c>
      <c r="M58" s="637">
        <f>+M10+M13+M16+M21+M23+M54</f>
        <v>0</v>
      </c>
      <c r="N58" s="529"/>
      <c r="O58" s="637">
        <f>+O10+O13+O16+O21+O23+O54</f>
        <v>0</v>
      </c>
      <c r="P58" s="637">
        <f>+P10+P13+P16+P21+P23+P54</f>
        <v>0</v>
      </c>
      <c r="Q58" s="637">
        <f>+Q10+Q13+Q16+Q21+Q23+Q54</f>
        <v>0</v>
      </c>
      <c r="R58" s="527"/>
    </row>
    <row r="59" spans="1:18" ht="15">
      <c r="A59" s="579"/>
      <c r="B59" s="1080" t="s">
        <v>774</v>
      </c>
      <c r="C59" s="1080"/>
      <c r="D59" s="1080"/>
      <c r="E59" s="1080"/>
      <c r="F59" s="1080"/>
      <c r="G59" s="1080"/>
      <c r="H59" s="1080"/>
      <c r="I59" s="1080"/>
      <c r="J59" s="528"/>
      <c r="K59" s="528"/>
      <c r="L59" s="528"/>
      <c r="M59" s="528"/>
      <c r="N59" s="528"/>
      <c r="O59" s="528"/>
      <c r="P59" s="528"/>
      <c r="Q59" s="528"/>
      <c r="R59" s="527"/>
    </row>
    <row r="60" spans="1:18" ht="15">
      <c r="A60" s="579"/>
      <c r="B60" s="643" t="s">
        <v>778</v>
      </c>
      <c r="C60" s="643"/>
      <c r="D60" s="643"/>
      <c r="E60" s="643"/>
      <c r="F60" s="643"/>
      <c r="G60" s="643"/>
      <c r="H60" s="643"/>
      <c r="I60" s="643"/>
      <c r="J60" s="528"/>
      <c r="K60" s="528"/>
      <c r="L60" s="528"/>
      <c r="M60" s="528"/>
      <c r="N60" s="528"/>
      <c r="O60" s="528"/>
      <c r="P60" s="528"/>
      <c r="Q60" s="528"/>
      <c r="R60" s="527"/>
    </row>
    <row r="61" spans="1:18" ht="42" customHeight="1">
      <c r="A61" s="579"/>
      <c r="B61" s="1077" t="s">
        <v>876</v>
      </c>
      <c r="C61" s="1077"/>
      <c r="D61" s="1077"/>
      <c r="E61" s="1077"/>
      <c r="F61" s="1077"/>
      <c r="G61" s="1077"/>
      <c r="H61" s="1077"/>
      <c r="I61" s="1077"/>
      <c r="J61" s="1077"/>
      <c r="K61" s="528"/>
      <c r="L61" s="528"/>
      <c r="M61" s="528"/>
      <c r="N61" s="528"/>
      <c r="O61" s="528"/>
      <c r="P61" s="528"/>
      <c r="Q61" s="528"/>
      <c r="R61" s="527"/>
    </row>
    <row r="62" spans="1:18" ht="7.5" customHeight="1">
      <c r="A62" s="579"/>
      <c r="B62" s="583"/>
      <c r="C62" s="670"/>
      <c r="D62" s="670"/>
      <c r="E62" s="670"/>
      <c r="F62" s="671"/>
      <c r="G62" s="651"/>
      <c r="H62" s="651"/>
      <c r="I62" s="651"/>
      <c r="J62" s="651"/>
      <c r="K62" s="528"/>
      <c r="L62" s="528"/>
      <c r="M62" s="528"/>
      <c r="N62" s="528"/>
      <c r="O62" s="528"/>
      <c r="P62" s="528"/>
      <c r="Q62" s="528"/>
      <c r="R62" s="527"/>
    </row>
    <row r="63" spans="1:18" ht="15">
      <c r="A63" s="579"/>
      <c r="B63" s="581"/>
      <c r="C63" s="672"/>
      <c r="D63" s="672"/>
      <c r="E63" s="672"/>
      <c r="F63" s="673"/>
      <c r="G63" s="673"/>
      <c r="H63" s="673"/>
      <c r="I63" s="673"/>
      <c r="J63" s="674"/>
      <c r="K63" s="526"/>
      <c r="L63" s="526"/>
      <c r="M63" s="526"/>
      <c r="N63" s="526"/>
      <c r="O63" s="526"/>
      <c r="P63" s="526"/>
      <c r="Q63" s="526"/>
      <c r="R63" s="525"/>
    </row>
    <row r="66" spans="3:3">
      <c r="C66" s="620"/>
    </row>
  </sheetData>
  <mergeCells count="24">
    <mergeCell ref="B61:J61"/>
    <mergeCell ref="C7:E7"/>
    <mergeCell ref="G7:I7"/>
    <mergeCell ref="K7:M7"/>
    <mergeCell ref="O7:Q7"/>
    <mergeCell ref="Q8:Q9"/>
    <mergeCell ref="B59:I59"/>
    <mergeCell ref="I8:I9"/>
    <mergeCell ref="K8:K9"/>
    <mergeCell ref="L8:L9"/>
    <mergeCell ref="M8:M9"/>
    <mergeCell ref="O8:O9"/>
    <mergeCell ref="P8:P9"/>
    <mergeCell ref="B8:B9"/>
    <mergeCell ref="C8:C9"/>
    <mergeCell ref="D8:D9"/>
    <mergeCell ref="E8:E9"/>
    <mergeCell ref="G8:G9"/>
    <mergeCell ref="H8:H9"/>
    <mergeCell ref="B2:R2"/>
    <mergeCell ref="B3:R3"/>
    <mergeCell ref="B4:R4"/>
    <mergeCell ref="B5:R5"/>
    <mergeCell ref="B6:Q6"/>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7030A0"/>
  </sheetPr>
  <dimension ref="A1:K82"/>
  <sheetViews>
    <sheetView showGridLines="0" zoomScale="113" zoomScaleNormal="113" workbookViewId="0">
      <pane ySplit="3" topLeftCell="A10" activePane="bottomLeft" state="frozenSplit"/>
      <selection pane="bottomLeft" activeCell="D21" sqref="D21"/>
    </sheetView>
  </sheetViews>
  <sheetFormatPr baseColWidth="10" defaultColWidth="9.1640625" defaultRowHeight="13"/>
  <cols>
    <col min="1" max="1" width="17.1640625" style="610" customWidth="1"/>
    <col min="2" max="2" width="20.5" style="678" customWidth="1"/>
    <col min="3" max="3" width="17" style="678" customWidth="1"/>
    <col min="4" max="4" width="66" style="684" customWidth="1"/>
    <col min="5" max="5" width="19.6640625" style="681" customWidth="1"/>
    <col min="6" max="6" width="25.1640625" style="611" customWidth="1"/>
    <col min="7" max="7" width="20.1640625" style="611" customWidth="1"/>
    <col min="8" max="8" width="19.33203125" style="611" customWidth="1"/>
    <col min="9" max="9" width="30" style="609" customWidth="1"/>
    <col min="10" max="16384" width="9.1640625" style="609"/>
  </cols>
  <sheetData>
    <row r="1" spans="1:9" ht="28">
      <c r="A1" s="676" t="s">
        <v>666</v>
      </c>
      <c r="B1" s="683"/>
      <c r="C1" s="683"/>
    </row>
    <row r="2" spans="1:9">
      <c r="A2" s="619" t="s">
        <v>665</v>
      </c>
      <c r="B2" s="678" t="s">
        <v>898</v>
      </c>
    </row>
    <row r="3" spans="1:9" s="695" customFormat="1" ht="61.5" customHeight="1">
      <c r="A3" s="694" t="s">
        <v>664</v>
      </c>
      <c r="B3" s="694" t="s">
        <v>663</v>
      </c>
      <c r="C3" s="694" t="s">
        <v>747</v>
      </c>
      <c r="D3" s="694" t="s">
        <v>662</v>
      </c>
      <c r="E3" s="694" t="s">
        <v>661</v>
      </c>
      <c r="F3" s="694" t="s">
        <v>660</v>
      </c>
      <c r="G3" s="694" t="s">
        <v>659</v>
      </c>
      <c r="H3" s="694" t="s">
        <v>658</v>
      </c>
      <c r="I3" s="694" t="s">
        <v>355</v>
      </c>
    </row>
    <row r="4" spans="1:9" s="615" customFormat="1" ht="14">
      <c r="A4" s="1083" t="s">
        <v>819</v>
      </c>
      <c r="B4" s="1084"/>
      <c r="C4" s="1085"/>
      <c r="D4" s="1084"/>
      <c r="E4" s="1084"/>
      <c r="F4" s="1084"/>
      <c r="G4" s="1084"/>
      <c r="H4" s="1084"/>
      <c r="I4" s="1086"/>
    </row>
    <row r="5" spans="1:9" s="615" customFormat="1" ht="15">
      <c r="A5" s="616" t="s">
        <v>655</v>
      </c>
      <c r="B5" s="616" t="s">
        <v>655</v>
      </c>
      <c r="C5" s="616"/>
      <c r="D5" s="617" t="s">
        <v>657</v>
      </c>
      <c r="E5" s="616" t="s">
        <v>655</v>
      </c>
      <c r="F5" s="616" t="s">
        <v>655</v>
      </c>
      <c r="G5" s="618">
        <v>43678</v>
      </c>
      <c r="H5" s="616" t="s">
        <v>655</v>
      </c>
      <c r="I5" s="616"/>
    </row>
    <row r="6" spans="1:9" s="615" customFormat="1" ht="15">
      <c r="A6" s="616" t="s">
        <v>655</v>
      </c>
      <c r="B6" s="616" t="s">
        <v>655</v>
      </c>
      <c r="C6" s="616"/>
      <c r="D6" s="617" t="s">
        <v>656</v>
      </c>
      <c r="E6" s="616" t="s">
        <v>655</v>
      </c>
      <c r="F6" s="616" t="s">
        <v>655</v>
      </c>
      <c r="G6" s="618">
        <v>43755</v>
      </c>
      <c r="H6" s="616" t="s">
        <v>655</v>
      </c>
      <c r="I6" s="616"/>
    </row>
    <row r="7" spans="1:9" s="615" customFormat="1" ht="14">
      <c r="A7" s="1091" t="s">
        <v>821</v>
      </c>
      <c r="B7" s="1092"/>
      <c r="C7" s="1092"/>
      <c r="D7" s="1093"/>
      <c r="E7" s="708"/>
      <c r="F7" s="708"/>
      <c r="G7" s="710"/>
      <c r="H7" s="708"/>
      <c r="I7" s="708"/>
    </row>
    <row r="8" spans="1:9" s="611" customFormat="1" ht="15">
      <c r="A8" s="677" t="s">
        <v>668</v>
      </c>
      <c r="B8" s="677" t="s">
        <v>667</v>
      </c>
      <c r="C8" s="680" t="s">
        <v>742</v>
      </c>
      <c r="D8" s="685" t="s">
        <v>682</v>
      </c>
      <c r="E8" s="689">
        <v>44121</v>
      </c>
      <c r="F8" s="618" t="s">
        <v>840</v>
      </c>
      <c r="G8" s="614" t="s">
        <v>846</v>
      </c>
      <c r="H8" s="612" t="s">
        <v>845</v>
      </c>
      <c r="I8" s="719" t="s">
        <v>824</v>
      </c>
    </row>
    <row r="9" spans="1:9" s="611" customFormat="1" ht="15">
      <c r="A9" s="677" t="s">
        <v>669</v>
      </c>
      <c r="B9" s="677" t="s">
        <v>667</v>
      </c>
      <c r="C9" s="680" t="s">
        <v>742</v>
      </c>
      <c r="D9" s="685" t="s">
        <v>683</v>
      </c>
      <c r="E9" s="689">
        <v>44121</v>
      </c>
      <c r="F9" s="618" t="s">
        <v>822</v>
      </c>
      <c r="G9" s="614" t="s">
        <v>846</v>
      </c>
      <c r="H9" s="612" t="s">
        <v>845</v>
      </c>
      <c r="I9" s="711" t="s">
        <v>823</v>
      </c>
    </row>
    <row r="10" spans="1:9" s="611" customFormat="1" ht="15">
      <c r="A10" s="677" t="s">
        <v>670</v>
      </c>
      <c r="B10" s="677" t="s">
        <v>667</v>
      </c>
      <c r="C10" s="680" t="s">
        <v>742</v>
      </c>
      <c r="D10" s="685" t="s">
        <v>684</v>
      </c>
      <c r="E10" s="689">
        <v>44121</v>
      </c>
      <c r="F10" s="618" t="s">
        <v>840</v>
      </c>
      <c r="G10" s="614" t="s">
        <v>846</v>
      </c>
      <c r="H10" s="612" t="s">
        <v>845</v>
      </c>
      <c r="I10" s="711" t="s">
        <v>825</v>
      </c>
    </row>
    <row r="11" spans="1:9" s="611" customFormat="1" ht="15">
      <c r="A11" s="677" t="s">
        <v>671</v>
      </c>
      <c r="B11" s="677" t="s">
        <v>667</v>
      </c>
      <c r="C11" s="680" t="s">
        <v>742</v>
      </c>
      <c r="D11" s="685" t="s">
        <v>685</v>
      </c>
      <c r="E11" s="689">
        <v>44121</v>
      </c>
      <c r="F11" s="618" t="s">
        <v>826</v>
      </c>
      <c r="G11" s="614" t="s">
        <v>846</v>
      </c>
      <c r="H11" s="612" t="s">
        <v>845</v>
      </c>
      <c r="I11" s="711" t="s">
        <v>827</v>
      </c>
    </row>
    <row r="12" spans="1:9" s="611" customFormat="1" ht="15">
      <c r="A12" s="677" t="s">
        <v>671</v>
      </c>
      <c r="B12" s="677" t="s">
        <v>667</v>
      </c>
      <c r="C12" s="680" t="s">
        <v>742</v>
      </c>
      <c r="D12" s="685" t="s">
        <v>685</v>
      </c>
      <c r="E12" s="689">
        <v>44121</v>
      </c>
      <c r="F12" s="618" t="s">
        <v>841</v>
      </c>
      <c r="G12" s="614" t="s">
        <v>846</v>
      </c>
      <c r="H12" s="612" t="s">
        <v>845</v>
      </c>
      <c r="I12" s="717" t="s">
        <v>828</v>
      </c>
    </row>
    <row r="13" spans="1:9" s="611" customFormat="1" ht="14">
      <c r="A13" s="1091" t="s">
        <v>829</v>
      </c>
      <c r="B13" s="1092"/>
      <c r="C13" s="1092"/>
      <c r="D13" s="1093"/>
      <c r="E13" s="714"/>
      <c r="F13" s="618"/>
      <c r="G13" s="715"/>
      <c r="H13" s="716"/>
      <c r="I13" s="717"/>
    </row>
    <row r="14" spans="1:9" s="611" customFormat="1" ht="15">
      <c r="A14" s="677" t="s">
        <v>672</v>
      </c>
      <c r="B14" s="680" t="s">
        <v>673</v>
      </c>
      <c r="C14" s="680" t="s">
        <v>743</v>
      </c>
      <c r="D14" s="685" t="s">
        <v>686</v>
      </c>
      <c r="E14" s="689">
        <v>44121</v>
      </c>
      <c r="F14" s="618" t="s">
        <v>842</v>
      </c>
      <c r="G14" s="614" t="s">
        <v>846</v>
      </c>
      <c r="H14" s="612" t="s">
        <v>845</v>
      </c>
      <c r="I14" s="720" t="s">
        <v>830</v>
      </c>
    </row>
    <row r="15" spans="1:9" s="679" customFormat="1" ht="15">
      <c r="A15" s="612" t="s">
        <v>775</v>
      </c>
      <c r="B15" s="680" t="s">
        <v>673</v>
      </c>
      <c r="C15" s="680" t="s">
        <v>742</v>
      </c>
      <c r="D15" s="687" t="s">
        <v>687</v>
      </c>
      <c r="E15" s="689">
        <v>44121</v>
      </c>
      <c r="F15" s="618" t="s">
        <v>843</v>
      </c>
      <c r="G15" s="614" t="s">
        <v>846</v>
      </c>
      <c r="H15" s="612" t="s">
        <v>845</v>
      </c>
      <c r="I15" s="617" t="s">
        <v>831</v>
      </c>
    </row>
    <row r="16" spans="1:9" s="679" customFormat="1" ht="15">
      <c r="A16" s="677" t="s">
        <v>674</v>
      </c>
      <c r="B16" s="680" t="s">
        <v>673</v>
      </c>
      <c r="C16" s="680" t="s">
        <v>742</v>
      </c>
      <c r="D16" s="685" t="s">
        <v>688</v>
      </c>
      <c r="E16" s="689">
        <v>44121</v>
      </c>
      <c r="F16" s="618" t="s">
        <v>840</v>
      </c>
      <c r="G16" s="614" t="s">
        <v>846</v>
      </c>
      <c r="H16" s="612" t="s">
        <v>845</v>
      </c>
      <c r="I16" s="709" t="s">
        <v>825</v>
      </c>
    </row>
    <row r="17" spans="1:11" s="679" customFormat="1" ht="15">
      <c r="A17" s="677" t="s">
        <v>675</v>
      </c>
      <c r="B17" s="680" t="s">
        <v>673</v>
      </c>
      <c r="C17" s="680" t="s">
        <v>742</v>
      </c>
      <c r="D17" s="685" t="s">
        <v>689</v>
      </c>
      <c r="E17" s="689">
        <v>44121</v>
      </c>
      <c r="F17" s="618" t="s">
        <v>832</v>
      </c>
      <c r="G17" s="614" t="s">
        <v>846</v>
      </c>
      <c r="H17" s="612" t="s">
        <v>845</v>
      </c>
      <c r="I17" s="709" t="s">
        <v>833</v>
      </c>
    </row>
    <row r="18" spans="1:11" s="679" customFormat="1" ht="15">
      <c r="A18" s="677" t="s">
        <v>676</v>
      </c>
      <c r="B18" s="680" t="s">
        <v>673</v>
      </c>
      <c r="C18" s="680" t="s">
        <v>742</v>
      </c>
      <c r="D18" s="685" t="s">
        <v>690</v>
      </c>
      <c r="E18" s="689">
        <v>44121</v>
      </c>
      <c r="F18" s="618" t="s">
        <v>844</v>
      </c>
      <c r="G18" s="614" t="s">
        <v>846</v>
      </c>
      <c r="H18" s="612" t="s">
        <v>845</v>
      </c>
      <c r="I18" s="718" t="s">
        <v>834</v>
      </c>
    </row>
    <row r="19" spans="1:11" s="679" customFormat="1" ht="15">
      <c r="A19" s="1094" t="s">
        <v>839</v>
      </c>
      <c r="B19" s="1095"/>
      <c r="C19" s="1095"/>
      <c r="D19" s="1096"/>
      <c r="E19" s="714"/>
      <c r="F19" s="715"/>
      <c r="G19" s="715"/>
      <c r="H19" s="708"/>
      <c r="I19" s="708"/>
    </row>
    <row r="20" spans="1:11" s="679" customFormat="1" ht="15">
      <c r="A20" s="682" t="s">
        <v>678</v>
      </c>
      <c r="B20" s="680" t="s">
        <v>667</v>
      </c>
      <c r="C20" s="680" t="s">
        <v>745</v>
      </c>
      <c r="D20" s="685" t="s">
        <v>776</v>
      </c>
      <c r="E20" s="689">
        <v>44175</v>
      </c>
      <c r="F20" s="618">
        <v>43819</v>
      </c>
      <c r="G20" s="616" t="s">
        <v>892</v>
      </c>
      <c r="H20" s="612" t="s">
        <v>654</v>
      </c>
      <c r="I20" s="703" t="s">
        <v>894</v>
      </c>
    </row>
    <row r="21" spans="1:11" s="681" customFormat="1" ht="15">
      <c r="A21" s="680" t="s">
        <v>678</v>
      </c>
      <c r="B21" s="680" t="s">
        <v>667</v>
      </c>
      <c r="C21" s="680" t="s">
        <v>745</v>
      </c>
      <c r="D21" s="685" t="s">
        <v>692</v>
      </c>
      <c r="E21" s="689">
        <v>43840</v>
      </c>
      <c r="F21" s="618">
        <v>43837</v>
      </c>
      <c r="G21" s="616" t="s">
        <v>897</v>
      </c>
      <c r="H21" s="612" t="s">
        <v>653</v>
      </c>
      <c r="I21" s="703" t="s">
        <v>895</v>
      </c>
    </row>
    <row r="22" spans="1:11" s="681" customFormat="1" ht="15">
      <c r="A22" s="680" t="s">
        <v>678</v>
      </c>
      <c r="B22" s="680" t="s">
        <v>667</v>
      </c>
      <c r="C22" s="680" t="s">
        <v>745</v>
      </c>
      <c r="D22" s="685" t="s">
        <v>693</v>
      </c>
      <c r="E22" s="689">
        <v>43871</v>
      </c>
      <c r="F22" s="618">
        <v>43868</v>
      </c>
      <c r="G22" s="616" t="s">
        <v>878</v>
      </c>
      <c r="H22" s="612" t="s">
        <v>652</v>
      </c>
      <c r="I22" s="703" t="s">
        <v>877</v>
      </c>
    </row>
    <row r="23" spans="1:11" s="679" customFormat="1" ht="15">
      <c r="A23" s="680" t="s">
        <v>678</v>
      </c>
      <c r="B23" s="680" t="s">
        <v>667</v>
      </c>
      <c r="C23" s="680" t="s">
        <v>745</v>
      </c>
      <c r="D23" s="685" t="s">
        <v>694</v>
      </c>
      <c r="E23" s="689">
        <v>43900</v>
      </c>
      <c r="F23" s="618">
        <v>43895</v>
      </c>
      <c r="G23" s="616" t="s">
        <v>860</v>
      </c>
      <c r="H23" s="612" t="s">
        <v>651</v>
      </c>
      <c r="I23" s="703" t="s">
        <v>893</v>
      </c>
      <c r="K23" s="622"/>
    </row>
    <row r="24" spans="1:11" s="679" customFormat="1" ht="15">
      <c r="A24" s="680" t="s">
        <v>678</v>
      </c>
      <c r="B24" s="680" t="s">
        <v>667</v>
      </c>
      <c r="C24" s="680" t="s">
        <v>745</v>
      </c>
      <c r="D24" s="685" t="s">
        <v>695</v>
      </c>
      <c r="E24" s="689">
        <v>43934</v>
      </c>
      <c r="F24" s="706">
        <v>43934</v>
      </c>
      <c r="G24" s="702" t="s">
        <v>853</v>
      </c>
      <c r="H24" s="612" t="s">
        <v>820</v>
      </c>
      <c r="I24" s="704" t="s">
        <v>879</v>
      </c>
      <c r="K24" s="622"/>
    </row>
    <row r="25" spans="1:11" s="679" customFormat="1" ht="15">
      <c r="A25" s="680" t="s">
        <v>678</v>
      </c>
      <c r="B25" s="680" t="s">
        <v>667</v>
      </c>
      <c r="C25" s="680" t="s">
        <v>745</v>
      </c>
      <c r="D25" s="685" t="s">
        <v>696</v>
      </c>
      <c r="E25" s="689">
        <v>43961</v>
      </c>
      <c r="F25" s="706">
        <v>43956</v>
      </c>
      <c r="G25" s="702" t="s">
        <v>853</v>
      </c>
      <c r="H25" s="612" t="s">
        <v>852</v>
      </c>
      <c r="I25" s="704" t="s">
        <v>880</v>
      </c>
      <c r="K25" s="622"/>
    </row>
    <row r="26" spans="1:11" s="679" customFormat="1" ht="15">
      <c r="A26" s="680" t="s">
        <v>678</v>
      </c>
      <c r="B26" s="680" t="s">
        <v>667</v>
      </c>
      <c r="C26" s="680" t="s">
        <v>745</v>
      </c>
      <c r="D26" s="685" t="s">
        <v>697</v>
      </c>
      <c r="E26" s="689">
        <v>43992</v>
      </c>
      <c r="F26" s="706">
        <v>43987</v>
      </c>
      <c r="G26" s="702" t="s">
        <v>847</v>
      </c>
      <c r="H26" s="612" t="s">
        <v>851</v>
      </c>
      <c r="I26" s="704" t="s">
        <v>881</v>
      </c>
      <c r="K26" s="622"/>
    </row>
    <row r="27" spans="1:11" s="679" customFormat="1" ht="15">
      <c r="A27" s="680" t="s">
        <v>678</v>
      </c>
      <c r="B27" s="680" t="s">
        <v>667</v>
      </c>
      <c r="C27" s="680" t="s">
        <v>745</v>
      </c>
      <c r="D27" s="685" t="s">
        <v>885</v>
      </c>
      <c r="E27" s="714">
        <v>44018</v>
      </c>
      <c r="F27" s="710">
        <v>44014</v>
      </c>
      <c r="G27" s="708" t="s">
        <v>889</v>
      </c>
      <c r="H27" s="716" t="s">
        <v>883</v>
      </c>
      <c r="I27" s="851" t="s">
        <v>882</v>
      </c>
      <c r="K27" s="622"/>
    </row>
    <row r="28" spans="1:11" s="679" customFormat="1" ht="15">
      <c r="A28" s="680" t="s">
        <v>678</v>
      </c>
      <c r="B28" s="680" t="s">
        <v>667</v>
      </c>
      <c r="C28" s="680" t="s">
        <v>745</v>
      </c>
      <c r="D28" s="685" t="s">
        <v>884</v>
      </c>
      <c r="E28" s="714">
        <v>44046</v>
      </c>
      <c r="F28" s="710">
        <v>44046</v>
      </c>
      <c r="G28" s="708" t="s">
        <v>888</v>
      </c>
      <c r="H28" s="716" t="s">
        <v>887</v>
      </c>
      <c r="I28" s="851" t="s">
        <v>886</v>
      </c>
      <c r="K28" s="622"/>
    </row>
    <row r="29" spans="1:11" s="679" customFormat="1" ht="30">
      <c r="A29" s="680" t="s">
        <v>679</v>
      </c>
      <c r="B29" s="680" t="s">
        <v>667</v>
      </c>
      <c r="C29" s="680" t="s">
        <v>745</v>
      </c>
      <c r="D29" s="685" t="s">
        <v>730</v>
      </c>
      <c r="E29" s="714" t="s">
        <v>891</v>
      </c>
      <c r="F29" s="706" t="s">
        <v>849</v>
      </c>
      <c r="G29" s="702" t="s">
        <v>848</v>
      </c>
      <c r="H29" s="612" t="s">
        <v>850</v>
      </c>
      <c r="I29" s="704" t="s">
        <v>890</v>
      </c>
      <c r="K29" s="622"/>
    </row>
    <row r="30" spans="1:11" s="679" customFormat="1" ht="14">
      <c r="A30" s="698"/>
      <c r="B30" s="698"/>
      <c r="C30" s="698"/>
      <c r="D30" s="699"/>
      <c r="E30" s="700"/>
      <c r="F30" s="706"/>
      <c r="G30" s="702"/>
      <c r="H30" s="701"/>
      <c r="I30" s="704"/>
      <c r="K30" s="622"/>
    </row>
    <row r="31" spans="1:11" s="679" customFormat="1" ht="15">
      <c r="A31" s="1094" t="s">
        <v>835</v>
      </c>
      <c r="B31" s="1095"/>
      <c r="C31" s="1095"/>
      <c r="D31" s="1096"/>
      <c r="E31" s="700"/>
      <c r="F31" s="706"/>
      <c r="G31" s="702"/>
      <c r="H31" s="701"/>
      <c r="I31" s="704"/>
      <c r="K31" s="622"/>
    </row>
    <row r="32" spans="1:11" s="679" customFormat="1" ht="16">
      <c r="A32" s="712" t="s">
        <v>836</v>
      </c>
      <c r="B32" s="712" t="s">
        <v>673</v>
      </c>
      <c r="C32" s="713" t="s">
        <v>835</v>
      </c>
      <c r="D32" s="928" t="s">
        <v>899</v>
      </c>
      <c r="E32" s="714"/>
      <c r="F32" s="715" t="s">
        <v>837</v>
      </c>
      <c r="G32" s="715"/>
      <c r="H32" s="708"/>
      <c r="I32" s="709" t="s">
        <v>838</v>
      </c>
    </row>
    <row r="33" spans="1:11" s="615" customFormat="1" ht="15">
      <c r="A33" s="677" t="s">
        <v>859</v>
      </c>
      <c r="B33" s="677" t="s">
        <v>667</v>
      </c>
      <c r="C33" s="680" t="s">
        <v>835</v>
      </c>
      <c r="D33" s="685" t="s">
        <v>858</v>
      </c>
      <c r="E33" s="689">
        <v>44926</v>
      </c>
      <c r="F33" s="708" t="s">
        <v>856</v>
      </c>
      <c r="G33" s="710" t="s">
        <v>857</v>
      </c>
      <c r="H33" s="612" t="s">
        <v>854</v>
      </c>
      <c r="I33" s="708" t="s">
        <v>855</v>
      </c>
    </row>
    <row r="34" spans="1:11" s="679" customFormat="1" ht="14">
      <c r="A34" s="686"/>
      <c r="B34" s="686"/>
      <c r="C34" s="686"/>
      <c r="D34" s="692"/>
      <c r="E34" s="690"/>
      <c r="F34" s="707"/>
      <c r="G34" s="675"/>
      <c r="H34" s="682"/>
      <c r="I34" s="705"/>
      <c r="K34" s="622"/>
    </row>
    <row r="35" spans="1:11" s="679" customFormat="1" ht="14">
      <c r="A35" s="682"/>
      <c r="B35" s="686"/>
      <c r="C35" s="686"/>
      <c r="D35" s="688"/>
      <c r="E35" s="690"/>
      <c r="F35" s="693"/>
      <c r="G35" s="693"/>
      <c r="H35" s="675"/>
      <c r="I35" s="675"/>
      <c r="K35" s="622"/>
    </row>
    <row r="36" spans="1:11" s="615" customFormat="1" ht="14">
      <c r="A36" s="1087" t="s">
        <v>777</v>
      </c>
      <c r="B36" s="1088"/>
      <c r="C36" s="1089"/>
      <c r="D36" s="1088"/>
      <c r="E36" s="1088"/>
      <c r="F36" s="1088"/>
      <c r="G36" s="1088"/>
      <c r="H36" s="1088"/>
      <c r="I36" s="1090"/>
    </row>
    <row r="37" spans="1:11" s="611" customFormat="1" ht="14">
      <c r="F37" s="614"/>
      <c r="G37" s="614"/>
      <c r="H37" s="612"/>
      <c r="I37" s="612"/>
    </row>
    <row r="38" spans="1:11" s="611" customFormat="1" ht="45">
      <c r="A38" s="677" t="s">
        <v>677</v>
      </c>
      <c r="B38" s="677" t="s">
        <v>667</v>
      </c>
      <c r="C38" s="680" t="s">
        <v>744</v>
      </c>
      <c r="D38" s="685" t="s">
        <v>691</v>
      </c>
      <c r="E38" s="689">
        <v>44196</v>
      </c>
      <c r="F38" s="614"/>
      <c r="G38" s="614"/>
      <c r="H38" s="612"/>
      <c r="I38" s="612"/>
    </row>
    <row r="39" spans="1:11" s="611" customFormat="1" ht="15">
      <c r="A39" s="677" t="s">
        <v>678</v>
      </c>
      <c r="B39" s="677" t="s">
        <v>667</v>
      </c>
      <c r="C39" s="680" t="s">
        <v>745</v>
      </c>
      <c r="D39" s="685" t="s">
        <v>698</v>
      </c>
      <c r="E39" s="689">
        <v>44022</v>
      </c>
      <c r="F39" s="614"/>
      <c r="G39" s="614"/>
      <c r="H39" s="612"/>
      <c r="I39" s="612"/>
    </row>
    <row r="40" spans="1:11" s="611" customFormat="1" ht="15">
      <c r="A40" s="677" t="s">
        <v>678</v>
      </c>
      <c r="B40" s="677" t="s">
        <v>667</v>
      </c>
      <c r="C40" s="680" t="s">
        <v>745</v>
      </c>
      <c r="D40" s="685" t="s">
        <v>699</v>
      </c>
      <c r="E40" s="689">
        <v>44053</v>
      </c>
      <c r="F40" s="614"/>
      <c r="G40" s="614"/>
      <c r="H40" s="612"/>
      <c r="I40" s="612"/>
    </row>
    <row r="41" spans="1:11" s="611" customFormat="1" ht="15">
      <c r="A41" s="677" t="s">
        <v>678</v>
      </c>
      <c r="B41" s="677" t="s">
        <v>667</v>
      </c>
      <c r="C41" s="680" t="s">
        <v>745</v>
      </c>
      <c r="D41" s="685" t="s">
        <v>700</v>
      </c>
      <c r="E41" s="689">
        <v>44084</v>
      </c>
      <c r="F41" s="613"/>
      <c r="G41" s="613"/>
      <c r="H41" s="612"/>
      <c r="I41" s="612"/>
    </row>
    <row r="42" spans="1:11" ht="15">
      <c r="A42" s="677" t="s">
        <v>678</v>
      </c>
      <c r="B42" s="677" t="s">
        <v>667</v>
      </c>
      <c r="C42" s="680" t="s">
        <v>745</v>
      </c>
      <c r="D42" s="685" t="s">
        <v>701</v>
      </c>
      <c r="E42" s="689">
        <v>44114</v>
      </c>
      <c r="F42" s="613"/>
      <c r="G42" s="613"/>
      <c r="H42" s="612"/>
      <c r="I42" s="612"/>
    </row>
    <row r="43" spans="1:11" ht="15">
      <c r="A43" s="677" t="s">
        <v>678</v>
      </c>
      <c r="B43" s="677" t="s">
        <v>667</v>
      </c>
      <c r="C43" s="680" t="s">
        <v>745</v>
      </c>
      <c r="D43" s="685" t="s">
        <v>702</v>
      </c>
      <c r="E43" s="689">
        <v>44145</v>
      </c>
      <c r="F43" s="613"/>
      <c r="G43" s="613"/>
      <c r="H43" s="612"/>
      <c r="I43" s="612"/>
    </row>
    <row r="44" spans="1:11" ht="15">
      <c r="A44" s="677" t="s">
        <v>678</v>
      </c>
      <c r="B44" s="677" t="s">
        <v>667</v>
      </c>
      <c r="C44" s="680" t="s">
        <v>745</v>
      </c>
      <c r="D44" s="685" t="s">
        <v>703</v>
      </c>
      <c r="E44" s="689">
        <v>44175</v>
      </c>
      <c r="F44" s="613"/>
      <c r="G44" s="613"/>
      <c r="H44" s="612"/>
      <c r="I44" s="612"/>
    </row>
    <row r="45" spans="1:11" ht="15">
      <c r="A45" s="677" t="s">
        <v>678</v>
      </c>
      <c r="B45" s="677" t="s">
        <v>667</v>
      </c>
      <c r="C45" s="680" t="s">
        <v>745</v>
      </c>
      <c r="D45" s="685" t="s">
        <v>704</v>
      </c>
      <c r="E45" s="689">
        <v>44206</v>
      </c>
      <c r="F45" s="613"/>
      <c r="G45" s="613"/>
      <c r="H45" s="612"/>
      <c r="I45" s="612"/>
    </row>
    <row r="46" spans="1:11" ht="15">
      <c r="A46" s="677" t="s">
        <v>678</v>
      </c>
      <c r="B46" s="677" t="s">
        <v>667</v>
      </c>
      <c r="C46" s="680" t="s">
        <v>745</v>
      </c>
      <c r="D46" s="685" t="s">
        <v>705</v>
      </c>
      <c r="E46" s="689">
        <v>44237</v>
      </c>
      <c r="F46" s="613"/>
      <c r="G46" s="613"/>
      <c r="H46" s="612"/>
      <c r="I46" s="612"/>
    </row>
    <row r="47" spans="1:11" ht="15">
      <c r="A47" s="677" t="s">
        <v>678</v>
      </c>
      <c r="B47" s="677" t="s">
        <v>667</v>
      </c>
      <c r="C47" s="680" t="s">
        <v>745</v>
      </c>
      <c r="D47" s="685" t="s">
        <v>706</v>
      </c>
      <c r="E47" s="689">
        <v>44265</v>
      </c>
      <c r="F47" s="613"/>
      <c r="G47" s="613"/>
      <c r="H47" s="612"/>
      <c r="I47" s="612"/>
    </row>
    <row r="48" spans="1:11" ht="15">
      <c r="A48" s="677" t="s">
        <v>678</v>
      </c>
      <c r="B48" s="677" t="s">
        <v>667</v>
      </c>
      <c r="C48" s="680" t="s">
        <v>745</v>
      </c>
      <c r="D48" s="685" t="s">
        <v>707</v>
      </c>
      <c r="E48" s="689">
        <v>44296</v>
      </c>
      <c r="F48" s="613"/>
      <c r="G48" s="613"/>
      <c r="H48" s="612"/>
      <c r="I48" s="612"/>
    </row>
    <row r="49" spans="1:9" ht="15">
      <c r="A49" s="677" t="s">
        <v>678</v>
      </c>
      <c r="B49" s="677" t="s">
        <v>667</v>
      </c>
      <c r="C49" s="680" t="s">
        <v>745</v>
      </c>
      <c r="D49" s="685" t="s">
        <v>708</v>
      </c>
      <c r="E49" s="689">
        <v>44326</v>
      </c>
      <c r="F49" s="613"/>
      <c r="G49" s="613"/>
      <c r="H49" s="612"/>
      <c r="I49" s="612"/>
    </row>
    <row r="50" spans="1:9" ht="15">
      <c r="A50" s="677" t="s">
        <v>678</v>
      </c>
      <c r="B50" s="677" t="s">
        <v>667</v>
      </c>
      <c r="C50" s="680" t="s">
        <v>745</v>
      </c>
      <c r="D50" s="685" t="s">
        <v>709</v>
      </c>
      <c r="E50" s="689">
        <v>44357</v>
      </c>
      <c r="F50" s="613"/>
      <c r="G50" s="613"/>
      <c r="H50" s="612"/>
      <c r="I50" s="612"/>
    </row>
    <row r="51" spans="1:9" ht="15">
      <c r="A51" s="677" t="s">
        <v>678</v>
      </c>
      <c r="B51" s="677" t="s">
        <v>667</v>
      </c>
      <c r="C51" s="680" t="s">
        <v>745</v>
      </c>
      <c r="D51" s="685" t="s">
        <v>710</v>
      </c>
      <c r="E51" s="689">
        <v>44387</v>
      </c>
      <c r="F51" s="613"/>
      <c r="G51" s="613"/>
      <c r="H51" s="612"/>
      <c r="I51" s="612"/>
    </row>
    <row r="52" spans="1:9" ht="15">
      <c r="A52" s="677" t="s">
        <v>678</v>
      </c>
      <c r="B52" s="677" t="s">
        <v>667</v>
      </c>
      <c r="C52" s="680" t="s">
        <v>745</v>
      </c>
      <c r="D52" s="685" t="s">
        <v>711</v>
      </c>
      <c r="E52" s="689">
        <v>44418</v>
      </c>
      <c r="F52" s="613"/>
      <c r="G52" s="613"/>
      <c r="H52" s="612"/>
      <c r="I52" s="612"/>
    </row>
    <row r="53" spans="1:9" ht="15">
      <c r="A53" s="677" t="s">
        <v>678</v>
      </c>
      <c r="B53" s="677" t="s">
        <v>667</v>
      </c>
      <c r="C53" s="680" t="s">
        <v>745</v>
      </c>
      <c r="D53" s="685" t="s">
        <v>712</v>
      </c>
      <c r="E53" s="689">
        <v>44449</v>
      </c>
      <c r="F53" s="613"/>
      <c r="G53" s="613"/>
      <c r="H53" s="612"/>
      <c r="I53" s="612"/>
    </row>
    <row r="54" spans="1:9" ht="15">
      <c r="A54" s="677" t="s">
        <v>678</v>
      </c>
      <c r="B54" s="677" t="s">
        <v>667</v>
      </c>
      <c r="C54" s="680" t="s">
        <v>745</v>
      </c>
      <c r="D54" s="685" t="s">
        <v>713</v>
      </c>
      <c r="E54" s="689">
        <v>44479</v>
      </c>
      <c r="F54" s="613"/>
      <c r="G54" s="613"/>
      <c r="H54" s="612"/>
      <c r="I54" s="612"/>
    </row>
    <row r="55" spans="1:9" ht="15">
      <c r="A55" s="677" t="s">
        <v>678</v>
      </c>
      <c r="B55" s="677" t="s">
        <v>667</v>
      </c>
      <c r="C55" s="680" t="s">
        <v>745</v>
      </c>
      <c r="D55" s="685" t="s">
        <v>714</v>
      </c>
      <c r="E55" s="689">
        <v>44510</v>
      </c>
      <c r="F55" s="613"/>
      <c r="G55" s="613"/>
      <c r="H55" s="612"/>
      <c r="I55" s="612"/>
    </row>
    <row r="56" spans="1:9" ht="15">
      <c r="A56" s="677" t="s">
        <v>678</v>
      </c>
      <c r="B56" s="677" t="s">
        <v>667</v>
      </c>
      <c r="C56" s="680" t="s">
        <v>745</v>
      </c>
      <c r="D56" s="685" t="s">
        <v>715</v>
      </c>
      <c r="E56" s="689">
        <v>44540</v>
      </c>
      <c r="F56" s="613"/>
      <c r="G56" s="613"/>
      <c r="H56" s="612"/>
      <c r="I56" s="612"/>
    </row>
    <row r="57" spans="1:9" ht="15">
      <c r="A57" s="677" t="s">
        <v>678</v>
      </c>
      <c r="B57" s="677" t="s">
        <v>667</v>
      </c>
      <c r="C57" s="680" t="s">
        <v>745</v>
      </c>
      <c r="D57" s="685" t="s">
        <v>716</v>
      </c>
      <c r="E57" s="689">
        <v>44571</v>
      </c>
      <c r="F57" s="613"/>
      <c r="G57" s="613"/>
      <c r="H57" s="612"/>
      <c r="I57" s="612"/>
    </row>
    <row r="58" spans="1:9" ht="15">
      <c r="A58" s="677" t="s">
        <v>678</v>
      </c>
      <c r="B58" s="677" t="s">
        <v>667</v>
      </c>
      <c r="C58" s="680" t="s">
        <v>745</v>
      </c>
      <c r="D58" s="685" t="s">
        <v>717</v>
      </c>
      <c r="E58" s="689">
        <v>44602</v>
      </c>
      <c r="F58" s="613"/>
      <c r="G58" s="613"/>
      <c r="H58" s="612"/>
      <c r="I58" s="612"/>
    </row>
    <row r="59" spans="1:9" ht="15">
      <c r="A59" s="677" t="s">
        <v>678</v>
      </c>
      <c r="B59" s="677" t="s">
        <v>667</v>
      </c>
      <c r="C59" s="680" t="s">
        <v>745</v>
      </c>
      <c r="D59" s="685" t="s">
        <v>718</v>
      </c>
      <c r="E59" s="689">
        <v>44630</v>
      </c>
      <c r="F59" s="613"/>
      <c r="G59" s="613"/>
      <c r="H59" s="612"/>
      <c r="I59" s="612"/>
    </row>
    <row r="60" spans="1:9" ht="15">
      <c r="A60" s="677" t="s">
        <v>678</v>
      </c>
      <c r="B60" s="677" t="s">
        <v>667</v>
      </c>
      <c r="C60" s="680" t="s">
        <v>745</v>
      </c>
      <c r="D60" s="685" t="s">
        <v>719</v>
      </c>
      <c r="E60" s="689">
        <v>44661</v>
      </c>
      <c r="F60" s="613"/>
      <c r="G60" s="613"/>
      <c r="H60" s="612"/>
      <c r="I60" s="612"/>
    </row>
    <row r="61" spans="1:9" ht="15">
      <c r="A61" s="677" t="s">
        <v>678</v>
      </c>
      <c r="B61" s="677" t="s">
        <v>667</v>
      </c>
      <c r="C61" s="680" t="s">
        <v>745</v>
      </c>
      <c r="D61" s="685" t="s">
        <v>720</v>
      </c>
      <c r="E61" s="689">
        <v>44691</v>
      </c>
      <c r="F61" s="613"/>
      <c r="G61" s="613"/>
      <c r="H61" s="612"/>
      <c r="I61" s="612"/>
    </row>
    <row r="62" spans="1:9" ht="15">
      <c r="A62" s="677" t="s">
        <v>678</v>
      </c>
      <c r="B62" s="677" t="s">
        <v>667</v>
      </c>
      <c r="C62" s="680" t="s">
        <v>745</v>
      </c>
      <c r="D62" s="685" t="s">
        <v>721</v>
      </c>
      <c r="E62" s="689">
        <v>44722</v>
      </c>
      <c r="F62" s="613"/>
      <c r="G62" s="613"/>
      <c r="H62" s="612"/>
      <c r="I62" s="612"/>
    </row>
    <row r="63" spans="1:9" ht="15">
      <c r="A63" s="677" t="s">
        <v>678</v>
      </c>
      <c r="B63" s="677" t="s">
        <v>667</v>
      </c>
      <c r="C63" s="680" t="s">
        <v>745</v>
      </c>
      <c r="D63" s="685" t="s">
        <v>722</v>
      </c>
      <c r="E63" s="689">
        <v>44752</v>
      </c>
      <c r="F63" s="613"/>
      <c r="G63" s="613"/>
      <c r="H63" s="612"/>
      <c r="I63" s="612"/>
    </row>
    <row r="64" spans="1:9" ht="15">
      <c r="A64" s="677" t="s">
        <v>678</v>
      </c>
      <c r="B64" s="677" t="s">
        <v>667</v>
      </c>
      <c r="C64" s="680" t="s">
        <v>745</v>
      </c>
      <c r="D64" s="685" t="s">
        <v>723</v>
      </c>
      <c r="E64" s="689">
        <v>44783</v>
      </c>
      <c r="F64" s="613"/>
      <c r="G64" s="613"/>
      <c r="H64" s="612"/>
      <c r="I64" s="612"/>
    </row>
    <row r="65" spans="1:9" ht="15">
      <c r="A65" s="677" t="s">
        <v>678</v>
      </c>
      <c r="B65" s="677" t="s">
        <v>667</v>
      </c>
      <c r="C65" s="680" t="s">
        <v>745</v>
      </c>
      <c r="D65" s="685" t="s">
        <v>724</v>
      </c>
      <c r="E65" s="689">
        <v>44814</v>
      </c>
      <c r="F65" s="613"/>
      <c r="G65" s="613"/>
      <c r="H65" s="612"/>
      <c r="I65" s="612"/>
    </row>
    <row r="66" spans="1:9" ht="15">
      <c r="A66" s="677" t="s">
        <v>678</v>
      </c>
      <c r="B66" s="677" t="s">
        <v>667</v>
      </c>
      <c r="C66" s="680" t="s">
        <v>745</v>
      </c>
      <c r="D66" s="685" t="s">
        <v>725</v>
      </c>
      <c r="E66" s="689">
        <v>44844</v>
      </c>
      <c r="F66" s="613"/>
      <c r="G66" s="613"/>
      <c r="H66" s="612"/>
      <c r="I66" s="612"/>
    </row>
    <row r="67" spans="1:9" ht="15">
      <c r="A67" s="677" t="s">
        <v>678</v>
      </c>
      <c r="B67" s="677" t="s">
        <v>667</v>
      </c>
      <c r="C67" s="680" t="s">
        <v>745</v>
      </c>
      <c r="D67" s="685" t="s">
        <v>726</v>
      </c>
      <c r="E67" s="689">
        <v>44875</v>
      </c>
      <c r="F67" s="613"/>
      <c r="G67" s="613"/>
      <c r="H67" s="612"/>
      <c r="I67" s="612"/>
    </row>
    <row r="68" spans="1:9" ht="15">
      <c r="A68" s="677" t="s">
        <v>678</v>
      </c>
      <c r="B68" s="677" t="s">
        <v>667</v>
      </c>
      <c r="C68" s="680" t="s">
        <v>745</v>
      </c>
      <c r="D68" s="685" t="s">
        <v>727</v>
      </c>
      <c r="E68" s="689">
        <v>44905</v>
      </c>
      <c r="F68" s="613"/>
      <c r="G68" s="613"/>
      <c r="H68" s="612"/>
      <c r="I68" s="612"/>
    </row>
    <row r="69" spans="1:9" ht="15">
      <c r="A69" s="677" t="s">
        <v>678</v>
      </c>
      <c r="B69" s="677" t="s">
        <v>667</v>
      </c>
      <c r="C69" s="680" t="s">
        <v>745</v>
      </c>
      <c r="D69" s="685" t="s">
        <v>728</v>
      </c>
      <c r="E69" s="689">
        <v>44936</v>
      </c>
      <c r="F69" s="613"/>
      <c r="G69" s="613"/>
      <c r="H69" s="612"/>
      <c r="I69" s="612"/>
    </row>
    <row r="70" spans="1:9" ht="15">
      <c r="A70" s="677" t="s">
        <v>678</v>
      </c>
      <c r="B70" s="677" t="s">
        <v>667</v>
      </c>
      <c r="C70" s="680" t="s">
        <v>745</v>
      </c>
      <c r="D70" s="685" t="s">
        <v>729</v>
      </c>
      <c r="E70" s="689">
        <v>44967</v>
      </c>
      <c r="F70" s="613"/>
      <c r="G70" s="613"/>
      <c r="H70" s="612"/>
      <c r="I70" s="612"/>
    </row>
    <row r="71" spans="1:9" ht="15">
      <c r="A71" s="677" t="s">
        <v>679</v>
      </c>
      <c r="B71" s="677" t="s">
        <v>667</v>
      </c>
      <c r="C71" s="680" t="s">
        <v>745</v>
      </c>
      <c r="D71" s="685" t="s">
        <v>730</v>
      </c>
      <c r="E71" s="689">
        <v>43889</v>
      </c>
      <c r="F71" s="613"/>
      <c r="G71" s="613"/>
      <c r="H71" s="612"/>
      <c r="I71" s="612"/>
    </row>
    <row r="72" spans="1:9" ht="15">
      <c r="A72" s="677" t="s">
        <v>679</v>
      </c>
      <c r="B72" s="677" t="s">
        <v>667</v>
      </c>
      <c r="C72" s="680" t="s">
        <v>745</v>
      </c>
      <c r="D72" s="685" t="s">
        <v>731</v>
      </c>
      <c r="E72" s="689">
        <v>44074</v>
      </c>
      <c r="F72" s="613"/>
      <c r="G72" s="613"/>
      <c r="H72" s="612"/>
      <c r="I72" s="612"/>
    </row>
    <row r="73" spans="1:9" ht="15">
      <c r="A73" s="677" t="s">
        <v>679</v>
      </c>
      <c r="B73" s="677" t="s">
        <v>667</v>
      </c>
      <c r="C73" s="680" t="s">
        <v>745</v>
      </c>
      <c r="D73" s="685" t="s">
        <v>732</v>
      </c>
      <c r="E73" s="689">
        <v>44255</v>
      </c>
      <c r="F73" s="613"/>
      <c r="G73" s="613"/>
      <c r="H73" s="612"/>
      <c r="I73" s="612"/>
    </row>
    <row r="74" spans="1:9" ht="15">
      <c r="A74" s="677" t="s">
        <v>679</v>
      </c>
      <c r="B74" s="677" t="s">
        <v>667</v>
      </c>
      <c r="C74" s="680" t="s">
        <v>745</v>
      </c>
      <c r="D74" s="685" t="s">
        <v>733</v>
      </c>
      <c r="E74" s="689">
        <v>44439</v>
      </c>
      <c r="F74" s="613"/>
      <c r="G74" s="613"/>
      <c r="H74" s="612"/>
      <c r="I74" s="612"/>
    </row>
    <row r="75" spans="1:9" ht="15">
      <c r="A75" s="677" t="s">
        <v>679</v>
      </c>
      <c r="B75" s="677" t="s">
        <v>667</v>
      </c>
      <c r="C75" s="680" t="s">
        <v>745</v>
      </c>
      <c r="D75" s="685" t="s">
        <v>734</v>
      </c>
      <c r="E75" s="689">
        <v>44620</v>
      </c>
      <c r="F75" s="613"/>
      <c r="G75" s="613"/>
      <c r="H75" s="612"/>
      <c r="I75" s="612"/>
    </row>
    <row r="76" spans="1:9" ht="15">
      <c r="A76" s="677" t="s">
        <v>679</v>
      </c>
      <c r="B76" s="677" t="s">
        <v>667</v>
      </c>
      <c r="C76" s="680" t="s">
        <v>745</v>
      </c>
      <c r="D76" s="685" t="s">
        <v>735</v>
      </c>
      <c r="E76" s="689">
        <v>44804</v>
      </c>
      <c r="F76" s="613"/>
      <c r="G76" s="613"/>
      <c r="H76" s="612"/>
      <c r="I76" s="612"/>
    </row>
    <row r="77" spans="1:9" ht="15">
      <c r="A77" s="677" t="s">
        <v>679</v>
      </c>
      <c r="B77" s="677" t="s">
        <v>667</v>
      </c>
      <c r="C77" s="680" t="s">
        <v>745</v>
      </c>
      <c r="D77" s="685" t="s">
        <v>736</v>
      </c>
      <c r="E77" s="689">
        <v>44985</v>
      </c>
      <c r="F77" s="613"/>
      <c r="G77" s="613"/>
      <c r="H77" s="612"/>
      <c r="I77" s="612"/>
    </row>
    <row r="78" spans="1:9" ht="15">
      <c r="A78" s="677" t="s">
        <v>680</v>
      </c>
      <c r="B78" s="677" t="s">
        <v>667</v>
      </c>
      <c r="C78" s="680" t="s">
        <v>746</v>
      </c>
      <c r="D78" s="685" t="s">
        <v>737</v>
      </c>
      <c r="E78" s="689">
        <v>44286</v>
      </c>
      <c r="F78" s="613"/>
      <c r="G78" s="613"/>
      <c r="H78" s="612"/>
      <c r="I78" s="612"/>
    </row>
    <row r="79" spans="1:9" ht="15">
      <c r="A79" s="677" t="s">
        <v>680</v>
      </c>
      <c r="B79" s="677" t="s">
        <v>667</v>
      </c>
      <c r="C79" s="680" t="s">
        <v>746</v>
      </c>
      <c r="D79" s="685" t="s">
        <v>738</v>
      </c>
      <c r="E79" s="691">
        <v>44651</v>
      </c>
      <c r="F79" s="613"/>
      <c r="G79" s="613"/>
      <c r="H79" s="612"/>
      <c r="I79" s="612"/>
    </row>
    <row r="80" spans="1:9" ht="15">
      <c r="A80" s="677" t="s">
        <v>680</v>
      </c>
      <c r="B80" s="677" t="s">
        <v>667</v>
      </c>
      <c r="C80" s="680" t="s">
        <v>746</v>
      </c>
      <c r="D80" s="685" t="s">
        <v>739</v>
      </c>
      <c r="E80" s="691">
        <v>45016</v>
      </c>
      <c r="F80" s="613"/>
      <c r="G80" s="613"/>
      <c r="H80" s="612"/>
      <c r="I80" s="612"/>
    </row>
    <row r="81" spans="1:9" ht="15">
      <c r="A81" s="677" t="s">
        <v>681</v>
      </c>
      <c r="B81" s="677" t="s">
        <v>667</v>
      </c>
      <c r="C81" s="680" t="s">
        <v>746</v>
      </c>
      <c r="D81" s="685" t="s">
        <v>740</v>
      </c>
      <c r="E81" s="691">
        <v>44651</v>
      </c>
      <c r="F81" s="613"/>
      <c r="G81" s="613"/>
      <c r="H81" s="612"/>
      <c r="I81" s="612"/>
    </row>
    <row r="82" spans="1:9" ht="15">
      <c r="A82" s="922" t="s">
        <v>681</v>
      </c>
      <c r="B82" s="922" t="s">
        <v>667</v>
      </c>
      <c r="C82" s="923" t="s">
        <v>746</v>
      </c>
      <c r="D82" s="924" t="s">
        <v>741</v>
      </c>
      <c r="E82" s="921">
        <v>45016</v>
      </c>
      <c r="F82" s="925"/>
      <c r="G82" s="925"/>
      <c r="H82" s="926"/>
      <c r="I82" s="926"/>
    </row>
  </sheetData>
  <mergeCells count="6">
    <mergeCell ref="A4:I4"/>
    <mergeCell ref="A36:I36"/>
    <mergeCell ref="A7:D7"/>
    <mergeCell ref="A13:D13"/>
    <mergeCell ref="A19:D19"/>
    <mergeCell ref="A31:D31"/>
  </mergeCells>
  <phoneticPr fontId="32" type="noConversion"/>
  <pageMargins left="0.7" right="0.7" top="0.75" bottom="0.75" header="0.3" footer="0.3"/>
  <pageSetup orientation="portrait"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00B0F0"/>
  </sheetPr>
  <dimension ref="A1:DF61"/>
  <sheetViews>
    <sheetView tabSelected="1" topLeftCell="A4" zoomScale="90" zoomScaleNormal="90" workbookViewId="0">
      <pane xSplit="9" ySplit="4" topLeftCell="AO8" activePane="bottomRight" state="frozen"/>
      <selection pane="topRight" activeCell="J4" sqref="J4"/>
      <selection pane="bottomLeft" activeCell="A8" sqref="A8"/>
      <selection pane="bottomRight" activeCell="H11" sqref="H11"/>
    </sheetView>
  </sheetViews>
  <sheetFormatPr baseColWidth="10" defaultColWidth="11.5" defaultRowHeight="15"/>
  <cols>
    <col min="1" max="1" width="7.6640625" style="856" customWidth="1"/>
    <col min="2" max="2" width="17.5" style="856" customWidth="1"/>
    <col min="3" max="3" width="15.83203125" style="856" customWidth="1"/>
    <col min="4" max="4" width="17.5" style="856" customWidth="1"/>
    <col min="5" max="5" width="14.6640625" style="856" customWidth="1"/>
    <col min="6" max="6" width="13.6640625" style="856" customWidth="1"/>
    <col min="7" max="7" width="12" style="856" customWidth="1"/>
    <col min="8" max="8" width="13.5" style="856" customWidth="1"/>
    <col min="9" max="9" width="38.1640625" style="856" customWidth="1"/>
    <col min="10" max="10" width="24.5" style="856" customWidth="1"/>
    <col min="11" max="11" width="14.83203125" style="856" customWidth="1"/>
    <col min="12" max="12" width="14.33203125" style="856" customWidth="1"/>
    <col min="13" max="17" width="12.1640625" style="856" customWidth="1"/>
    <col min="18" max="38" width="11.5" style="856" customWidth="1"/>
    <col min="39" max="39" width="13" style="856" customWidth="1"/>
    <col min="40" max="47" width="11.5" style="856" customWidth="1"/>
    <col min="48" max="48" width="17.5" style="856" customWidth="1"/>
    <col min="49" max="49" width="11.5" style="856"/>
    <col min="50" max="50" width="13.1640625" style="856" bestFit="1" customWidth="1"/>
    <col min="51" max="109" width="11.5" style="856"/>
    <col min="110" max="110" width="25.33203125" style="856" customWidth="1"/>
    <col min="111" max="16384" width="11.5" style="856"/>
  </cols>
  <sheetData>
    <row r="1" spans="1:110" ht="16">
      <c r="A1" s="853"/>
      <c r="B1" s="1134" t="s">
        <v>504</v>
      </c>
      <c r="C1" s="1134"/>
      <c r="D1" s="1134"/>
      <c r="E1" s="1134"/>
      <c r="F1" s="1134"/>
      <c r="G1" s="1134"/>
      <c r="H1" s="1134"/>
      <c r="I1" s="1134"/>
      <c r="J1" s="1134"/>
      <c r="K1" s="1134"/>
      <c r="L1" s="1134"/>
      <c r="M1" s="1134"/>
      <c r="N1" s="1134"/>
      <c r="O1" s="1134"/>
      <c r="P1" s="1134"/>
      <c r="Q1" s="1134"/>
      <c r="R1" s="1134"/>
      <c r="S1" s="1134"/>
      <c r="T1" s="1134"/>
      <c r="U1" s="1134"/>
      <c r="V1" s="1134"/>
      <c r="W1" s="1134"/>
      <c r="X1" s="1134"/>
      <c r="Y1" s="1134"/>
      <c r="Z1" s="1134"/>
      <c r="AA1" s="1134"/>
      <c r="AB1" s="1134"/>
      <c r="AC1" s="1134"/>
      <c r="AD1" s="1134"/>
      <c r="AE1" s="1134"/>
      <c r="AF1" s="1134"/>
      <c r="AG1" s="1134"/>
      <c r="AH1" s="1134"/>
      <c r="AI1" s="1134"/>
      <c r="AJ1" s="1134"/>
      <c r="AK1" s="1134"/>
      <c r="AL1" s="1134"/>
      <c r="AM1" s="1134"/>
      <c r="AN1" s="1134"/>
      <c r="AO1" s="1134"/>
      <c r="AP1" s="1134"/>
      <c r="AQ1" s="1134"/>
      <c r="AR1" s="1134"/>
      <c r="AS1" s="1134"/>
      <c r="AT1" s="1134"/>
      <c r="AU1" s="1134"/>
      <c r="AV1" s="1134"/>
      <c r="AW1" s="1134"/>
      <c r="AX1" s="1134"/>
      <c r="AY1" s="1134"/>
      <c r="AZ1" s="1134"/>
      <c r="BA1" s="1134"/>
      <c r="BB1" s="1134"/>
      <c r="BC1" s="1134"/>
      <c r="BD1" s="1134"/>
      <c r="BE1" s="1134"/>
      <c r="BF1" s="1134"/>
      <c r="BG1" s="1134"/>
      <c r="BH1" s="1134"/>
      <c r="BI1" s="1134"/>
      <c r="BJ1" s="1134"/>
      <c r="BK1" s="1134"/>
      <c r="BL1" s="1134"/>
      <c r="BM1" s="1134"/>
      <c r="BN1" s="1134"/>
      <c r="BO1" s="1134"/>
      <c r="BP1" s="1134"/>
      <c r="BQ1" s="1134"/>
      <c r="BR1" s="1134"/>
      <c r="BS1" s="1134"/>
      <c r="BT1" s="1134"/>
      <c r="BU1" s="1134"/>
      <c r="BV1" s="1134"/>
      <c r="BW1" s="1134"/>
      <c r="BX1" s="1134"/>
      <c r="BY1" s="1134"/>
      <c r="BZ1" s="1134"/>
      <c r="CA1" s="1134"/>
      <c r="CB1" s="854"/>
      <c r="CC1" s="854"/>
      <c r="CD1" s="854"/>
      <c r="CE1" s="854"/>
      <c r="CF1" s="853"/>
      <c r="CG1" s="853"/>
      <c r="CH1" s="853"/>
      <c r="CI1" s="853"/>
      <c r="CJ1" s="853"/>
      <c r="CK1" s="853"/>
      <c r="CL1" s="853"/>
      <c r="CM1" s="853"/>
      <c r="CN1" s="853"/>
      <c r="CO1" s="853"/>
      <c r="CP1" s="853"/>
      <c r="CQ1" s="853"/>
      <c r="CR1" s="855"/>
      <c r="CS1" s="855"/>
      <c r="CT1" s="855"/>
      <c r="CU1" s="855"/>
      <c r="CV1" s="855"/>
      <c r="CW1" s="855"/>
      <c r="CX1" s="855"/>
      <c r="CY1" s="855"/>
      <c r="CZ1" s="855"/>
      <c r="DA1" s="855"/>
      <c r="DB1" s="855"/>
      <c r="DC1" s="855"/>
      <c r="DD1" s="855"/>
      <c r="DE1" s="855"/>
      <c r="DF1" s="855"/>
    </row>
    <row r="2" spans="1:110" ht="16">
      <c r="A2" s="853"/>
      <c r="B2" s="1134" t="s">
        <v>505</v>
      </c>
      <c r="C2" s="1134"/>
      <c r="D2" s="1134"/>
      <c r="E2" s="1134"/>
      <c r="F2" s="1134"/>
      <c r="G2" s="1134"/>
      <c r="H2" s="1134"/>
      <c r="I2" s="1134"/>
      <c r="J2" s="1134"/>
      <c r="K2" s="1134"/>
      <c r="L2" s="1134"/>
      <c r="M2" s="1134"/>
      <c r="N2" s="1134"/>
      <c r="O2" s="1134"/>
      <c r="P2" s="1134"/>
      <c r="Q2" s="1134"/>
      <c r="R2" s="1134"/>
      <c r="S2" s="1134"/>
      <c r="T2" s="1134"/>
      <c r="U2" s="1134"/>
      <c r="V2" s="1134"/>
      <c r="W2" s="1134"/>
      <c r="X2" s="1134"/>
      <c r="Y2" s="1134"/>
      <c r="Z2" s="1134"/>
      <c r="AA2" s="1134"/>
      <c r="AB2" s="1134"/>
      <c r="AC2" s="1134"/>
      <c r="AD2" s="1134"/>
      <c r="AE2" s="1134"/>
      <c r="AF2" s="1134"/>
      <c r="AG2" s="1134"/>
      <c r="AH2" s="1134"/>
      <c r="AI2" s="1134"/>
      <c r="AJ2" s="1134"/>
      <c r="AK2" s="1134"/>
      <c r="AL2" s="1134"/>
      <c r="AM2" s="1134"/>
      <c r="AN2" s="1134"/>
      <c r="AO2" s="1134"/>
      <c r="AP2" s="1134"/>
      <c r="AQ2" s="1134"/>
      <c r="AR2" s="1134"/>
      <c r="AS2" s="1134"/>
      <c r="AT2" s="1134"/>
      <c r="AU2" s="1134"/>
      <c r="AV2" s="1134"/>
      <c r="AW2" s="1134"/>
      <c r="AX2" s="1134"/>
      <c r="AY2" s="1134"/>
      <c r="AZ2" s="1134"/>
      <c r="BA2" s="1134"/>
      <c r="BB2" s="1134"/>
      <c r="BC2" s="1134"/>
      <c r="BD2" s="1134"/>
      <c r="BE2" s="1134"/>
      <c r="BF2" s="1134"/>
      <c r="BG2" s="1134"/>
      <c r="BH2" s="1134"/>
      <c r="BI2" s="1134"/>
      <c r="BJ2" s="1134"/>
      <c r="BK2" s="1134"/>
      <c r="BL2" s="1134"/>
      <c r="BM2" s="1134"/>
      <c r="BN2" s="1134"/>
      <c r="BO2" s="1134"/>
      <c r="BP2" s="1134"/>
      <c r="BQ2" s="1134"/>
      <c r="BR2" s="1134"/>
      <c r="BS2" s="1134"/>
      <c r="BT2" s="1134"/>
      <c r="BU2" s="1134"/>
      <c r="BV2" s="1134"/>
      <c r="BW2" s="1134"/>
      <c r="BX2" s="1134"/>
      <c r="BY2" s="1134"/>
      <c r="BZ2" s="1134"/>
      <c r="CA2" s="1134"/>
      <c r="CB2" s="854"/>
      <c r="CC2" s="854"/>
      <c r="CD2" s="854"/>
      <c r="CE2" s="854"/>
      <c r="CF2" s="853"/>
      <c r="CG2" s="853"/>
      <c r="CH2" s="853"/>
      <c r="CI2" s="853"/>
      <c r="CJ2" s="853"/>
      <c r="CK2" s="853"/>
      <c r="CL2" s="853"/>
      <c r="CM2" s="853"/>
      <c r="CN2" s="853"/>
      <c r="CO2" s="853"/>
      <c r="CP2" s="853"/>
      <c r="CQ2" s="853"/>
      <c r="CR2" s="855"/>
      <c r="CS2" s="855"/>
      <c r="CT2" s="855"/>
      <c r="CU2" s="855"/>
      <c r="CV2" s="855"/>
      <c r="CW2" s="855"/>
      <c r="CX2" s="855"/>
      <c r="CY2" s="855"/>
      <c r="CZ2" s="855"/>
      <c r="DA2" s="855"/>
      <c r="DB2" s="855"/>
      <c r="DC2" s="855"/>
      <c r="DD2" s="855"/>
      <c r="DE2" s="855"/>
      <c r="DF2" s="855"/>
    </row>
    <row r="3" spans="1:110" ht="16">
      <c r="A3" s="853"/>
      <c r="B3" s="1134" t="s">
        <v>506</v>
      </c>
      <c r="C3" s="1134"/>
      <c r="D3" s="1134"/>
      <c r="E3" s="1134"/>
      <c r="F3" s="1134"/>
      <c r="G3" s="1134"/>
      <c r="H3" s="1134"/>
      <c r="I3" s="1134"/>
      <c r="J3" s="1134"/>
      <c r="K3" s="1134"/>
      <c r="L3" s="1134"/>
      <c r="M3" s="1134"/>
      <c r="N3" s="1134"/>
      <c r="O3" s="1134"/>
      <c r="P3" s="1134"/>
      <c r="Q3" s="1134"/>
      <c r="R3" s="1134"/>
      <c r="S3" s="1134"/>
      <c r="T3" s="1134"/>
      <c r="U3" s="1134"/>
      <c r="V3" s="1134"/>
      <c r="W3" s="1134"/>
      <c r="X3" s="1134"/>
      <c r="Y3" s="1134"/>
      <c r="Z3" s="1134"/>
      <c r="AA3" s="1134"/>
      <c r="AB3" s="1134"/>
      <c r="AC3" s="1134"/>
      <c r="AD3" s="1134"/>
      <c r="AE3" s="1134"/>
      <c r="AF3" s="1134"/>
      <c r="AG3" s="1134"/>
      <c r="AH3" s="1134"/>
      <c r="AI3" s="1134"/>
      <c r="AJ3" s="1134"/>
      <c r="AK3" s="1134"/>
      <c r="AL3" s="1134"/>
      <c r="AM3" s="1134"/>
      <c r="AN3" s="1134"/>
      <c r="AO3" s="1134"/>
      <c r="AP3" s="1134"/>
      <c r="AQ3" s="1134"/>
      <c r="AR3" s="1134"/>
      <c r="AS3" s="1134"/>
      <c r="AT3" s="1134"/>
      <c r="AU3" s="1134"/>
      <c r="AV3" s="1134"/>
      <c r="AW3" s="1134"/>
      <c r="AX3" s="1134"/>
      <c r="AY3" s="1134"/>
      <c r="AZ3" s="1134"/>
      <c r="BA3" s="1134"/>
      <c r="BB3" s="1134"/>
      <c r="BC3" s="1134"/>
      <c r="BD3" s="1134"/>
      <c r="BE3" s="1134"/>
      <c r="BF3" s="1134"/>
      <c r="BG3" s="1134"/>
      <c r="BH3" s="1134"/>
      <c r="BI3" s="1134"/>
      <c r="BJ3" s="1134"/>
      <c r="BK3" s="1134"/>
      <c r="BL3" s="1134"/>
      <c r="BM3" s="1134"/>
      <c r="BN3" s="1134"/>
      <c r="BO3" s="1134"/>
      <c r="BP3" s="1134"/>
      <c r="BQ3" s="1134"/>
      <c r="BR3" s="1134"/>
      <c r="BS3" s="1134"/>
      <c r="BT3" s="1134"/>
      <c r="BU3" s="1134"/>
      <c r="BV3" s="1134"/>
      <c r="BW3" s="1134"/>
      <c r="BX3" s="1134"/>
      <c r="BY3" s="1134"/>
      <c r="BZ3" s="1134"/>
      <c r="CA3" s="1134"/>
      <c r="CB3" s="854"/>
      <c r="CC3" s="854"/>
      <c r="CD3" s="854"/>
      <c r="CE3" s="854"/>
      <c r="CF3" s="853"/>
      <c r="CG3" s="853"/>
      <c r="CH3" s="853"/>
      <c r="CI3" s="853"/>
      <c r="CJ3" s="853"/>
      <c r="CK3" s="853"/>
      <c r="CL3" s="857"/>
      <c r="CM3" s="853"/>
      <c r="CN3" s="853"/>
      <c r="CO3" s="853"/>
      <c r="CP3" s="853"/>
      <c r="CQ3" s="853"/>
      <c r="CR3" s="855"/>
      <c r="CS3" s="855"/>
      <c r="CT3" s="855"/>
      <c r="CU3" s="855"/>
      <c r="CV3" s="855"/>
      <c r="CW3" s="855"/>
      <c r="CX3" s="855"/>
      <c r="CY3" s="855"/>
      <c r="CZ3" s="855"/>
      <c r="DA3" s="855"/>
      <c r="DB3" s="855"/>
      <c r="DC3" s="855"/>
      <c r="DD3" s="855"/>
      <c r="DE3" s="855"/>
      <c r="DF3" s="855"/>
    </row>
    <row r="4" spans="1:110" ht="34">
      <c r="A4" s="853"/>
      <c r="B4" s="858" t="s">
        <v>507</v>
      </c>
      <c r="C4" s="1135" t="s">
        <v>896</v>
      </c>
      <c r="D4" s="1135"/>
      <c r="E4" s="859"/>
      <c r="F4" s="853"/>
      <c r="G4" s="853"/>
      <c r="H4" s="853"/>
      <c r="I4" s="858"/>
      <c r="J4" s="853"/>
      <c r="K4" s="853"/>
      <c r="L4" s="854"/>
      <c r="M4" s="860"/>
      <c r="N4" s="860"/>
      <c r="O4" s="860"/>
      <c r="P4" s="860"/>
      <c r="Q4" s="860"/>
      <c r="R4" s="855"/>
      <c r="S4" s="855"/>
      <c r="T4" s="855"/>
      <c r="U4" s="855"/>
      <c r="V4" s="855"/>
      <c r="W4" s="855"/>
      <c r="X4" s="855"/>
      <c r="Y4" s="855"/>
      <c r="Z4" s="855"/>
      <c r="AA4" s="855"/>
      <c r="AB4" s="855"/>
      <c r="AC4" s="855"/>
      <c r="AD4" s="855"/>
      <c r="AE4" s="855"/>
      <c r="AF4" s="855"/>
      <c r="AG4" s="855"/>
      <c r="AH4" s="855"/>
      <c r="AI4" s="855"/>
      <c r="AJ4" s="855"/>
      <c r="AK4" s="855"/>
      <c r="AL4" s="855"/>
      <c r="AM4" s="855"/>
      <c r="AN4" s="855"/>
      <c r="AO4" s="855"/>
      <c r="AP4" s="855"/>
      <c r="AQ4" s="855"/>
      <c r="AR4" s="855"/>
      <c r="AS4" s="855"/>
      <c r="AT4" s="855"/>
      <c r="AU4" s="855"/>
      <c r="AV4" s="855"/>
      <c r="AW4" s="855"/>
      <c r="AX4" s="855"/>
      <c r="AY4" s="855"/>
      <c r="AZ4" s="855"/>
      <c r="BA4" s="855"/>
      <c r="BB4" s="855"/>
      <c r="BC4" s="855"/>
      <c r="BD4" s="855"/>
      <c r="BE4" s="855"/>
      <c r="BF4" s="855"/>
      <c r="BG4" s="855"/>
      <c r="BH4" s="855"/>
      <c r="BI4" s="855"/>
      <c r="BJ4" s="855"/>
      <c r="BK4" s="855"/>
      <c r="BL4" s="855"/>
      <c r="BM4" s="855"/>
      <c r="BN4" s="855"/>
      <c r="BO4" s="855"/>
      <c r="BP4" s="855"/>
      <c r="BQ4" s="855"/>
      <c r="BR4" s="855"/>
      <c r="BS4" s="855"/>
      <c r="BT4" s="853"/>
      <c r="BU4" s="853"/>
      <c r="BV4" s="853"/>
      <c r="BW4" s="853"/>
      <c r="BX4" s="853"/>
      <c r="BY4" s="853"/>
      <c r="BZ4" s="853"/>
      <c r="CA4" s="853"/>
      <c r="CB4" s="853"/>
      <c r="CC4" s="853"/>
      <c r="CD4" s="853"/>
      <c r="CE4" s="853"/>
      <c r="CF4" s="853"/>
      <c r="CG4" s="853"/>
      <c r="CH4" s="853"/>
      <c r="CI4" s="853"/>
      <c r="CJ4" s="853"/>
      <c r="CK4" s="853"/>
      <c r="CL4" s="853"/>
      <c r="CM4" s="853"/>
      <c r="CN4" s="853"/>
      <c r="CO4" s="853"/>
      <c r="CP4" s="853"/>
      <c r="CQ4" s="853"/>
      <c r="CR4" s="855"/>
      <c r="CS4" s="855"/>
      <c r="CT4" s="855"/>
      <c r="CU4" s="855"/>
      <c r="CV4" s="855"/>
      <c r="CW4" s="855"/>
      <c r="CX4" s="855"/>
      <c r="CY4" s="855"/>
      <c r="CZ4" s="855"/>
      <c r="DA4" s="855"/>
      <c r="DB4" s="855"/>
      <c r="DC4" s="855"/>
      <c r="DD4" s="855"/>
      <c r="DE4" s="855"/>
      <c r="DF4" s="855"/>
    </row>
    <row r="5" spans="1:110" ht="33.75" customHeight="1">
      <c r="A5" s="1131" t="s">
        <v>508</v>
      </c>
      <c r="B5" s="1131" t="s">
        <v>509</v>
      </c>
      <c r="C5" s="1131" t="s">
        <v>510</v>
      </c>
      <c r="D5" s="1131" t="s">
        <v>511</v>
      </c>
      <c r="E5" s="1131" t="s">
        <v>512</v>
      </c>
      <c r="F5" s="1131" t="s">
        <v>779</v>
      </c>
      <c r="G5" s="861"/>
      <c r="H5" s="1131" t="s">
        <v>513</v>
      </c>
      <c r="I5" s="1131" t="s">
        <v>514</v>
      </c>
      <c r="J5" s="1131" t="s">
        <v>515</v>
      </c>
      <c r="K5" s="1131" t="s">
        <v>516</v>
      </c>
      <c r="L5" s="1131" t="s">
        <v>517</v>
      </c>
      <c r="M5" s="1132" t="s">
        <v>518</v>
      </c>
      <c r="N5" s="862"/>
      <c r="O5" s="862"/>
      <c r="P5" s="862"/>
      <c r="Q5" s="862"/>
      <c r="R5" s="1133">
        <v>2019</v>
      </c>
      <c r="S5" s="1133"/>
      <c r="T5" s="1133"/>
      <c r="U5" s="1133"/>
      <c r="V5" s="1133"/>
      <c r="W5" s="1133"/>
      <c r="X5" s="1133"/>
      <c r="Y5" s="1133"/>
      <c r="Z5" s="1133"/>
      <c r="AA5" s="1133"/>
      <c r="AB5" s="1133"/>
      <c r="AC5" s="1133"/>
      <c r="AD5" s="1133"/>
      <c r="AE5" s="1133"/>
      <c r="AF5" s="1133"/>
      <c r="AG5" s="1133"/>
      <c r="AH5" s="1133"/>
      <c r="AI5" s="1133"/>
      <c r="AJ5" s="1133"/>
      <c r="AK5" s="1133"/>
      <c r="AL5" s="863"/>
      <c r="AM5" s="863"/>
      <c r="AN5" s="863"/>
      <c r="AO5" s="863"/>
      <c r="AP5" s="1130">
        <v>2020</v>
      </c>
      <c r="AQ5" s="1130"/>
      <c r="AR5" s="1130"/>
      <c r="AS5" s="1130"/>
      <c r="AT5" s="1130"/>
      <c r="AU5" s="1130"/>
      <c r="AV5" s="1130"/>
      <c r="AW5" s="1130"/>
      <c r="AX5" s="1130"/>
      <c r="AY5" s="1130"/>
      <c r="AZ5" s="1130"/>
      <c r="BA5" s="1130"/>
      <c r="BB5" s="1130"/>
      <c r="BC5" s="1130"/>
      <c r="BD5" s="1130"/>
      <c r="BE5" s="1130"/>
      <c r="BF5" s="1130"/>
      <c r="BG5" s="1130"/>
      <c r="BH5" s="1130"/>
      <c r="BI5" s="1130"/>
      <c r="BJ5" s="864"/>
      <c r="BK5" s="864"/>
      <c r="BL5" s="864"/>
      <c r="BM5" s="864"/>
      <c r="BN5" s="1133">
        <v>2021</v>
      </c>
      <c r="BO5" s="1133"/>
      <c r="BP5" s="1133"/>
      <c r="BQ5" s="1133"/>
      <c r="BR5" s="1133"/>
      <c r="BS5" s="1133"/>
      <c r="BT5" s="1133"/>
      <c r="BU5" s="1133"/>
      <c r="BV5" s="1133"/>
      <c r="BW5" s="1133"/>
      <c r="BX5" s="1133"/>
      <c r="BY5" s="1133"/>
      <c r="BZ5" s="1133"/>
      <c r="CA5" s="1133"/>
      <c r="CB5" s="1133"/>
      <c r="CC5" s="1133"/>
      <c r="CD5" s="1133"/>
      <c r="CE5" s="1133"/>
      <c r="CF5" s="1133"/>
      <c r="CG5" s="1133"/>
      <c r="CH5" s="863"/>
      <c r="CI5" s="863"/>
      <c r="CJ5" s="863"/>
      <c r="CK5" s="863"/>
      <c r="CL5" s="1130">
        <v>2022</v>
      </c>
      <c r="CM5" s="1130"/>
      <c r="CN5" s="1130"/>
      <c r="CO5" s="1130"/>
      <c r="CP5" s="1130"/>
      <c r="CQ5" s="1130"/>
      <c r="CR5" s="1130"/>
      <c r="CS5" s="1130"/>
      <c r="CT5" s="1130"/>
      <c r="CU5" s="1130"/>
      <c r="CV5" s="1130"/>
      <c r="CW5" s="1130"/>
      <c r="CX5" s="1130"/>
      <c r="CY5" s="1130"/>
      <c r="CZ5" s="1130"/>
      <c r="DA5" s="1130"/>
      <c r="DB5" s="1130"/>
      <c r="DC5" s="1130"/>
      <c r="DD5" s="1130"/>
      <c r="DE5" s="1130"/>
      <c r="DF5" s="1131" t="s">
        <v>519</v>
      </c>
    </row>
    <row r="6" spans="1:110" ht="36.75" customHeight="1">
      <c r="A6" s="1131"/>
      <c r="B6" s="1131"/>
      <c r="C6" s="1131"/>
      <c r="D6" s="1131"/>
      <c r="E6" s="1131"/>
      <c r="F6" s="1131"/>
      <c r="G6" s="1131" t="s">
        <v>780</v>
      </c>
      <c r="H6" s="1131"/>
      <c r="I6" s="1131"/>
      <c r="J6" s="1131"/>
      <c r="K6" s="1131"/>
      <c r="L6" s="1131"/>
      <c r="M6" s="1132"/>
      <c r="N6" s="1129">
        <v>43466</v>
      </c>
      <c r="O6" s="1130"/>
      <c r="P6" s="1129">
        <v>43497</v>
      </c>
      <c r="Q6" s="1130"/>
      <c r="R6" s="1129">
        <v>43525</v>
      </c>
      <c r="S6" s="1130"/>
      <c r="T6" s="1129">
        <v>43556</v>
      </c>
      <c r="U6" s="1130"/>
      <c r="V6" s="1129">
        <v>43586</v>
      </c>
      <c r="W6" s="1130"/>
      <c r="X6" s="1129">
        <v>43617</v>
      </c>
      <c r="Y6" s="1130"/>
      <c r="Z6" s="1129">
        <v>43647</v>
      </c>
      <c r="AA6" s="1130"/>
      <c r="AB6" s="1129">
        <v>43678</v>
      </c>
      <c r="AC6" s="1130"/>
      <c r="AD6" s="1129">
        <v>43709</v>
      </c>
      <c r="AE6" s="1130"/>
      <c r="AF6" s="1129">
        <v>43739</v>
      </c>
      <c r="AG6" s="1130"/>
      <c r="AH6" s="1129">
        <v>43770</v>
      </c>
      <c r="AI6" s="1130"/>
      <c r="AJ6" s="1129">
        <v>43800</v>
      </c>
      <c r="AK6" s="1130"/>
      <c r="AL6" s="1129">
        <v>43831</v>
      </c>
      <c r="AM6" s="1130"/>
      <c r="AN6" s="1129">
        <v>43862</v>
      </c>
      <c r="AO6" s="1130"/>
      <c r="AP6" s="1129">
        <v>43891</v>
      </c>
      <c r="AQ6" s="1130"/>
      <c r="AR6" s="1129">
        <v>43922</v>
      </c>
      <c r="AS6" s="1130"/>
      <c r="AT6" s="1129">
        <v>43952</v>
      </c>
      <c r="AU6" s="1130"/>
      <c r="AV6" s="1129">
        <v>43983</v>
      </c>
      <c r="AW6" s="1130"/>
      <c r="AX6" s="1129">
        <v>44013</v>
      </c>
      <c r="AY6" s="1130"/>
      <c r="AZ6" s="1129">
        <v>44044</v>
      </c>
      <c r="BA6" s="1130"/>
      <c r="BB6" s="1129">
        <v>44075</v>
      </c>
      <c r="BC6" s="1130"/>
      <c r="BD6" s="1129">
        <v>44105</v>
      </c>
      <c r="BE6" s="1130"/>
      <c r="BF6" s="1129">
        <v>44136</v>
      </c>
      <c r="BG6" s="1130"/>
      <c r="BH6" s="1129">
        <v>44166</v>
      </c>
      <c r="BI6" s="1130"/>
      <c r="BJ6" s="1129">
        <v>44197</v>
      </c>
      <c r="BK6" s="1130"/>
      <c r="BL6" s="1129">
        <v>44228</v>
      </c>
      <c r="BM6" s="1130"/>
      <c r="BN6" s="1129">
        <v>44256</v>
      </c>
      <c r="BO6" s="1130"/>
      <c r="BP6" s="1129">
        <v>44287</v>
      </c>
      <c r="BQ6" s="1130"/>
      <c r="BR6" s="1129">
        <v>44317</v>
      </c>
      <c r="BS6" s="1130"/>
      <c r="BT6" s="1129">
        <v>44348</v>
      </c>
      <c r="BU6" s="1130"/>
      <c r="BV6" s="1129">
        <v>44378</v>
      </c>
      <c r="BW6" s="1130"/>
      <c r="BX6" s="1129">
        <v>44409</v>
      </c>
      <c r="BY6" s="1130"/>
      <c r="BZ6" s="1129">
        <v>44440</v>
      </c>
      <c r="CA6" s="1130"/>
      <c r="CB6" s="1129">
        <v>44470</v>
      </c>
      <c r="CC6" s="1130"/>
      <c r="CD6" s="1129">
        <v>44501</v>
      </c>
      <c r="CE6" s="1130"/>
      <c r="CF6" s="1129">
        <v>44531</v>
      </c>
      <c r="CG6" s="1130"/>
      <c r="CH6" s="1129">
        <v>44562</v>
      </c>
      <c r="CI6" s="1130"/>
      <c r="CJ6" s="1129">
        <v>44593</v>
      </c>
      <c r="CK6" s="1130"/>
      <c r="CL6" s="1129">
        <v>44621</v>
      </c>
      <c r="CM6" s="1130"/>
      <c r="CN6" s="1129">
        <v>44652</v>
      </c>
      <c r="CO6" s="1130"/>
      <c r="CP6" s="1129">
        <v>44682</v>
      </c>
      <c r="CQ6" s="1130"/>
      <c r="CR6" s="1129">
        <v>44713</v>
      </c>
      <c r="CS6" s="1130"/>
      <c r="CT6" s="1129">
        <v>44743</v>
      </c>
      <c r="CU6" s="1130"/>
      <c r="CV6" s="1129">
        <v>44774</v>
      </c>
      <c r="CW6" s="1130"/>
      <c r="CX6" s="1129">
        <v>44805</v>
      </c>
      <c r="CY6" s="1130"/>
      <c r="CZ6" s="1129">
        <v>44835</v>
      </c>
      <c r="DA6" s="1130"/>
      <c r="DB6" s="1129">
        <v>44866</v>
      </c>
      <c r="DC6" s="1130"/>
      <c r="DD6" s="1129">
        <v>44896</v>
      </c>
      <c r="DE6" s="1130"/>
      <c r="DF6" s="1131"/>
    </row>
    <row r="7" spans="1:110" ht="25.5" customHeight="1">
      <c r="A7" s="1131"/>
      <c r="B7" s="1131"/>
      <c r="C7" s="1131"/>
      <c r="D7" s="1131"/>
      <c r="E7" s="1131"/>
      <c r="F7" s="1131"/>
      <c r="G7" s="1131"/>
      <c r="H7" s="1131"/>
      <c r="I7" s="1131"/>
      <c r="J7" s="1131"/>
      <c r="K7" s="1131"/>
      <c r="L7" s="1131"/>
      <c r="M7" s="1132"/>
      <c r="N7" s="865" t="s">
        <v>520</v>
      </c>
      <c r="O7" s="865" t="s">
        <v>521</v>
      </c>
      <c r="P7" s="865" t="s">
        <v>520</v>
      </c>
      <c r="Q7" s="865" t="s">
        <v>521</v>
      </c>
      <c r="R7" s="865" t="s">
        <v>520</v>
      </c>
      <c r="S7" s="865" t="s">
        <v>521</v>
      </c>
      <c r="T7" s="865" t="s">
        <v>520</v>
      </c>
      <c r="U7" s="865" t="s">
        <v>521</v>
      </c>
      <c r="V7" s="865" t="s">
        <v>520</v>
      </c>
      <c r="W7" s="865" t="s">
        <v>521</v>
      </c>
      <c r="X7" s="865" t="s">
        <v>520</v>
      </c>
      <c r="Y7" s="865" t="s">
        <v>521</v>
      </c>
      <c r="Z7" s="865" t="s">
        <v>520</v>
      </c>
      <c r="AA7" s="865" t="s">
        <v>521</v>
      </c>
      <c r="AB7" s="865" t="s">
        <v>520</v>
      </c>
      <c r="AC7" s="865" t="s">
        <v>521</v>
      </c>
      <c r="AD7" s="865" t="s">
        <v>520</v>
      </c>
      <c r="AE7" s="865" t="s">
        <v>521</v>
      </c>
      <c r="AF7" s="865" t="s">
        <v>520</v>
      </c>
      <c r="AG7" s="865" t="s">
        <v>521</v>
      </c>
      <c r="AH7" s="865" t="s">
        <v>520</v>
      </c>
      <c r="AI7" s="865" t="s">
        <v>521</v>
      </c>
      <c r="AJ7" s="865" t="s">
        <v>520</v>
      </c>
      <c r="AK7" s="865" t="s">
        <v>521</v>
      </c>
      <c r="AL7" s="865" t="s">
        <v>520</v>
      </c>
      <c r="AM7" s="865" t="s">
        <v>521</v>
      </c>
      <c r="AN7" s="865" t="s">
        <v>520</v>
      </c>
      <c r="AO7" s="865" t="s">
        <v>521</v>
      </c>
      <c r="AP7" s="865" t="s">
        <v>520</v>
      </c>
      <c r="AQ7" s="865" t="s">
        <v>521</v>
      </c>
      <c r="AR7" s="865" t="s">
        <v>520</v>
      </c>
      <c r="AS7" s="865" t="s">
        <v>521</v>
      </c>
      <c r="AT7" s="865" t="s">
        <v>520</v>
      </c>
      <c r="AU7" s="865" t="s">
        <v>521</v>
      </c>
      <c r="AV7" s="865" t="s">
        <v>520</v>
      </c>
      <c r="AW7" s="865" t="s">
        <v>521</v>
      </c>
      <c r="AX7" s="865" t="s">
        <v>520</v>
      </c>
      <c r="AY7" s="865" t="s">
        <v>521</v>
      </c>
      <c r="AZ7" s="865" t="s">
        <v>520</v>
      </c>
      <c r="BA7" s="865" t="s">
        <v>521</v>
      </c>
      <c r="BB7" s="865" t="s">
        <v>520</v>
      </c>
      <c r="BC7" s="865" t="s">
        <v>521</v>
      </c>
      <c r="BD7" s="865" t="s">
        <v>520</v>
      </c>
      <c r="BE7" s="865" t="s">
        <v>521</v>
      </c>
      <c r="BF7" s="865" t="s">
        <v>520</v>
      </c>
      <c r="BG7" s="865" t="s">
        <v>521</v>
      </c>
      <c r="BH7" s="865" t="s">
        <v>520</v>
      </c>
      <c r="BI7" s="865" t="s">
        <v>521</v>
      </c>
      <c r="BJ7" s="865" t="s">
        <v>520</v>
      </c>
      <c r="BK7" s="865" t="s">
        <v>521</v>
      </c>
      <c r="BL7" s="865" t="s">
        <v>520</v>
      </c>
      <c r="BM7" s="865" t="s">
        <v>521</v>
      </c>
      <c r="BN7" s="865" t="s">
        <v>520</v>
      </c>
      <c r="BO7" s="865" t="s">
        <v>521</v>
      </c>
      <c r="BP7" s="865" t="s">
        <v>520</v>
      </c>
      <c r="BQ7" s="865" t="s">
        <v>521</v>
      </c>
      <c r="BR7" s="865" t="s">
        <v>520</v>
      </c>
      <c r="BS7" s="865" t="s">
        <v>521</v>
      </c>
      <c r="BT7" s="864" t="s">
        <v>520</v>
      </c>
      <c r="BU7" s="864" t="s">
        <v>521</v>
      </c>
      <c r="BV7" s="864" t="s">
        <v>520</v>
      </c>
      <c r="BW7" s="864" t="s">
        <v>521</v>
      </c>
      <c r="BX7" s="864" t="s">
        <v>520</v>
      </c>
      <c r="BY7" s="864" t="s">
        <v>521</v>
      </c>
      <c r="BZ7" s="864" t="s">
        <v>520</v>
      </c>
      <c r="CA7" s="864" t="s">
        <v>521</v>
      </c>
      <c r="CB7" s="864" t="s">
        <v>520</v>
      </c>
      <c r="CC7" s="864" t="s">
        <v>521</v>
      </c>
      <c r="CD7" s="864" t="s">
        <v>520</v>
      </c>
      <c r="CE7" s="864" t="s">
        <v>521</v>
      </c>
      <c r="CF7" s="864" t="s">
        <v>520</v>
      </c>
      <c r="CG7" s="864" t="s">
        <v>521</v>
      </c>
      <c r="CH7" s="864" t="s">
        <v>520</v>
      </c>
      <c r="CI7" s="864" t="s">
        <v>521</v>
      </c>
      <c r="CJ7" s="864" t="s">
        <v>520</v>
      </c>
      <c r="CK7" s="864" t="s">
        <v>521</v>
      </c>
      <c r="CL7" s="864" t="s">
        <v>520</v>
      </c>
      <c r="CM7" s="864" t="s">
        <v>521</v>
      </c>
      <c r="CN7" s="864" t="s">
        <v>520</v>
      </c>
      <c r="CO7" s="864" t="s">
        <v>521</v>
      </c>
      <c r="CP7" s="864" t="s">
        <v>520</v>
      </c>
      <c r="CQ7" s="864" t="s">
        <v>521</v>
      </c>
      <c r="CR7" s="865" t="s">
        <v>520</v>
      </c>
      <c r="CS7" s="865" t="s">
        <v>521</v>
      </c>
      <c r="CT7" s="865" t="s">
        <v>520</v>
      </c>
      <c r="CU7" s="865" t="s">
        <v>521</v>
      </c>
      <c r="CV7" s="865" t="s">
        <v>520</v>
      </c>
      <c r="CW7" s="865" t="s">
        <v>521</v>
      </c>
      <c r="CX7" s="865" t="s">
        <v>520</v>
      </c>
      <c r="CY7" s="865" t="s">
        <v>521</v>
      </c>
      <c r="CZ7" s="865" t="s">
        <v>520</v>
      </c>
      <c r="DA7" s="865" t="s">
        <v>521</v>
      </c>
      <c r="DB7" s="865" t="s">
        <v>520</v>
      </c>
      <c r="DC7" s="865" t="s">
        <v>521</v>
      </c>
      <c r="DD7" s="865" t="s">
        <v>520</v>
      </c>
      <c r="DE7" s="865" t="s">
        <v>521</v>
      </c>
      <c r="DF7" s="1131"/>
    </row>
    <row r="8" spans="1:110" ht="51" customHeight="1">
      <c r="A8" s="1117" t="s">
        <v>522</v>
      </c>
      <c r="B8" s="1117" t="s">
        <v>523</v>
      </c>
      <c r="C8" s="1120" t="s">
        <v>524</v>
      </c>
      <c r="D8" s="1120" t="s">
        <v>525</v>
      </c>
      <c r="E8" s="1123" t="s">
        <v>526</v>
      </c>
      <c r="F8" s="1117" t="s">
        <v>527</v>
      </c>
      <c r="G8" s="1126" t="s">
        <v>528</v>
      </c>
      <c r="H8" s="866" t="s">
        <v>781</v>
      </c>
      <c r="I8" s="866" t="s">
        <v>782</v>
      </c>
      <c r="J8" s="867" t="s">
        <v>530</v>
      </c>
      <c r="K8" s="867" t="s">
        <v>527</v>
      </c>
      <c r="L8" s="867" t="s">
        <v>532</v>
      </c>
      <c r="M8" s="868">
        <v>248</v>
      </c>
      <c r="N8" s="869">
        <v>44</v>
      </c>
      <c r="O8" s="870">
        <v>37</v>
      </c>
      <c r="P8" s="869">
        <v>91</v>
      </c>
      <c r="Q8" s="870">
        <v>85</v>
      </c>
      <c r="R8" s="869">
        <v>131.1</v>
      </c>
      <c r="S8" s="870">
        <v>115</v>
      </c>
      <c r="T8" s="869">
        <v>175.1</v>
      </c>
      <c r="U8" s="870">
        <v>140</v>
      </c>
      <c r="V8" s="869">
        <v>219.1</v>
      </c>
      <c r="W8" s="870">
        <v>176</v>
      </c>
      <c r="X8" s="869">
        <v>314.64</v>
      </c>
      <c r="Y8" s="870">
        <v>192</v>
      </c>
      <c r="Z8" s="869">
        <v>358.64</v>
      </c>
      <c r="AA8" s="870">
        <v>205</v>
      </c>
      <c r="AB8" s="869">
        <v>402.64</v>
      </c>
      <c r="AC8" s="870">
        <v>229</v>
      </c>
      <c r="AD8" s="869">
        <v>419.52</v>
      </c>
      <c r="AE8" s="870">
        <v>244</v>
      </c>
      <c r="AF8" s="869">
        <v>463.52</v>
      </c>
      <c r="AG8" s="870">
        <v>270</v>
      </c>
      <c r="AH8" s="869">
        <v>507.52</v>
      </c>
      <c r="AI8" s="870">
        <v>278</v>
      </c>
      <c r="AJ8" s="869">
        <v>524.4</v>
      </c>
      <c r="AK8" s="870">
        <v>291</v>
      </c>
      <c r="AL8" s="869">
        <v>26</v>
      </c>
      <c r="AM8" s="870">
        <v>16</v>
      </c>
      <c r="AN8" s="869">
        <v>54.5</v>
      </c>
      <c r="AO8" s="870">
        <v>30</v>
      </c>
      <c r="AP8" s="869">
        <v>86</v>
      </c>
      <c r="AQ8" s="870">
        <v>43</v>
      </c>
      <c r="AR8" s="869">
        <v>126.5</v>
      </c>
      <c r="AS8" s="870">
        <v>59</v>
      </c>
      <c r="AT8" s="869">
        <v>173.5</v>
      </c>
      <c r="AU8" s="870">
        <v>84</v>
      </c>
      <c r="AV8" s="869">
        <v>196.5</v>
      </c>
      <c r="AW8" s="870">
        <v>93</v>
      </c>
      <c r="AX8" s="869">
        <v>212.25</v>
      </c>
      <c r="AY8" s="870">
        <v>96</v>
      </c>
      <c r="AZ8" s="869">
        <v>229.25</v>
      </c>
      <c r="BA8" s="870">
        <v>96</v>
      </c>
      <c r="BB8" s="869">
        <v>248.25</v>
      </c>
      <c r="BC8" s="870">
        <v>96</v>
      </c>
      <c r="BD8" s="869">
        <v>248.25</v>
      </c>
      <c r="BE8" s="870">
        <v>96</v>
      </c>
      <c r="BF8" s="869">
        <v>248.25</v>
      </c>
      <c r="BG8" s="870">
        <v>96</v>
      </c>
      <c r="BH8" s="869">
        <v>248.25</v>
      </c>
      <c r="BI8" s="870">
        <v>96</v>
      </c>
      <c r="BJ8" s="869">
        <v>0</v>
      </c>
      <c r="BK8" s="870"/>
      <c r="BL8" s="869">
        <v>0</v>
      </c>
      <c r="BM8" s="870"/>
      <c r="BN8" s="869">
        <v>0</v>
      </c>
      <c r="BO8" s="870"/>
      <c r="BP8" s="869">
        <v>0</v>
      </c>
      <c r="BQ8" s="870"/>
      <c r="BR8" s="869">
        <v>0</v>
      </c>
      <c r="BS8" s="870"/>
      <c r="BT8" s="869">
        <v>0</v>
      </c>
      <c r="BU8" s="870"/>
      <c r="BV8" s="869">
        <v>0</v>
      </c>
      <c r="BW8" s="870"/>
      <c r="BX8" s="869">
        <v>0</v>
      </c>
      <c r="BY8" s="870"/>
      <c r="BZ8" s="869">
        <v>0</v>
      </c>
      <c r="CA8" s="870"/>
      <c r="CB8" s="869">
        <v>0</v>
      </c>
      <c r="CC8" s="870"/>
      <c r="CD8" s="869">
        <v>0</v>
      </c>
      <c r="CE8" s="870"/>
      <c r="CF8" s="869">
        <v>0</v>
      </c>
      <c r="CG8" s="870"/>
      <c r="CH8" s="869">
        <v>0</v>
      </c>
      <c r="CI8" s="870"/>
      <c r="CJ8" s="869">
        <v>0</v>
      </c>
      <c r="CK8" s="870"/>
      <c r="CL8" s="869">
        <v>0</v>
      </c>
      <c r="CM8" s="870"/>
      <c r="CN8" s="869">
        <v>0</v>
      </c>
      <c r="CO8" s="870"/>
      <c r="CP8" s="869">
        <v>0</v>
      </c>
      <c r="CQ8" s="870"/>
      <c r="CR8" s="869">
        <v>0</v>
      </c>
      <c r="CS8" s="870"/>
      <c r="CT8" s="869">
        <v>0</v>
      </c>
      <c r="CU8" s="870"/>
      <c r="CV8" s="869">
        <v>0</v>
      </c>
      <c r="CW8" s="870"/>
      <c r="CX8" s="869">
        <v>0</v>
      </c>
      <c r="CY8" s="870"/>
      <c r="CZ8" s="869">
        <v>0</v>
      </c>
      <c r="DA8" s="870"/>
      <c r="DB8" s="869">
        <v>0</v>
      </c>
      <c r="DC8" s="870"/>
      <c r="DD8" s="869">
        <v>0</v>
      </c>
      <c r="DE8" s="870"/>
      <c r="DF8" s="867"/>
    </row>
    <row r="9" spans="1:110" ht="85">
      <c r="A9" s="1097"/>
      <c r="B9" s="1097"/>
      <c r="C9" s="1121"/>
      <c r="D9" s="1121"/>
      <c r="E9" s="1124"/>
      <c r="F9" s="1097"/>
      <c r="G9" s="1127"/>
      <c r="H9" s="866" t="s">
        <v>783</v>
      </c>
      <c r="I9" s="866" t="s">
        <v>784</v>
      </c>
      <c r="J9" s="867" t="s">
        <v>530</v>
      </c>
      <c r="K9" s="867" t="s">
        <v>527</v>
      </c>
      <c r="L9" s="867" t="s">
        <v>532</v>
      </c>
      <c r="M9" s="868">
        <v>8396</v>
      </c>
      <c r="N9" s="869">
        <v>1609.2333333333333</v>
      </c>
      <c r="O9" s="870">
        <v>826</v>
      </c>
      <c r="P9" s="869">
        <v>3218.4666666666667</v>
      </c>
      <c r="Q9" s="870">
        <v>2023</v>
      </c>
      <c r="R9" s="869">
        <v>4827.7</v>
      </c>
      <c r="S9" s="870">
        <v>3391</v>
      </c>
      <c r="T9" s="869">
        <v>6436.9333333333334</v>
      </c>
      <c r="U9" s="870">
        <v>4973</v>
      </c>
      <c r="V9" s="869">
        <v>8046.166666666667</v>
      </c>
      <c r="W9" s="870">
        <v>6770</v>
      </c>
      <c r="X9" s="869">
        <v>11586.48</v>
      </c>
      <c r="Y9" s="870">
        <v>7961</v>
      </c>
      <c r="Z9" s="869">
        <v>13195.713333333333</v>
      </c>
      <c r="AA9" s="870">
        <v>9008</v>
      </c>
      <c r="AB9" s="869">
        <v>14804.946666666667</v>
      </c>
      <c r="AC9" s="870">
        <v>9506</v>
      </c>
      <c r="AD9" s="869">
        <v>15448.64</v>
      </c>
      <c r="AE9" s="870">
        <v>10070</v>
      </c>
      <c r="AF9" s="869">
        <v>17057.873333333333</v>
      </c>
      <c r="AG9" s="870">
        <v>10747</v>
      </c>
      <c r="AH9" s="869">
        <v>18667.106666666667</v>
      </c>
      <c r="AI9" s="870">
        <v>11175</v>
      </c>
      <c r="AJ9" s="869">
        <v>19310.8</v>
      </c>
      <c r="AK9" s="870">
        <v>11616</v>
      </c>
      <c r="AL9" s="869">
        <v>2518.8000000000002</v>
      </c>
      <c r="AM9" s="870">
        <v>588</v>
      </c>
      <c r="AN9" s="869">
        <v>2938.6</v>
      </c>
      <c r="AO9" s="870">
        <v>1095</v>
      </c>
      <c r="AP9" s="869">
        <v>3358.4</v>
      </c>
      <c r="AQ9" s="870">
        <v>1846</v>
      </c>
      <c r="AR9" s="869">
        <v>3778.2</v>
      </c>
      <c r="AS9" s="870">
        <v>3008</v>
      </c>
      <c r="AT9" s="869">
        <v>4198</v>
      </c>
      <c r="AU9" s="870">
        <v>4310</v>
      </c>
      <c r="AV9" s="869">
        <v>4617.8</v>
      </c>
      <c r="AW9" s="870">
        <v>5036</v>
      </c>
      <c r="AX9" s="869">
        <v>5037.6000000000004</v>
      </c>
      <c r="AY9" s="870">
        <v>5326</v>
      </c>
      <c r="AZ9" s="869">
        <v>5457.4</v>
      </c>
      <c r="BA9" s="870">
        <v>5326</v>
      </c>
      <c r="BB9" s="869">
        <v>5877.2</v>
      </c>
      <c r="BC9" s="870">
        <v>5326</v>
      </c>
      <c r="BD9" s="869">
        <v>6716.8</v>
      </c>
      <c r="BE9" s="870">
        <v>5326</v>
      </c>
      <c r="BF9" s="869">
        <v>7556.4</v>
      </c>
      <c r="BG9" s="870">
        <v>5326</v>
      </c>
      <c r="BH9" s="869">
        <v>8396</v>
      </c>
      <c r="BI9" s="870">
        <v>5326</v>
      </c>
      <c r="BJ9" s="869">
        <v>454.78333333333336</v>
      </c>
      <c r="BK9" s="870"/>
      <c r="BL9" s="869">
        <v>909.56666666666672</v>
      </c>
      <c r="BM9" s="870"/>
      <c r="BN9" s="869">
        <v>1364.3500000000001</v>
      </c>
      <c r="BO9" s="870"/>
      <c r="BP9" s="869">
        <v>1546.2633333333335</v>
      </c>
      <c r="BQ9" s="870"/>
      <c r="BR9" s="869">
        <v>2182.9600000000005</v>
      </c>
      <c r="BS9" s="870"/>
      <c r="BT9" s="869">
        <v>3274.4400000000005</v>
      </c>
      <c r="BU9" s="870"/>
      <c r="BV9" s="869">
        <v>3729.2233333333338</v>
      </c>
      <c r="BW9" s="870"/>
      <c r="BX9" s="869">
        <v>4184.0066666666671</v>
      </c>
      <c r="BY9" s="870"/>
      <c r="BZ9" s="869">
        <v>4365.920000000001</v>
      </c>
      <c r="CA9" s="870"/>
      <c r="CB9" s="869">
        <v>4820.7033333333347</v>
      </c>
      <c r="CC9" s="870"/>
      <c r="CD9" s="869">
        <v>5275.4866666666685</v>
      </c>
      <c r="CE9" s="870"/>
      <c r="CF9" s="869">
        <v>5457.4000000000005</v>
      </c>
      <c r="CG9" s="870"/>
      <c r="CH9" s="869">
        <v>349.83333333333331</v>
      </c>
      <c r="CI9" s="870"/>
      <c r="CJ9" s="869">
        <v>699.66666666666663</v>
      </c>
      <c r="CK9" s="870"/>
      <c r="CL9" s="869">
        <v>1049.5</v>
      </c>
      <c r="CM9" s="870"/>
      <c r="CN9" s="869">
        <v>1189.4333333333334</v>
      </c>
      <c r="CO9" s="870"/>
      <c r="CP9" s="869">
        <v>1679.2</v>
      </c>
      <c r="CQ9" s="870"/>
      <c r="CR9" s="869">
        <v>2518.8000000000002</v>
      </c>
      <c r="CS9" s="870"/>
      <c r="CT9" s="869">
        <v>2868.6333333333337</v>
      </c>
      <c r="CU9" s="870"/>
      <c r="CV9" s="869">
        <v>3218.4666666666672</v>
      </c>
      <c r="CW9" s="870"/>
      <c r="CX9" s="869">
        <v>3358.4</v>
      </c>
      <c r="CY9" s="870"/>
      <c r="CZ9" s="869">
        <v>3708.2333333333336</v>
      </c>
      <c r="DA9" s="870"/>
      <c r="DB9" s="869">
        <v>4058.0666666666671</v>
      </c>
      <c r="DC9" s="870"/>
      <c r="DD9" s="869">
        <v>4198</v>
      </c>
      <c r="DE9" s="870"/>
      <c r="DF9" s="867"/>
    </row>
    <row r="10" spans="1:110" ht="85">
      <c r="A10" s="1097"/>
      <c r="B10" s="1097"/>
      <c r="C10" s="1121"/>
      <c r="D10" s="1121"/>
      <c r="E10" s="1124"/>
      <c r="F10" s="1097"/>
      <c r="G10" s="1127"/>
      <c r="H10" s="866" t="s">
        <v>783</v>
      </c>
      <c r="I10" s="866" t="s">
        <v>785</v>
      </c>
      <c r="J10" s="867" t="s">
        <v>530</v>
      </c>
      <c r="K10" s="867" t="s">
        <v>527</v>
      </c>
      <c r="L10" s="867" t="s">
        <v>532</v>
      </c>
      <c r="M10" s="868">
        <v>1013</v>
      </c>
      <c r="N10" s="869">
        <v>194.1583333333333</v>
      </c>
      <c r="O10" s="870">
        <v>96</v>
      </c>
      <c r="P10" s="869">
        <v>388.31666666666661</v>
      </c>
      <c r="Q10" s="870">
        <v>206</v>
      </c>
      <c r="R10" s="869">
        <v>582.47499999999991</v>
      </c>
      <c r="S10" s="870">
        <v>307</v>
      </c>
      <c r="T10" s="869">
        <v>776.63333333333321</v>
      </c>
      <c r="U10" s="870">
        <v>457</v>
      </c>
      <c r="V10" s="869">
        <v>970.79166666666652</v>
      </c>
      <c r="W10" s="870">
        <v>660</v>
      </c>
      <c r="X10" s="869">
        <v>1397.9399999999996</v>
      </c>
      <c r="Y10" s="870">
        <v>777</v>
      </c>
      <c r="Z10" s="869">
        <v>1592.0983333333329</v>
      </c>
      <c r="AA10" s="870">
        <v>952</v>
      </c>
      <c r="AB10" s="869">
        <v>1786.2566666666662</v>
      </c>
      <c r="AC10" s="870">
        <v>1068</v>
      </c>
      <c r="AD10" s="869">
        <v>1863.9199999999996</v>
      </c>
      <c r="AE10" s="870">
        <v>1171</v>
      </c>
      <c r="AF10" s="869">
        <v>2058.0783333333329</v>
      </c>
      <c r="AG10" s="870">
        <v>1258</v>
      </c>
      <c r="AH10" s="869">
        <v>2252.2366666666662</v>
      </c>
      <c r="AI10" s="870">
        <v>1303</v>
      </c>
      <c r="AJ10" s="869">
        <v>2329.8999999999996</v>
      </c>
      <c r="AK10" s="870">
        <v>1346</v>
      </c>
      <c r="AL10" s="869">
        <v>303.89999999999998</v>
      </c>
      <c r="AM10" s="870">
        <v>64</v>
      </c>
      <c r="AN10" s="869">
        <v>354.55</v>
      </c>
      <c r="AO10" s="870">
        <v>108</v>
      </c>
      <c r="AP10" s="869">
        <v>405.2</v>
      </c>
      <c r="AQ10" s="870">
        <v>165</v>
      </c>
      <c r="AR10" s="869">
        <v>455.85</v>
      </c>
      <c r="AS10" s="870">
        <v>236</v>
      </c>
      <c r="AT10" s="869">
        <v>506.5</v>
      </c>
      <c r="AU10" s="870">
        <v>334</v>
      </c>
      <c r="AV10" s="869">
        <v>557.15</v>
      </c>
      <c r="AW10" s="870">
        <v>398</v>
      </c>
      <c r="AX10" s="869">
        <v>607.79999999999995</v>
      </c>
      <c r="AY10" s="870">
        <v>445</v>
      </c>
      <c r="AZ10" s="869">
        <v>658.45</v>
      </c>
      <c r="BA10" s="870">
        <v>445</v>
      </c>
      <c r="BB10" s="869">
        <v>709.1</v>
      </c>
      <c r="BC10" s="870">
        <v>445</v>
      </c>
      <c r="BD10" s="869">
        <v>810.4</v>
      </c>
      <c r="BE10" s="870">
        <v>445</v>
      </c>
      <c r="BF10" s="869">
        <v>911.7</v>
      </c>
      <c r="BG10" s="870">
        <v>445</v>
      </c>
      <c r="BH10" s="869">
        <v>1013</v>
      </c>
      <c r="BI10" s="870">
        <v>445</v>
      </c>
      <c r="BJ10" s="869">
        <v>54.870833333333337</v>
      </c>
      <c r="BK10" s="870"/>
      <c r="BL10" s="869">
        <v>109.74166666666667</v>
      </c>
      <c r="BM10" s="870"/>
      <c r="BN10" s="869">
        <v>164.61250000000001</v>
      </c>
      <c r="BO10" s="870"/>
      <c r="BP10" s="869">
        <v>186.56083333333336</v>
      </c>
      <c r="BQ10" s="870"/>
      <c r="BR10" s="869">
        <v>263.38000000000005</v>
      </c>
      <c r="BS10" s="870"/>
      <c r="BT10" s="869">
        <v>395.07000000000005</v>
      </c>
      <c r="BU10" s="870"/>
      <c r="BV10" s="869">
        <v>449.94083333333339</v>
      </c>
      <c r="BW10" s="870"/>
      <c r="BX10" s="869">
        <v>504.81166666666672</v>
      </c>
      <c r="BY10" s="870"/>
      <c r="BZ10" s="869">
        <v>526.7600000000001</v>
      </c>
      <c r="CA10" s="870"/>
      <c r="CB10" s="869">
        <v>581.63083333333338</v>
      </c>
      <c r="CC10" s="870"/>
      <c r="CD10" s="869">
        <v>636.50166666666678</v>
      </c>
      <c r="CE10" s="870"/>
      <c r="CF10" s="869">
        <v>658.45</v>
      </c>
      <c r="CG10" s="870"/>
      <c r="CH10" s="869">
        <v>42.208333333333336</v>
      </c>
      <c r="CI10" s="870"/>
      <c r="CJ10" s="869">
        <v>84.416666666666671</v>
      </c>
      <c r="CK10" s="870"/>
      <c r="CL10" s="869">
        <v>126.625</v>
      </c>
      <c r="CM10" s="870"/>
      <c r="CN10" s="869">
        <v>143.50833333333333</v>
      </c>
      <c r="CO10" s="870"/>
      <c r="CP10" s="869">
        <v>202.6</v>
      </c>
      <c r="CQ10" s="870"/>
      <c r="CR10" s="869">
        <v>303.89999999999998</v>
      </c>
      <c r="CS10" s="870"/>
      <c r="CT10" s="869">
        <v>346.10833333333329</v>
      </c>
      <c r="CU10" s="870"/>
      <c r="CV10" s="869">
        <v>388.31666666666661</v>
      </c>
      <c r="CW10" s="870"/>
      <c r="CX10" s="869">
        <v>405.2</v>
      </c>
      <c r="CY10" s="870"/>
      <c r="CZ10" s="869">
        <v>447.4083333333333</v>
      </c>
      <c r="DA10" s="870"/>
      <c r="DB10" s="869">
        <v>489.61666666666662</v>
      </c>
      <c r="DC10" s="870"/>
      <c r="DD10" s="869">
        <v>506.5</v>
      </c>
      <c r="DE10" s="870"/>
      <c r="DF10" s="867"/>
    </row>
    <row r="11" spans="1:110" ht="60.75" customHeight="1">
      <c r="A11" s="1097"/>
      <c r="B11" s="1097"/>
      <c r="C11" s="1121"/>
      <c r="D11" s="1121"/>
      <c r="E11" s="1124"/>
      <c r="F11" s="1097"/>
      <c r="G11" s="1127"/>
      <c r="H11" s="866" t="s">
        <v>783</v>
      </c>
      <c r="I11" s="866" t="s">
        <v>786</v>
      </c>
      <c r="J11" s="867" t="s">
        <v>530</v>
      </c>
      <c r="K11" s="867" t="s">
        <v>527</v>
      </c>
      <c r="L11" s="867" t="s">
        <v>532</v>
      </c>
      <c r="M11" s="868">
        <v>1396</v>
      </c>
      <c r="N11" s="869">
        <v>267.56666666666666</v>
      </c>
      <c r="O11" s="870">
        <v>295</v>
      </c>
      <c r="P11" s="869">
        <v>535.13333333333333</v>
      </c>
      <c r="Q11" s="870">
        <v>551</v>
      </c>
      <c r="R11" s="869">
        <v>802.69999999999993</v>
      </c>
      <c r="S11" s="870">
        <v>725</v>
      </c>
      <c r="T11" s="869">
        <v>1070.2666666666667</v>
      </c>
      <c r="U11" s="870">
        <v>816</v>
      </c>
      <c r="V11" s="869">
        <v>1337.8333333333333</v>
      </c>
      <c r="W11" s="870">
        <v>965</v>
      </c>
      <c r="X11" s="869">
        <v>1926.4799999999996</v>
      </c>
      <c r="Y11" s="870">
        <v>1108</v>
      </c>
      <c r="Z11" s="869">
        <v>2194.0466666666662</v>
      </c>
      <c r="AA11" s="870">
        <v>1291</v>
      </c>
      <c r="AB11" s="869">
        <v>2461.6133333333328</v>
      </c>
      <c r="AC11" s="870">
        <v>1470</v>
      </c>
      <c r="AD11" s="869">
        <v>2568.6399999999994</v>
      </c>
      <c r="AE11" s="870">
        <v>1603</v>
      </c>
      <c r="AF11" s="869">
        <v>2836.206666666666</v>
      </c>
      <c r="AG11" s="870">
        <v>1794</v>
      </c>
      <c r="AH11" s="869">
        <v>3103.7733333333326</v>
      </c>
      <c r="AI11" s="870">
        <v>1951</v>
      </c>
      <c r="AJ11" s="869">
        <v>3210.7999999999997</v>
      </c>
      <c r="AK11" s="870">
        <v>2065</v>
      </c>
      <c r="AL11" s="869">
        <v>418.8</v>
      </c>
      <c r="AM11" s="870">
        <v>198</v>
      </c>
      <c r="AN11" s="869">
        <v>488.6</v>
      </c>
      <c r="AO11" s="870">
        <v>391</v>
      </c>
      <c r="AP11" s="869">
        <v>558.4</v>
      </c>
      <c r="AQ11" s="870">
        <v>568</v>
      </c>
      <c r="AR11" s="869">
        <v>628.20000000000005</v>
      </c>
      <c r="AS11" s="870">
        <v>676</v>
      </c>
      <c r="AT11" s="869">
        <v>698</v>
      </c>
      <c r="AU11" s="870">
        <v>743</v>
      </c>
      <c r="AV11" s="869">
        <v>767.8</v>
      </c>
      <c r="AW11" s="870">
        <v>801</v>
      </c>
      <c r="AX11" s="869">
        <v>837.6</v>
      </c>
      <c r="AY11" s="870">
        <v>848</v>
      </c>
      <c r="AZ11" s="869">
        <v>907.4</v>
      </c>
      <c r="BA11" s="870">
        <v>848</v>
      </c>
      <c r="BB11" s="869">
        <v>977.2</v>
      </c>
      <c r="BC11" s="870">
        <v>848</v>
      </c>
      <c r="BD11" s="869">
        <v>1116.8</v>
      </c>
      <c r="BE11" s="870">
        <v>848</v>
      </c>
      <c r="BF11" s="869">
        <v>1256.4000000000001</v>
      </c>
      <c r="BG11" s="870">
        <v>848</v>
      </c>
      <c r="BH11" s="869">
        <v>1396</v>
      </c>
      <c r="BI11" s="870">
        <v>848</v>
      </c>
      <c r="BJ11" s="869">
        <v>75.61666666666666</v>
      </c>
      <c r="BK11" s="870"/>
      <c r="BL11" s="869">
        <v>151.23333333333332</v>
      </c>
      <c r="BM11" s="870"/>
      <c r="BN11" s="869">
        <v>226.85</v>
      </c>
      <c r="BO11" s="870"/>
      <c r="BP11" s="869">
        <v>257.09666666666664</v>
      </c>
      <c r="BQ11" s="870"/>
      <c r="BR11" s="869">
        <v>362.96</v>
      </c>
      <c r="BS11" s="870"/>
      <c r="BT11" s="869">
        <v>544.43999999999994</v>
      </c>
      <c r="BU11" s="870"/>
      <c r="BV11" s="869">
        <v>620.05666666666662</v>
      </c>
      <c r="BW11" s="870"/>
      <c r="BX11" s="869">
        <v>695.67333333333329</v>
      </c>
      <c r="BY11" s="870"/>
      <c r="BZ11" s="869">
        <v>725.92</v>
      </c>
      <c r="CA11" s="870"/>
      <c r="CB11" s="869">
        <v>801.53666666666663</v>
      </c>
      <c r="CC11" s="870"/>
      <c r="CD11" s="869">
        <v>877.15333333333331</v>
      </c>
      <c r="CE11" s="870"/>
      <c r="CF11" s="869">
        <v>907.4</v>
      </c>
      <c r="CG11" s="870"/>
      <c r="CH11" s="869">
        <v>58.166666666666664</v>
      </c>
      <c r="CI11" s="870"/>
      <c r="CJ11" s="869">
        <v>116.33333333333333</v>
      </c>
      <c r="CK11" s="870"/>
      <c r="CL11" s="869">
        <v>174.5</v>
      </c>
      <c r="CM11" s="870"/>
      <c r="CN11" s="869">
        <v>197.76666666666665</v>
      </c>
      <c r="CO11" s="870"/>
      <c r="CP11" s="869">
        <v>279.2</v>
      </c>
      <c r="CQ11" s="870"/>
      <c r="CR11" s="869">
        <v>418.79999999999995</v>
      </c>
      <c r="CS11" s="870"/>
      <c r="CT11" s="869">
        <v>476.96666666666664</v>
      </c>
      <c r="CU11" s="870"/>
      <c r="CV11" s="869">
        <v>535.13333333333333</v>
      </c>
      <c r="CW11" s="870"/>
      <c r="CX11" s="869">
        <v>558.4</v>
      </c>
      <c r="CY11" s="870"/>
      <c r="CZ11" s="869">
        <v>616.56666666666661</v>
      </c>
      <c r="DA11" s="870"/>
      <c r="DB11" s="869">
        <v>674.73333333333323</v>
      </c>
      <c r="DC11" s="870"/>
      <c r="DD11" s="869">
        <v>698</v>
      </c>
      <c r="DE11" s="870"/>
      <c r="DF11" s="867"/>
    </row>
    <row r="12" spans="1:110" ht="34">
      <c r="A12" s="1097"/>
      <c r="B12" s="1097"/>
      <c r="C12" s="1121"/>
      <c r="D12" s="1121"/>
      <c r="E12" s="1124"/>
      <c r="F12" s="1097"/>
      <c r="G12" s="1127"/>
      <c r="H12" s="866" t="s">
        <v>533</v>
      </c>
      <c r="I12" s="866" t="s">
        <v>787</v>
      </c>
      <c r="J12" s="867" t="s">
        <v>534</v>
      </c>
      <c r="K12" s="867" t="s">
        <v>536</v>
      </c>
      <c r="L12" s="867"/>
      <c r="M12" s="868"/>
      <c r="N12" s="871"/>
      <c r="O12" s="871"/>
      <c r="P12" s="871"/>
      <c r="Q12" s="871"/>
      <c r="R12" s="871"/>
      <c r="S12" s="871"/>
      <c r="T12" s="871"/>
      <c r="U12" s="871"/>
      <c r="V12" s="871"/>
      <c r="W12" s="871"/>
      <c r="X12" s="871"/>
      <c r="Y12" s="871"/>
      <c r="Z12" s="871"/>
      <c r="AA12" s="871"/>
      <c r="AB12" s="871"/>
      <c r="AC12" s="871"/>
      <c r="AD12" s="871"/>
      <c r="AE12" s="871"/>
      <c r="AF12" s="871"/>
      <c r="AG12" s="871"/>
      <c r="AH12" s="871"/>
      <c r="AI12" s="871"/>
      <c r="AJ12" s="872" t="s">
        <v>535</v>
      </c>
      <c r="AK12" s="872"/>
      <c r="AL12" s="872"/>
      <c r="AM12" s="872"/>
      <c r="AN12" s="872"/>
      <c r="AO12" s="872"/>
      <c r="AP12" s="872"/>
      <c r="AQ12" s="872"/>
      <c r="AR12" s="872"/>
      <c r="AS12" s="872"/>
      <c r="AT12" s="872"/>
      <c r="AU12" s="872"/>
      <c r="AV12" s="872"/>
      <c r="AW12" s="872"/>
      <c r="AX12" s="872"/>
      <c r="AY12" s="872"/>
      <c r="AZ12" s="872"/>
      <c r="BA12" s="872"/>
      <c r="BB12" s="872"/>
      <c r="BC12" s="872"/>
      <c r="BD12" s="872"/>
      <c r="BE12" s="872"/>
      <c r="BF12" s="872"/>
      <c r="BG12" s="872"/>
      <c r="BH12" s="872"/>
      <c r="BI12" s="872"/>
      <c r="BJ12" s="872"/>
      <c r="BK12" s="872"/>
      <c r="BL12" s="872"/>
      <c r="BM12" s="872"/>
      <c r="BN12" s="872"/>
      <c r="BO12" s="872"/>
      <c r="BP12" s="872"/>
      <c r="BQ12" s="872"/>
      <c r="BR12" s="872"/>
      <c r="BS12" s="872"/>
      <c r="BT12" s="872"/>
      <c r="BU12" s="872"/>
      <c r="BV12" s="872"/>
      <c r="BW12" s="872"/>
      <c r="BX12" s="872"/>
      <c r="BY12" s="872"/>
      <c r="BZ12" s="872"/>
      <c r="CA12" s="872"/>
      <c r="CB12" s="872"/>
      <c r="CC12" s="872"/>
      <c r="CD12" s="872"/>
      <c r="CE12" s="872"/>
      <c r="CF12" s="872"/>
      <c r="CG12" s="872"/>
      <c r="CH12" s="872"/>
      <c r="CI12" s="872"/>
      <c r="CJ12" s="872"/>
      <c r="CK12" s="872"/>
      <c r="CL12" s="872"/>
      <c r="CM12" s="872"/>
      <c r="CN12" s="872"/>
      <c r="CO12" s="872"/>
      <c r="CP12" s="872"/>
      <c r="CQ12" s="872"/>
      <c r="CR12" s="872"/>
      <c r="CS12" s="872"/>
      <c r="CT12" s="872"/>
      <c r="CU12" s="872"/>
      <c r="CV12" s="872"/>
      <c r="CW12" s="872"/>
      <c r="CX12" s="872"/>
      <c r="CY12" s="872"/>
      <c r="CZ12" s="872"/>
      <c r="DA12" s="872"/>
      <c r="DB12" s="872"/>
      <c r="DC12" s="872"/>
      <c r="DD12" s="872"/>
      <c r="DE12" s="872"/>
      <c r="DF12" s="867"/>
    </row>
    <row r="13" spans="1:110" ht="34">
      <c r="A13" s="1098"/>
      <c r="B13" s="1098"/>
      <c r="C13" s="1122"/>
      <c r="D13" s="1122"/>
      <c r="E13" s="1125"/>
      <c r="F13" s="1097"/>
      <c r="G13" s="1127"/>
      <c r="H13" s="866" t="s">
        <v>533</v>
      </c>
      <c r="I13" s="866" t="s">
        <v>788</v>
      </c>
      <c r="J13" s="867" t="s">
        <v>534</v>
      </c>
      <c r="K13" s="867" t="s">
        <v>536</v>
      </c>
      <c r="L13" s="867" t="s">
        <v>537</v>
      </c>
      <c r="M13" s="868">
        <v>131</v>
      </c>
      <c r="N13" s="871"/>
      <c r="O13" s="871"/>
      <c r="P13" s="871"/>
      <c r="Q13" s="871"/>
      <c r="R13" s="871"/>
      <c r="S13" s="871"/>
      <c r="T13" s="871"/>
      <c r="U13" s="871"/>
      <c r="V13" s="871"/>
      <c r="W13" s="871"/>
      <c r="X13" s="871"/>
      <c r="Y13" s="871"/>
      <c r="Z13" s="871"/>
      <c r="AA13" s="871"/>
      <c r="AB13" s="871"/>
      <c r="AC13" s="871"/>
      <c r="AD13" s="871"/>
      <c r="AE13" s="871"/>
      <c r="AF13" s="871"/>
      <c r="AG13" s="871"/>
      <c r="AH13" s="871"/>
      <c r="AI13" s="871"/>
      <c r="AJ13" s="872"/>
      <c r="AK13" s="873">
        <v>46</v>
      </c>
      <c r="AL13" s="872"/>
      <c r="AM13" s="872"/>
      <c r="AN13" s="872"/>
      <c r="AO13" s="872"/>
      <c r="AP13" s="872"/>
      <c r="AQ13" s="872"/>
      <c r="AR13" s="872"/>
      <c r="AS13" s="872"/>
      <c r="AT13" s="872"/>
      <c r="AU13" s="872"/>
      <c r="AV13" s="872">
        <v>95</v>
      </c>
      <c r="AW13" s="872"/>
      <c r="AX13" s="872"/>
      <c r="AY13" s="872"/>
      <c r="AZ13" s="872"/>
      <c r="BA13" s="872"/>
      <c r="BB13" s="872">
        <v>224</v>
      </c>
      <c r="BC13" s="872"/>
      <c r="BD13" s="872"/>
      <c r="BE13" s="872"/>
      <c r="BF13" s="872"/>
      <c r="BG13" s="872"/>
      <c r="BH13" s="872"/>
      <c r="BI13" s="872"/>
      <c r="BJ13" s="872"/>
      <c r="BK13" s="872"/>
      <c r="BL13" s="872"/>
      <c r="BM13" s="872"/>
      <c r="BN13" s="872">
        <v>150</v>
      </c>
      <c r="BO13" s="872"/>
      <c r="BP13" s="872"/>
      <c r="BQ13" s="872"/>
      <c r="BR13" s="872"/>
      <c r="BS13" s="872"/>
      <c r="BT13" s="872">
        <v>150</v>
      </c>
      <c r="BU13" s="872"/>
      <c r="BV13" s="872"/>
      <c r="BW13" s="872"/>
      <c r="BX13" s="872"/>
      <c r="BY13" s="872"/>
      <c r="BZ13" s="872"/>
      <c r="CA13" s="872"/>
      <c r="CB13" s="872"/>
      <c r="CC13" s="872"/>
      <c r="CD13" s="872"/>
      <c r="CE13" s="872"/>
      <c r="CF13" s="872"/>
      <c r="CG13" s="872"/>
      <c r="CH13" s="872"/>
      <c r="CI13" s="872"/>
      <c r="CJ13" s="872"/>
      <c r="CK13" s="872"/>
      <c r="CL13" s="872"/>
      <c r="CM13" s="872"/>
      <c r="CN13" s="872"/>
      <c r="CO13" s="872"/>
      <c r="CP13" s="872"/>
      <c r="CQ13" s="872"/>
      <c r="CR13" s="872"/>
      <c r="CS13" s="872"/>
      <c r="CT13" s="872"/>
      <c r="CU13" s="872"/>
      <c r="CV13" s="872"/>
      <c r="CW13" s="872"/>
      <c r="CX13" s="872"/>
      <c r="CY13" s="872"/>
      <c r="CZ13" s="872"/>
      <c r="DA13" s="872"/>
      <c r="DB13" s="872"/>
      <c r="DC13" s="872"/>
      <c r="DD13" s="872"/>
      <c r="DE13" s="872"/>
      <c r="DF13" s="867"/>
    </row>
    <row r="14" spans="1:110" ht="40" customHeight="1">
      <c r="A14" s="866" t="s">
        <v>538</v>
      </c>
      <c r="B14" s="874" t="s">
        <v>539</v>
      </c>
      <c r="C14" s="875">
        <v>603</v>
      </c>
      <c r="D14" s="876">
        <v>0.5</v>
      </c>
      <c r="E14" s="877">
        <v>0.75</v>
      </c>
      <c r="F14" s="1097"/>
      <c r="G14" s="1127"/>
      <c r="H14" s="866" t="s">
        <v>783</v>
      </c>
      <c r="I14" s="874" t="s">
        <v>789</v>
      </c>
      <c r="J14" s="867" t="s">
        <v>530</v>
      </c>
      <c r="K14" s="867" t="s">
        <v>527</v>
      </c>
      <c r="L14" s="867" t="s">
        <v>532</v>
      </c>
      <c r="M14" s="868">
        <v>302</v>
      </c>
      <c r="N14" s="869">
        <v>50.25</v>
      </c>
      <c r="O14" s="870">
        <v>39</v>
      </c>
      <c r="P14" s="869">
        <v>100.5</v>
      </c>
      <c r="Q14" s="870">
        <v>68</v>
      </c>
      <c r="R14" s="869">
        <v>150.75</v>
      </c>
      <c r="S14" s="870">
        <v>88</v>
      </c>
      <c r="T14" s="869">
        <v>170.84999999999997</v>
      </c>
      <c r="U14" s="870">
        <v>123</v>
      </c>
      <c r="V14" s="869">
        <v>241.19999999999996</v>
      </c>
      <c r="W14" s="870">
        <v>151</v>
      </c>
      <c r="X14" s="869">
        <v>361.79999999999995</v>
      </c>
      <c r="Y14" s="870">
        <v>177</v>
      </c>
      <c r="Z14" s="869">
        <v>412.04999999999995</v>
      </c>
      <c r="AA14" s="870">
        <v>210</v>
      </c>
      <c r="AB14" s="869">
        <v>462.29999999999995</v>
      </c>
      <c r="AC14" s="870">
        <v>230</v>
      </c>
      <c r="AD14" s="869">
        <v>482.4</v>
      </c>
      <c r="AE14" s="870">
        <v>242</v>
      </c>
      <c r="AF14" s="869">
        <v>532.65</v>
      </c>
      <c r="AG14" s="870">
        <v>263</v>
      </c>
      <c r="AH14" s="869">
        <v>582.9</v>
      </c>
      <c r="AI14" s="870">
        <v>277</v>
      </c>
      <c r="AJ14" s="869">
        <v>603</v>
      </c>
      <c r="AK14" s="870">
        <v>298</v>
      </c>
      <c r="AL14" s="869">
        <v>90.45</v>
      </c>
      <c r="AM14" s="870">
        <v>28</v>
      </c>
      <c r="AN14" s="869">
        <v>105.52500000000001</v>
      </c>
      <c r="AO14" s="870">
        <v>46</v>
      </c>
      <c r="AP14" s="869">
        <v>120.6</v>
      </c>
      <c r="AQ14" s="870">
        <v>62</v>
      </c>
      <c r="AR14" s="869">
        <v>135.67500000000001</v>
      </c>
      <c r="AS14" s="870">
        <v>80</v>
      </c>
      <c r="AT14" s="869">
        <v>150.75</v>
      </c>
      <c r="AU14" s="870">
        <v>92</v>
      </c>
      <c r="AV14" s="869">
        <v>165.82499999999999</v>
      </c>
      <c r="AW14" s="870">
        <v>106</v>
      </c>
      <c r="AX14" s="869">
        <v>180.9</v>
      </c>
      <c r="AY14" s="870">
        <v>112</v>
      </c>
      <c r="AZ14" s="869">
        <v>195.97499999999999</v>
      </c>
      <c r="BA14" s="870">
        <v>112</v>
      </c>
      <c r="BB14" s="869">
        <v>211.05</v>
      </c>
      <c r="BC14" s="870">
        <v>112</v>
      </c>
      <c r="BD14" s="869">
        <v>241.2</v>
      </c>
      <c r="BE14" s="870">
        <v>112</v>
      </c>
      <c r="BF14" s="869">
        <v>271.35000000000002</v>
      </c>
      <c r="BG14" s="870">
        <v>112</v>
      </c>
      <c r="BH14" s="869">
        <v>301.5</v>
      </c>
      <c r="BI14" s="870">
        <v>112</v>
      </c>
      <c r="BJ14" s="869">
        <v>16.331250000000001</v>
      </c>
      <c r="BK14" s="870"/>
      <c r="BL14" s="869">
        <v>32.662500000000001</v>
      </c>
      <c r="BM14" s="870"/>
      <c r="BN14" s="869">
        <v>48.993749999999999</v>
      </c>
      <c r="BO14" s="870"/>
      <c r="BP14" s="869">
        <v>55.52624999999999</v>
      </c>
      <c r="BQ14" s="870"/>
      <c r="BR14" s="869">
        <v>78.389999999999986</v>
      </c>
      <c r="BS14" s="870"/>
      <c r="BT14" s="869">
        <v>117.58499999999998</v>
      </c>
      <c r="BU14" s="870"/>
      <c r="BV14" s="869">
        <v>133.91624999999999</v>
      </c>
      <c r="BW14" s="870"/>
      <c r="BX14" s="869">
        <v>150.2475</v>
      </c>
      <c r="BY14" s="870"/>
      <c r="BZ14" s="869">
        <v>156.77999999999997</v>
      </c>
      <c r="CA14" s="870"/>
      <c r="CB14" s="869">
        <v>173.11124999999998</v>
      </c>
      <c r="CC14" s="870"/>
      <c r="CD14" s="869">
        <v>189.4425</v>
      </c>
      <c r="CE14" s="870"/>
      <c r="CF14" s="869">
        <v>195.97499999999999</v>
      </c>
      <c r="CG14" s="870"/>
      <c r="CH14" s="869">
        <v>12.5625</v>
      </c>
      <c r="CI14" s="870"/>
      <c r="CJ14" s="869">
        <v>25.125</v>
      </c>
      <c r="CK14" s="870"/>
      <c r="CL14" s="869">
        <v>37.6875</v>
      </c>
      <c r="CM14" s="870"/>
      <c r="CN14" s="869">
        <v>42.712499999999991</v>
      </c>
      <c r="CO14" s="870"/>
      <c r="CP14" s="869">
        <v>60.29999999999999</v>
      </c>
      <c r="CQ14" s="870"/>
      <c r="CR14" s="869">
        <v>90.449999999999989</v>
      </c>
      <c r="CS14" s="870"/>
      <c r="CT14" s="869">
        <v>103.01249999999999</v>
      </c>
      <c r="CU14" s="870"/>
      <c r="CV14" s="869">
        <v>115.57499999999999</v>
      </c>
      <c r="CW14" s="870"/>
      <c r="CX14" s="869">
        <v>120.6</v>
      </c>
      <c r="CY14" s="870"/>
      <c r="CZ14" s="869">
        <v>133.16249999999999</v>
      </c>
      <c r="DA14" s="870"/>
      <c r="DB14" s="869">
        <v>145.72499999999999</v>
      </c>
      <c r="DC14" s="870"/>
      <c r="DD14" s="869">
        <v>150.75</v>
      </c>
      <c r="DE14" s="870"/>
      <c r="DF14" s="867"/>
    </row>
    <row r="15" spans="1:110" ht="51">
      <c r="A15" s="866" t="s">
        <v>540</v>
      </c>
      <c r="B15" s="874" t="s">
        <v>541</v>
      </c>
      <c r="C15" s="875" t="s">
        <v>542</v>
      </c>
      <c r="D15" s="876">
        <v>0.66</v>
      </c>
      <c r="E15" s="872">
        <v>0</v>
      </c>
      <c r="F15" s="1098"/>
      <c r="G15" s="1128"/>
      <c r="H15" s="866" t="s">
        <v>783</v>
      </c>
      <c r="I15" s="874" t="s">
        <v>790</v>
      </c>
      <c r="J15" s="867" t="s">
        <v>543</v>
      </c>
      <c r="K15" s="867" t="s">
        <v>544</v>
      </c>
      <c r="L15" s="867" t="s">
        <v>545</v>
      </c>
      <c r="M15" s="868">
        <v>0</v>
      </c>
      <c r="N15" s="869">
        <v>0</v>
      </c>
      <c r="O15" s="870">
        <v>0</v>
      </c>
      <c r="P15" s="869">
        <v>0</v>
      </c>
      <c r="Q15" s="870">
        <v>0</v>
      </c>
      <c r="R15" s="869">
        <v>0</v>
      </c>
      <c r="S15" s="870">
        <v>0</v>
      </c>
      <c r="T15" s="869">
        <v>0</v>
      </c>
      <c r="U15" s="870">
        <v>0</v>
      </c>
      <c r="V15" s="869">
        <v>0</v>
      </c>
      <c r="W15" s="870">
        <v>0</v>
      </c>
      <c r="X15" s="869">
        <v>0</v>
      </c>
      <c r="Y15" s="870">
        <v>0</v>
      </c>
      <c r="Z15" s="869">
        <v>0</v>
      </c>
      <c r="AA15" s="870">
        <v>0</v>
      </c>
      <c r="AB15" s="869">
        <v>0</v>
      </c>
      <c r="AC15" s="870">
        <v>0</v>
      </c>
      <c r="AD15" s="869">
        <v>0</v>
      </c>
      <c r="AE15" s="870">
        <v>0</v>
      </c>
      <c r="AF15" s="869">
        <v>0</v>
      </c>
      <c r="AG15" s="870">
        <v>0</v>
      </c>
      <c r="AH15" s="869">
        <v>0</v>
      </c>
      <c r="AI15" s="870">
        <v>0</v>
      </c>
      <c r="AJ15" s="869">
        <v>0</v>
      </c>
      <c r="AK15" s="870">
        <v>0</v>
      </c>
      <c r="AL15" s="869">
        <v>0</v>
      </c>
      <c r="AM15" s="870">
        <v>0</v>
      </c>
      <c r="AN15" s="869">
        <v>0</v>
      </c>
      <c r="AO15" s="870">
        <v>0</v>
      </c>
      <c r="AP15" s="869">
        <v>0</v>
      </c>
      <c r="AQ15" s="870">
        <v>0</v>
      </c>
      <c r="AR15" s="869">
        <v>0</v>
      </c>
      <c r="AS15" s="870">
        <v>0</v>
      </c>
      <c r="AT15" s="869">
        <v>0</v>
      </c>
      <c r="AU15" s="870">
        <v>0</v>
      </c>
      <c r="AV15" s="869">
        <v>0</v>
      </c>
      <c r="AW15" s="870">
        <v>0</v>
      </c>
      <c r="AX15" s="869">
        <v>0</v>
      </c>
      <c r="AY15" s="870">
        <v>0</v>
      </c>
      <c r="AZ15" s="869">
        <v>0</v>
      </c>
      <c r="BA15" s="870">
        <v>0</v>
      </c>
      <c r="BB15" s="869">
        <v>0</v>
      </c>
      <c r="BC15" s="870">
        <v>0</v>
      </c>
      <c r="BD15" s="869">
        <v>0</v>
      </c>
      <c r="BE15" s="870">
        <v>0</v>
      </c>
      <c r="BF15" s="869">
        <v>0</v>
      </c>
      <c r="BG15" s="870">
        <v>0</v>
      </c>
      <c r="BH15" s="869">
        <v>0</v>
      </c>
      <c r="BI15" s="870">
        <v>0</v>
      </c>
      <c r="BJ15" s="869">
        <v>0</v>
      </c>
      <c r="BK15" s="870"/>
      <c r="BL15" s="869">
        <v>0</v>
      </c>
      <c r="BM15" s="870"/>
      <c r="BN15" s="869">
        <v>0</v>
      </c>
      <c r="BO15" s="870"/>
      <c r="BP15" s="869">
        <v>0</v>
      </c>
      <c r="BQ15" s="870"/>
      <c r="BR15" s="869">
        <v>0</v>
      </c>
      <c r="BS15" s="870"/>
      <c r="BT15" s="869">
        <v>0</v>
      </c>
      <c r="BU15" s="870"/>
      <c r="BV15" s="869">
        <v>0</v>
      </c>
      <c r="BW15" s="870"/>
      <c r="BX15" s="869">
        <v>0</v>
      </c>
      <c r="BY15" s="870"/>
      <c r="BZ15" s="869">
        <v>0</v>
      </c>
      <c r="CA15" s="870"/>
      <c r="CB15" s="869">
        <v>0</v>
      </c>
      <c r="CC15" s="870"/>
      <c r="CD15" s="869">
        <v>0</v>
      </c>
      <c r="CE15" s="870"/>
      <c r="CF15" s="869">
        <v>0</v>
      </c>
      <c r="CG15" s="870"/>
      <c r="CH15" s="869">
        <v>0</v>
      </c>
      <c r="CI15" s="870"/>
      <c r="CJ15" s="869">
        <v>0</v>
      </c>
      <c r="CK15" s="870"/>
      <c r="CL15" s="869">
        <v>0</v>
      </c>
      <c r="CM15" s="870"/>
      <c r="CN15" s="869">
        <v>0</v>
      </c>
      <c r="CO15" s="870"/>
      <c r="CP15" s="869">
        <v>0</v>
      </c>
      <c r="CQ15" s="870"/>
      <c r="CR15" s="869">
        <v>0</v>
      </c>
      <c r="CS15" s="870"/>
      <c r="CT15" s="869">
        <v>0</v>
      </c>
      <c r="CU15" s="870"/>
      <c r="CV15" s="869">
        <v>0</v>
      </c>
      <c r="CW15" s="870"/>
      <c r="CX15" s="869">
        <v>0</v>
      </c>
      <c r="CY15" s="870"/>
      <c r="CZ15" s="869">
        <v>0</v>
      </c>
      <c r="DA15" s="870"/>
      <c r="DB15" s="869">
        <v>0</v>
      </c>
      <c r="DC15" s="870"/>
      <c r="DD15" s="869">
        <v>0</v>
      </c>
      <c r="DE15" s="870"/>
      <c r="DF15" s="867"/>
    </row>
    <row r="16" spans="1:110" ht="48" customHeight="1">
      <c r="A16" s="1117" t="s">
        <v>546</v>
      </c>
      <c r="B16" s="1117" t="s">
        <v>547</v>
      </c>
      <c r="C16" s="1120" t="s">
        <v>548</v>
      </c>
      <c r="D16" s="1123" t="s">
        <v>549</v>
      </c>
      <c r="E16" s="1117" t="s">
        <v>549</v>
      </c>
      <c r="F16" s="1117" t="s">
        <v>550</v>
      </c>
      <c r="G16" s="1117" t="s">
        <v>551</v>
      </c>
      <c r="H16" s="866" t="s">
        <v>791</v>
      </c>
      <c r="I16" s="878" t="s">
        <v>792</v>
      </c>
      <c r="J16" s="872" t="s">
        <v>793</v>
      </c>
      <c r="K16" s="867"/>
      <c r="L16" s="867" t="s">
        <v>794</v>
      </c>
      <c r="M16" s="879"/>
      <c r="N16" s="871"/>
      <c r="O16" s="871"/>
      <c r="P16" s="871"/>
      <c r="Q16" s="871"/>
      <c r="R16" s="871"/>
      <c r="S16" s="871"/>
      <c r="T16" s="871"/>
      <c r="U16" s="871"/>
      <c r="V16" s="871"/>
      <c r="W16" s="871"/>
      <c r="X16" s="872" t="s">
        <v>561</v>
      </c>
      <c r="Y16" s="872"/>
      <c r="Z16" s="872"/>
      <c r="AA16" s="872"/>
      <c r="AB16" s="872"/>
      <c r="AC16" s="872"/>
      <c r="AD16" s="872"/>
      <c r="AE16" s="880">
        <v>12</v>
      </c>
      <c r="AF16" s="872"/>
      <c r="AG16" s="872"/>
      <c r="AH16" s="872"/>
      <c r="AI16" s="872"/>
      <c r="AJ16" s="872"/>
      <c r="AK16" s="872"/>
      <c r="AL16" s="872"/>
      <c r="AM16" s="872"/>
      <c r="AN16" s="872"/>
      <c r="AO16" s="872"/>
      <c r="AP16" s="872"/>
      <c r="AQ16" s="872"/>
      <c r="AR16" s="872"/>
      <c r="AS16" s="872"/>
      <c r="AT16" s="872"/>
      <c r="AU16" s="872"/>
      <c r="AV16" s="872"/>
      <c r="AW16" s="872"/>
      <c r="AX16" s="872"/>
      <c r="AY16" s="872"/>
      <c r="AZ16" s="872"/>
      <c r="BA16" s="872"/>
      <c r="BB16" s="872"/>
      <c r="BC16" s="872"/>
      <c r="BD16" s="872" t="s">
        <v>553</v>
      </c>
      <c r="BE16" s="872"/>
      <c r="BF16" s="872"/>
      <c r="BG16" s="872"/>
      <c r="BH16" s="872"/>
      <c r="BI16" s="872"/>
      <c r="BJ16" s="872"/>
      <c r="BK16" s="872"/>
      <c r="BL16" s="872"/>
      <c r="BM16" s="872"/>
      <c r="BN16" s="872"/>
      <c r="BO16" s="872"/>
      <c r="BP16" s="872"/>
      <c r="BQ16" s="872"/>
      <c r="BR16" s="872"/>
      <c r="BS16" s="872"/>
      <c r="BT16" s="872"/>
      <c r="BU16" s="872"/>
      <c r="BV16" s="872"/>
      <c r="BW16" s="872"/>
      <c r="BX16" s="872"/>
      <c r="BY16" s="872"/>
      <c r="BZ16" s="872"/>
      <c r="CA16" s="872"/>
      <c r="CB16" s="872"/>
      <c r="CC16" s="872"/>
      <c r="CD16" s="872"/>
      <c r="CE16" s="872"/>
      <c r="CF16" s="872"/>
      <c r="CG16" s="872"/>
      <c r="CH16" s="872"/>
      <c r="CI16" s="872"/>
      <c r="CJ16" s="872"/>
      <c r="CK16" s="872"/>
      <c r="CL16" s="872"/>
      <c r="CM16" s="872"/>
      <c r="CN16" s="872"/>
      <c r="CO16" s="872"/>
      <c r="CP16" s="872"/>
      <c r="CQ16" s="872"/>
      <c r="CR16" s="872"/>
      <c r="CS16" s="872"/>
      <c r="CT16" s="872"/>
      <c r="CU16" s="872"/>
      <c r="CV16" s="872"/>
      <c r="CW16" s="872"/>
      <c r="CX16" s="872"/>
      <c r="CY16" s="872"/>
      <c r="CZ16" s="872"/>
      <c r="DA16" s="872"/>
      <c r="DB16" s="872"/>
      <c r="DC16" s="872"/>
      <c r="DD16" s="872"/>
      <c r="DE16" s="872"/>
      <c r="DF16" s="867"/>
    </row>
    <row r="17" spans="1:110" ht="48" customHeight="1">
      <c r="A17" s="1097"/>
      <c r="B17" s="1097"/>
      <c r="C17" s="1121"/>
      <c r="D17" s="1124"/>
      <c r="E17" s="1097"/>
      <c r="F17" s="1097"/>
      <c r="G17" s="1097"/>
      <c r="H17" s="866" t="s">
        <v>533</v>
      </c>
      <c r="I17" s="881" t="s">
        <v>552</v>
      </c>
      <c r="J17" s="867" t="s">
        <v>534</v>
      </c>
      <c r="K17" s="867"/>
      <c r="L17" s="867"/>
      <c r="M17" s="879"/>
      <c r="N17" s="871"/>
      <c r="O17" s="871"/>
      <c r="P17" s="871"/>
      <c r="Q17" s="871"/>
      <c r="R17" s="872" t="s">
        <v>535</v>
      </c>
      <c r="S17" s="873" t="s">
        <v>553</v>
      </c>
      <c r="T17" s="872"/>
      <c r="U17" s="872"/>
      <c r="V17" s="872"/>
      <c r="W17" s="872"/>
      <c r="X17" s="872"/>
      <c r="Y17" s="872"/>
      <c r="Z17" s="872"/>
      <c r="AA17" s="872"/>
      <c r="AB17" s="872"/>
      <c r="AC17" s="872"/>
      <c r="AD17" s="872"/>
      <c r="AE17" s="872"/>
      <c r="AF17" s="872"/>
      <c r="AG17" s="872"/>
      <c r="AH17" s="872"/>
      <c r="AI17" s="872"/>
      <c r="AJ17" s="872" t="s">
        <v>553</v>
      </c>
      <c r="AK17" s="872"/>
      <c r="AL17" s="872"/>
      <c r="AM17" s="872"/>
      <c r="AN17" s="872"/>
      <c r="AO17" s="872"/>
      <c r="AP17" s="872" t="s">
        <v>553</v>
      </c>
      <c r="AQ17" s="872"/>
      <c r="AR17" s="872"/>
      <c r="AS17" s="872"/>
      <c r="AT17" s="872"/>
      <c r="AU17" s="872"/>
      <c r="AV17" s="872"/>
      <c r="AW17" s="872"/>
      <c r="AX17" s="872"/>
      <c r="AY17" s="872"/>
      <c r="AZ17" s="872"/>
      <c r="BA17" s="872"/>
      <c r="BB17" s="872"/>
      <c r="BC17" s="872"/>
      <c r="BD17" s="872"/>
      <c r="BE17" s="872"/>
      <c r="BF17" s="872"/>
      <c r="BG17" s="872"/>
      <c r="BH17" s="872"/>
      <c r="BI17" s="872"/>
      <c r="BJ17" s="872"/>
      <c r="BK17" s="872"/>
      <c r="BL17" s="872"/>
      <c r="BM17" s="872"/>
      <c r="BN17" s="872"/>
      <c r="BO17" s="872"/>
      <c r="BP17" s="872"/>
      <c r="BQ17" s="872"/>
      <c r="BR17" s="872"/>
      <c r="BS17" s="872"/>
      <c r="BT17" s="872"/>
      <c r="BU17" s="872"/>
      <c r="BV17" s="872"/>
      <c r="BW17" s="872"/>
      <c r="BX17" s="872"/>
      <c r="BY17" s="872"/>
      <c r="BZ17" s="872"/>
      <c r="CA17" s="872"/>
      <c r="CB17" s="872"/>
      <c r="CC17" s="872"/>
      <c r="CD17" s="872"/>
      <c r="CE17" s="872"/>
      <c r="CF17" s="872"/>
      <c r="CG17" s="872"/>
      <c r="CH17" s="872"/>
      <c r="CI17" s="872"/>
      <c r="CJ17" s="872"/>
      <c r="CK17" s="872"/>
      <c r="CL17" s="872"/>
      <c r="CM17" s="872"/>
      <c r="CN17" s="872"/>
      <c r="CO17" s="872"/>
      <c r="CP17" s="872"/>
      <c r="CQ17" s="872"/>
      <c r="CR17" s="872"/>
      <c r="CS17" s="872"/>
      <c r="CT17" s="872"/>
      <c r="CU17" s="872"/>
      <c r="CV17" s="872"/>
      <c r="CW17" s="872"/>
      <c r="CX17" s="872"/>
      <c r="CY17" s="872"/>
      <c r="CZ17" s="872"/>
      <c r="DA17" s="872"/>
      <c r="DB17" s="872"/>
      <c r="DC17" s="872"/>
      <c r="DD17" s="872"/>
      <c r="DE17" s="872"/>
      <c r="DF17" s="867"/>
    </row>
    <row r="18" spans="1:110" ht="64" customHeight="1">
      <c r="A18" s="1097"/>
      <c r="B18" s="1097"/>
      <c r="C18" s="1121"/>
      <c r="D18" s="1124"/>
      <c r="E18" s="1097"/>
      <c r="F18" s="1097"/>
      <c r="G18" s="1097"/>
      <c r="H18" s="866" t="s">
        <v>533</v>
      </c>
      <c r="I18" s="878" t="s">
        <v>554</v>
      </c>
      <c r="J18" s="867" t="s">
        <v>534</v>
      </c>
      <c r="K18" s="867"/>
      <c r="L18" s="867"/>
      <c r="M18" s="879"/>
      <c r="N18" s="871"/>
      <c r="O18" s="871"/>
      <c r="P18" s="871"/>
      <c r="Q18" s="871"/>
      <c r="R18" s="872" t="s">
        <v>535</v>
      </c>
      <c r="S18" s="872"/>
      <c r="T18" s="872"/>
      <c r="U18" s="872"/>
      <c r="V18" s="872"/>
      <c r="W18" s="872"/>
      <c r="X18" s="872"/>
      <c r="Y18" s="872"/>
      <c r="Z18" s="872"/>
      <c r="AA18" s="872"/>
      <c r="AB18" s="872"/>
      <c r="AC18" s="872"/>
      <c r="AD18" s="872"/>
      <c r="AE18" s="873" t="s">
        <v>555</v>
      </c>
      <c r="AF18" s="872"/>
      <c r="AG18" s="872"/>
      <c r="AH18" s="872"/>
      <c r="AI18" s="872"/>
      <c r="AJ18" s="872"/>
      <c r="AK18" s="872" t="s">
        <v>556</v>
      </c>
      <c r="AL18" s="872"/>
      <c r="AM18" s="872"/>
      <c r="AN18" s="872"/>
      <c r="AO18" s="872"/>
      <c r="AP18" s="872"/>
      <c r="AQ18" s="872"/>
      <c r="AR18" s="872"/>
      <c r="AS18" s="872"/>
      <c r="AT18" s="872"/>
      <c r="AU18" s="872"/>
      <c r="AV18" s="872" t="s">
        <v>557</v>
      </c>
      <c r="AX18" s="872"/>
      <c r="AY18" s="872"/>
      <c r="AZ18" s="872"/>
      <c r="BA18" s="872"/>
      <c r="BB18" s="872"/>
      <c r="BC18" s="872"/>
      <c r="BD18" s="872"/>
      <c r="BE18" s="872"/>
      <c r="BF18" s="872"/>
      <c r="BG18" s="872"/>
      <c r="BH18" s="872"/>
      <c r="BI18" s="872"/>
      <c r="BJ18" s="872"/>
      <c r="BK18" s="872"/>
      <c r="BL18" s="872"/>
      <c r="BM18" s="872"/>
      <c r="BN18" s="872"/>
      <c r="BO18" s="872"/>
      <c r="BP18" s="872"/>
      <c r="BQ18" s="872"/>
      <c r="BR18" s="872"/>
      <c r="BS18" s="872"/>
      <c r="BT18" s="872"/>
      <c r="BU18" s="872"/>
      <c r="BV18" s="872"/>
      <c r="BW18" s="872"/>
      <c r="BX18" s="872"/>
      <c r="BY18" s="872"/>
      <c r="BZ18" s="872"/>
      <c r="CA18" s="872"/>
      <c r="CB18" s="872"/>
      <c r="CC18" s="872"/>
      <c r="CD18" s="872"/>
      <c r="CE18" s="872"/>
      <c r="CF18" s="872"/>
      <c r="CG18" s="872"/>
      <c r="CH18" s="872"/>
      <c r="CI18" s="872"/>
      <c r="CJ18" s="872"/>
      <c r="CK18" s="872"/>
      <c r="CL18" s="872"/>
      <c r="CM18" s="872"/>
      <c r="CN18" s="872"/>
      <c r="CO18" s="872"/>
      <c r="CP18" s="872"/>
      <c r="CQ18" s="872"/>
      <c r="CR18" s="872"/>
      <c r="CS18" s="872"/>
      <c r="CT18" s="872"/>
      <c r="CU18" s="872"/>
      <c r="CV18" s="872"/>
      <c r="CW18" s="872"/>
      <c r="CX18" s="872"/>
      <c r="CY18" s="872"/>
      <c r="CZ18" s="872"/>
      <c r="DA18" s="872"/>
      <c r="DB18" s="872"/>
      <c r="DC18" s="872"/>
      <c r="DD18" s="872"/>
      <c r="DE18" s="872"/>
      <c r="DF18" s="867"/>
    </row>
    <row r="19" spans="1:110" ht="60.75" customHeight="1">
      <c r="A19" s="1097"/>
      <c r="B19" s="1097"/>
      <c r="C19" s="1121"/>
      <c r="D19" s="1124"/>
      <c r="E19" s="1097"/>
      <c r="F19" s="1097"/>
      <c r="G19" s="1097"/>
      <c r="H19" s="866" t="s">
        <v>533</v>
      </c>
      <c r="I19" s="878" t="s">
        <v>795</v>
      </c>
      <c r="J19" s="867" t="s">
        <v>534</v>
      </c>
      <c r="K19" s="867"/>
      <c r="L19" s="867"/>
      <c r="M19" s="868" t="s">
        <v>796</v>
      </c>
      <c r="N19" s="871"/>
      <c r="O19" s="871"/>
      <c r="P19" s="871"/>
      <c r="Q19" s="871"/>
      <c r="R19" s="871"/>
      <c r="S19" s="871"/>
      <c r="T19" s="871"/>
      <c r="U19" s="871"/>
      <c r="V19" s="871"/>
      <c r="W19" s="871"/>
      <c r="X19" s="872" t="s">
        <v>558</v>
      </c>
      <c r="Y19" s="872"/>
      <c r="Z19" s="872"/>
      <c r="AA19" s="872"/>
      <c r="AB19" s="872"/>
      <c r="AC19" s="872"/>
      <c r="AD19" s="872" t="s">
        <v>559</v>
      </c>
      <c r="AE19" s="873">
        <v>24</v>
      </c>
      <c r="AF19" s="872"/>
      <c r="AG19" s="872"/>
      <c r="AH19" s="872"/>
      <c r="AI19" s="872"/>
      <c r="AJ19" s="872"/>
      <c r="AK19" s="872"/>
      <c r="AL19" s="872"/>
      <c r="AM19" s="872"/>
      <c r="AN19" s="872"/>
      <c r="AO19" s="872"/>
      <c r="AP19" s="872"/>
      <c r="AQ19" s="872"/>
      <c r="AR19" s="872"/>
      <c r="AS19" s="872"/>
      <c r="AT19" s="872"/>
      <c r="AU19" s="872"/>
      <c r="AV19" s="872" t="s">
        <v>553</v>
      </c>
      <c r="AW19" s="873">
        <v>0</v>
      </c>
      <c r="AX19" s="872"/>
      <c r="AY19" s="872"/>
      <c r="AZ19" s="872"/>
      <c r="BA19" s="872"/>
      <c r="BB19" s="872"/>
      <c r="BC19" s="872"/>
      <c r="BD19" s="872"/>
      <c r="BE19" s="872"/>
      <c r="BF19" s="872"/>
      <c r="BG19" s="872"/>
      <c r="BH19" s="872"/>
      <c r="BI19" s="872"/>
      <c r="BJ19" s="872"/>
      <c r="BK19" s="872"/>
      <c r="BL19" s="872"/>
      <c r="BM19" s="872"/>
      <c r="BN19" s="872"/>
      <c r="BO19" s="872"/>
      <c r="BP19" s="872"/>
      <c r="BQ19" s="872"/>
      <c r="BR19" s="872"/>
      <c r="BS19" s="872"/>
      <c r="BT19" s="872"/>
      <c r="BU19" s="872"/>
      <c r="BV19" s="872"/>
      <c r="BW19" s="872"/>
      <c r="BX19" s="872"/>
      <c r="BY19" s="872"/>
      <c r="BZ19" s="872"/>
      <c r="CA19" s="872"/>
      <c r="CB19" s="872"/>
      <c r="CC19" s="872"/>
      <c r="CD19" s="872"/>
      <c r="CE19" s="872"/>
      <c r="CF19" s="872"/>
      <c r="CG19" s="872"/>
      <c r="CH19" s="872"/>
      <c r="CI19" s="872"/>
      <c r="CJ19" s="872"/>
      <c r="CK19" s="872"/>
      <c r="CL19" s="872"/>
      <c r="CM19" s="872"/>
      <c r="CN19" s="872"/>
      <c r="CO19" s="872"/>
      <c r="CP19" s="872"/>
      <c r="CQ19" s="872"/>
      <c r="CR19" s="872"/>
      <c r="CS19" s="872"/>
      <c r="CT19" s="872"/>
      <c r="CU19" s="872"/>
      <c r="CV19" s="872"/>
      <c r="CW19" s="872"/>
      <c r="CX19" s="872"/>
      <c r="CY19" s="872"/>
      <c r="CZ19" s="872"/>
      <c r="DA19" s="872"/>
      <c r="DB19" s="872"/>
      <c r="DC19" s="872"/>
      <c r="DD19" s="872"/>
      <c r="DE19" s="872"/>
      <c r="DF19" s="867"/>
    </row>
    <row r="20" spans="1:110" ht="54" customHeight="1">
      <c r="A20" s="1097"/>
      <c r="B20" s="1097"/>
      <c r="C20" s="1121"/>
      <c r="D20" s="1124"/>
      <c r="E20" s="1097"/>
      <c r="F20" s="1097"/>
      <c r="G20" s="1097"/>
      <c r="H20" s="866" t="s">
        <v>533</v>
      </c>
      <c r="I20" s="878" t="s">
        <v>560</v>
      </c>
      <c r="J20" s="867" t="s">
        <v>534</v>
      </c>
      <c r="K20" s="867"/>
      <c r="L20" s="867"/>
      <c r="M20" s="879"/>
      <c r="N20" s="871"/>
      <c r="O20" s="871"/>
      <c r="P20" s="871"/>
      <c r="Q20" s="871"/>
      <c r="R20" s="872" t="s">
        <v>535</v>
      </c>
      <c r="S20" s="872"/>
      <c r="T20" s="872"/>
      <c r="U20" s="872"/>
      <c r="V20" s="872"/>
      <c r="W20" s="872"/>
      <c r="X20" s="872"/>
      <c r="Y20" s="873" t="s">
        <v>535</v>
      </c>
      <c r="Z20" s="872"/>
      <c r="AA20" s="872"/>
      <c r="AB20" s="872"/>
      <c r="AC20" s="872"/>
      <c r="AD20" s="872"/>
      <c r="AE20" s="882"/>
      <c r="AF20" s="882"/>
      <c r="AG20" s="882"/>
      <c r="AH20" s="882"/>
      <c r="AI20" s="882"/>
      <c r="AJ20" s="872"/>
      <c r="AK20" s="872"/>
      <c r="AL20" s="872"/>
      <c r="AM20" s="872"/>
      <c r="AN20" s="872"/>
      <c r="AO20" s="872"/>
      <c r="AP20" s="872"/>
      <c r="AQ20" s="872"/>
      <c r="AR20" s="872"/>
      <c r="AS20" s="872"/>
      <c r="AT20" s="872"/>
      <c r="AU20" s="872"/>
      <c r="AV20" s="872"/>
      <c r="AW20" s="872"/>
      <c r="AX20" s="872"/>
      <c r="AY20" s="872"/>
      <c r="AZ20" s="872"/>
      <c r="BA20" s="872"/>
      <c r="BB20" s="872"/>
      <c r="BC20" s="872"/>
      <c r="BD20" s="872" t="s">
        <v>553</v>
      </c>
      <c r="BE20" s="872"/>
      <c r="BF20" s="872"/>
      <c r="BG20" s="872"/>
      <c r="BH20" s="872"/>
      <c r="BI20" s="872"/>
      <c r="BJ20" s="872"/>
      <c r="BK20" s="872"/>
      <c r="BL20" s="872"/>
      <c r="BM20" s="872"/>
      <c r="BN20" s="872"/>
      <c r="BO20" s="872"/>
      <c r="BP20" s="872"/>
      <c r="BQ20" s="872"/>
      <c r="BR20" s="872"/>
      <c r="BS20" s="872"/>
      <c r="BT20" s="872"/>
      <c r="BU20" s="872"/>
      <c r="BV20" s="872"/>
      <c r="BW20" s="872"/>
      <c r="BX20" s="872"/>
      <c r="BY20" s="872"/>
      <c r="BZ20" s="872"/>
      <c r="CA20" s="872"/>
      <c r="CB20" s="872"/>
      <c r="CC20" s="872"/>
      <c r="CD20" s="872"/>
      <c r="CE20" s="872"/>
      <c r="CF20" s="872"/>
      <c r="CG20" s="872"/>
      <c r="CH20" s="872"/>
      <c r="CI20" s="872"/>
      <c r="CJ20" s="872"/>
      <c r="CK20" s="872"/>
      <c r="CL20" s="872"/>
      <c r="CM20" s="872"/>
      <c r="CN20" s="872"/>
      <c r="CO20" s="872"/>
      <c r="CP20" s="872"/>
      <c r="CQ20" s="872"/>
      <c r="CR20" s="872"/>
      <c r="CS20" s="872"/>
      <c r="CT20" s="872"/>
      <c r="CU20" s="872"/>
      <c r="CV20" s="872"/>
      <c r="CW20" s="872"/>
      <c r="CX20" s="872"/>
      <c r="CY20" s="872"/>
      <c r="CZ20" s="872"/>
      <c r="DA20" s="872"/>
      <c r="DB20" s="872"/>
      <c r="DC20" s="872"/>
      <c r="DD20" s="872"/>
      <c r="DE20" s="872"/>
      <c r="DF20" s="867"/>
    </row>
    <row r="21" spans="1:110" ht="66" customHeight="1">
      <c r="A21" s="1097"/>
      <c r="B21" s="1097"/>
      <c r="C21" s="1121"/>
      <c r="D21" s="1124"/>
      <c r="E21" s="1097"/>
      <c r="F21" s="1097"/>
      <c r="G21" s="1097"/>
      <c r="H21" s="866" t="s">
        <v>533</v>
      </c>
      <c r="I21" s="878" t="s">
        <v>562</v>
      </c>
      <c r="J21" s="867" t="s">
        <v>534</v>
      </c>
      <c r="K21" s="867"/>
      <c r="L21" s="867"/>
      <c r="M21" s="879"/>
      <c r="N21" s="871"/>
      <c r="O21" s="871"/>
      <c r="P21" s="871"/>
      <c r="Q21" s="871"/>
      <c r="R21" s="871"/>
      <c r="S21" s="871"/>
      <c r="T21" s="871"/>
      <c r="U21" s="871"/>
      <c r="V21" s="871"/>
      <c r="W21" s="871"/>
      <c r="X21" s="872"/>
      <c r="Y21" s="872"/>
      <c r="Z21" s="872"/>
      <c r="AA21" s="872"/>
      <c r="AB21" s="872"/>
      <c r="AC21" s="872"/>
      <c r="AD21" s="872"/>
      <c r="AE21" s="880"/>
      <c r="AF21" s="872"/>
      <c r="AG21" s="872"/>
      <c r="AH21" s="872"/>
      <c r="AI21" s="872"/>
      <c r="AJ21" s="872"/>
      <c r="AK21" s="872"/>
      <c r="AL21" s="872"/>
      <c r="AM21" s="872"/>
      <c r="AN21" s="872"/>
      <c r="AO21" s="872"/>
      <c r="AP21" s="872" t="s">
        <v>553</v>
      </c>
      <c r="AQ21" s="872"/>
      <c r="AR21" s="872"/>
      <c r="AS21" s="872"/>
      <c r="AT21" s="872"/>
      <c r="AU21" s="872"/>
      <c r="AV21" s="872"/>
      <c r="AW21" s="872"/>
      <c r="AX21" s="872"/>
      <c r="AY21" s="872"/>
      <c r="AZ21" s="872"/>
      <c r="BA21" s="872"/>
      <c r="BB21" s="872"/>
      <c r="BC21" s="872"/>
      <c r="BD21" s="872"/>
      <c r="BE21" s="872"/>
      <c r="BF21" s="872"/>
      <c r="BG21" s="872"/>
      <c r="BH21" s="872"/>
      <c r="BI21" s="872"/>
      <c r="BJ21" s="872"/>
      <c r="BK21" s="872"/>
      <c r="BL21" s="872"/>
      <c r="BM21" s="872"/>
      <c r="BN21" s="872"/>
      <c r="BO21" s="872"/>
      <c r="BP21" s="872"/>
      <c r="BQ21" s="872"/>
      <c r="BR21" s="872"/>
      <c r="BS21" s="872"/>
      <c r="BT21" s="872"/>
      <c r="BU21" s="872"/>
      <c r="BV21" s="872"/>
      <c r="BW21" s="872"/>
      <c r="BX21" s="872"/>
      <c r="BY21" s="872"/>
      <c r="BZ21" s="872"/>
      <c r="CA21" s="872"/>
      <c r="CB21" s="872"/>
      <c r="CC21" s="872"/>
      <c r="CD21" s="872"/>
      <c r="CE21" s="872"/>
      <c r="CF21" s="872"/>
      <c r="CG21" s="872"/>
      <c r="CH21" s="872"/>
      <c r="CI21" s="872"/>
      <c r="CJ21" s="872"/>
      <c r="CK21" s="872"/>
      <c r="CL21" s="872"/>
      <c r="CM21" s="872"/>
      <c r="CN21" s="872"/>
      <c r="CO21" s="872"/>
      <c r="CP21" s="872"/>
      <c r="CQ21" s="872"/>
      <c r="CR21" s="872"/>
      <c r="CS21" s="872"/>
      <c r="CT21" s="872"/>
      <c r="CU21" s="872"/>
      <c r="CV21" s="872"/>
      <c r="CW21" s="872"/>
      <c r="CX21" s="872"/>
      <c r="CY21" s="872"/>
      <c r="CZ21" s="872"/>
      <c r="DA21" s="872"/>
      <c r="DB21" s="872"/>
      <c r="DC21" s="872"/>
      <c r="DD21" s="872"/>
      <c r="DE21" s="872"/>
      <c r="DF21" s="867"/>
    </row>
    <row r="22" spans="1:110" ht="49.5" customHeight="1">
      <c r="A22" s="1097"/>
      <c r="B22" s="1097"/>
      <c r="C22" s="1121"/>
      <c r="D22" s="1124"/>
      <c r="E22" s="1097"/>
      <c r="F22" s="1097"/>
      <c r="G22" s="1097"/>
      <c r="H22" s="866" t="s">
        <v>533</v>
      </c>
      <c r="I22" s="878" t="s">
        <v>563</v>
      </c>
      <c r="J22" s="867" t="s">
        <v>534</v>
      </c>
      <c r="K22" s="867"/>
      <c r="L22" s="867"/>
      <c r="M22" s="879"/>
      <c r="N22" s="871"/>
      <c r="O22" s="871"/>
      <c r="P22" s="871"/>
      <c r="Q22" s="871"/>
      <c r="R22" s="871"/>
      <c r="S22" s="871"/>
      <c r="T22" s="871"/>
      <c r="U22" s="871"/>
      <c r="V22" s="871"/>
      <c r="W22" s="871"/>
      <c r="X22" s="863" t="s">
        <v>535</v>
      </c>
      <c r="Y22" s="872"/>
      <c r="Z22" s="872"/>
      <c r="AA22" s="872"/>
      <c r="AB22" s="872"/>
      <c r="AC22" s="872"/>
      <c r="AD22" s="872"/>
      <c r="AE22" s="872"/>
      <c r="AF22" s="872"/>
      <c r="AG22" s="872"/>
      <c r="AH22" s="872"/>
      <c r="AI22" s="872"/>
      <c r="AJ22" s="872"/>
      <c r="AK22" s="872"/>
      <c r="AL22" s="872"/>
      <c r="AM22" s="872"/>
      <c r="AN22" s="872"/>
      <c r="AO22" s="872"/>
      <c r="AQ22" s="872"/>
      <c r="AR22" s="872" t="s">
        <v>553</v>
      </c>
      <c r="AS22" s="872"/>
      <c r="AT22" s="872"/>
      <c r="AU22" s="872"/>
      <c r="AV22" s="872"/>
      <c r="AW22" s="872"/>
      <c r="AX22" s="872"/>
      <c r="AY22" s="872"/>
      <c r="AZ22" s="872"/>
      <c r="BA22" s="872"/>
      <c r="BB22" s="872"/>
      <c r="BC22" s="872"/>
      <c r="BD22" s="872"/>
      <c r="BE22" s="872"/>
      <c r="BF22" s="872"/>
      <c r="BG22" s="872"/>
      <c r="BH22" s="872"/>
      <c r="BI22" s="872"/>
      <c r="BJ22" s="872"/>
      <c r="BK22" s="872"/>
      <c r="BL22" s="872"/>
      <c r="BM22" s="872"/>
      <c r="BN22" s="872"/>
      <c r="BO22" s="872"/>
      <c r="BP22" s="872"/>
      <c r="BQ22" s="872"/>
      <c r="BR22" s="872"/>
      <c r="BS22" s="872"/>
      <c r="BT22" s="872"/>
      <c r="BU22" s="872"/>
      <c r="BV22" s="872"/>
      <c r="BW22" s="872"/>
      <c r="BX22" s="872"/>
      <c r="BY22" s="872"/>
      <c r="BZ22" s="872"/>
      <c r="CA22" s="872"/>
      <c r="CB22" s="872"/>
      <c r="CC22" s="872"/>
      <c r="CD22" s="872"/>
      <c r="CE22" s="872"/>
      <c r="CF22" s="872"/>
      <c r="CG22" s="872"/>
      <c r="CH22" s="872"/>
      <c r="CI22" s="872"/>
      <c r="CJ22" s="872"/>
      <c r="CK22" s="872"/>
      <c r="CL22" s="872"/>
      <c r="CM22" s="872"/>
      <c r="CN22" s="872"/>
      <c r="CO22" s="872"/>
      <c r="CP22" s="872"/>
      <c r="CQ22" s="872"/>
      <c r="CR22" s="872"/>
      <c r="CS22" s="872"/>
      <c r="CT22" s="872"/>
      <c r="CU22" s="872"/>
      <c r="CV22" s="872"/>
      <c r="CW22" s="872"/>
      <c r="CX22" s="872"/>
      <c r="CY22" s="872"/>
      <c r="CZ22" s="872"/>
      <c r="DA22" s="872"/>
      <c r="DB22" s="872"/>
      <c r="DC22" s="872"/>
      <c r="DD22" s="872"/>
      <c r="DE22" s="872"/>
      <c r="DF22" s="867"/>
    </row>
    <row r="23" spans="1:110" ht="51">
      <c r="A23" s="1097"/>
      <c r="B23" s="1097"/>
      <c r="C23" s="1121"/>
      <c r="D23" s="1124"/>
      <c r="E23" s="1097"/>
      <c r="F23" s="1097"/>
      <c r="G23" s="1097"/>
      <c r="H23" s="866" t="s">
        <v>533</v>
      </c>
      <c r="I23" s="878" t="s">
        <v>564</v>
      </c>
      <c r="J23" s="867" t="s">
        <v>534</v>
      </c>
      <c r="K23" s="867"/>
      <c r="L23" s="867"/>
      <c r="M23" s="879"/>
      <c r="N23" s="871"/>
      <c r="O23" s="871"/>
      <c r="P23" s="871"/>
      <c r="Q23" s="871"/>
      <c r="R23" s="871"/>
      <c r="S23" s="871"/>
      <c r="T23" s="871"/>
      <c r="U23" s="871"/>
      <c r="V23" s="871"/>
      <c r="W23" s="871"/>
      <c r="X23" s="871"/>
      <c r="Y23" s="871"/>
      <c r="Z23" s="871"/>
      <c r="AA23" s="871"/>
      <c r="AB23" s="871"/>
      <c r="AC23" s="871"/>
      <c r="AD23" s="871"/>
      <c r="AE23" s="871"/>
      <c r="AF23" s="871"/>
      <c r="AG23" s="871"/>
      <c r="AH23" s="871"/>
      <c r="AI23" s="871"/>
      <c r="AJ23" s="871"/>
      <c r="AK23" s="871"/>
      <c r="AL23" s="871"/>
      <c r="AM23" s="871"/>
      <c r="AN23" s="871"/>
      <c r="AO23" s="871"/>
      <c r="AP23" s="871"/>
      <c r="AQ23" s="871"/>
      <c r="AR23" s="871"/>
      <c r="AS23" s="871"/>
      <c r="AT23" s="863" t="s">
        <v>535</v>
      </c>
      <c r="AU23" s="872"/>
      <c r="AV23" s="872"/>
      <c r="AW23" s="872"/>
      <c r="AX23" s="872"/>
      <c r="AY23" s="872"/>
      <c r="AZ23" s="872"/>
      <c r="BA23" s="872"/>
      <c r="BB23" s="872"/>
      <c r="BC23" s="872"/>
      <c r="BD23" s="872"/>
      <c r="BE23" s="872"/>
      <c r="BF23" s="872"/>
      <c r="BG23" s="872"/>
      <c r="BH23" s="872"/>
      <c r="BI23" s="872"/>
      <c r="BJ23" s="872"/>
      <c r="BK23" s="872"/>
      <c r="BL23" s="872"/>
      <c r="BM23" s="872"/>
      <c r="BN23" s="872"/>
      <c r="BO23" s="872"/>
      <c r="BP23" s="872"/>
      <c r="BQ23" s="872"/>
      <c r="BR23" s="872"/>
      <c r="BS23" s="872"/>
      <c r="BT23" s="872"/>
      <c r="BU23" s="872"/>
      <c r="BV23" s="872"/>
      <c r="BW23" s="872"/>
      <c r="BX23" s="872"/>
      <c r="BY23" s="872"/>
      <c r="BZ23" s="872"/>
      <c r="CA23" s="872"/>
      <c r="CB23" s="872"/>
      <c r="CC23" s="872"/>
      <c r="CD23" s="872"/>
      <c r="CE23" s="872"/>
      <c r="CF23" s="872"/>
      <c r="CG23" s="872"/>
      <c r="CH23" s="872"/>
      <c r="CI23" s="872"/>
      <c r="CJ23" s="872"/>
      <c r="CK23" s="872"/>
      <c r="CL23" s="872"/>
      <c r="CM23" s="872"/>
      <c r="CN23" s="872"/>
      <c r="CO23" s="872"/>
      <c r="CP23" s="872"/>
      <c r="CQ23" s="872"/>
      <c r="CR23" s="872"/>
      <c r="CS23" s="872"/>
      <c r="CT23" s="872"/>
      <c r="CU23" s="872"/>
      <c r="CV23" s="872"/>
      <c r="CW23" s="872"/>
      <c r="CX23" s="872"/>
      <c r="CY23" s="872"/>
      <c r="CZ23" s="872"/>
      <c r="DA23" s="872"/>
      <c r="DB23" s="872"/>
      <c r="DC23" s="872"/>
      <c r="DD23" s="872"/>
      <c r="DE23" s="872"/>
      <c r="DF23" s="867"/>
    </row>
    <row r="24" spans="1:110" ht="34">
      <c r="A24" s="1098"/>
      <c r="B24" s="1098"/>
      <c r="C24" s="1122"/>
      <c r="D24" s="1125"/>
      <c r="E24" s="1098"/>
      <c r="F24" s="1098"/>
      <c r="G24" s="1098"/>
      <c r="H24" s="866" t="s">
        <v>533</v>
      </c>
      <c r="I24" s="878" t="s">
        <v>565</v>
      </c>
      <c r="J24" s="867" t="s">
        <v>534</v>
      </c>
      <c r="K24" s="867"/>
      <c r="L24" s="867"/>
      <c r="M24" s="879"/>
      <c r="N24" s="871"/>
      <c r="O24" s="871"/>
      <c r="P24" s="871"/>
      <c r="Q24" s="871"/>
      <c r="R24" s="871"/>
      <c r="S24" s="871"/>
      <c r="T24" s="871"/>
      <c r="U24" s="871"/>
      <c r="V24" s="871"/>
      <c r="W24" s="871"/>
      <c r="X24" s="871"/>
      <c r="Y24" s="871"/>
      <c r="Z24" s="871"/>
      <c r="AA24" s="871"/>
      <c r="AB24" s="871"/>
      <c r="AC24" s="871"/>
      <c r="AD24" s="871"/>
      <c r="AE24" s="871"/>
      <c r="AF24" s="871"/>
      <c r="AG24" s="871"/>
      <c r="AH24" s="871"/>
      <c r="AI24" s="871"/>
      <c r="AJ24" s="871"/>
      <c r="AK24" s="871"/>
      <c r="AL24" s="871"/>
      <c r="AM24" s="871"/>
      <c r="AN24" s="871"/>
      <c r="AO24" s="871"/>
      <c r="AP24" s="871"/>
      <c r="AQ24" s="871"/>
      <c r="AR24" s="871"/>
      <c r="AS24" s="871"/>
      <c r="AT24" s="863"/>
      <c r="AU24" s="872"/>
      <c r="AV24" s="872"/>
      <c r="AW24" s="872"/>
      <c r="AX24" s="872"/>
      <c r="AY24" s="872"/>
      <c r="AZ24" s="863" t="s">
        <v>535</v>
      </c>
      <c r="BA24" s="872"/>
      <c r="BB24" s="872"/>
      <c r="BC24" s="872"/>
      <c r="BD24" s="872"/>
      <c r="BE24" s="872"/>
      <c r="BF24" s="872"/>
      <c r="BG24" s="872"/>
      <c r="BH24" s="872"/>
      <c r="BI24" s="872"/>
      <c r="BJ24" s="872"/>
      <c r="BK24" s="872"/>
      <c r="BL24" s="872"/>
      <c r="BM24" s="872"/>
      <c r="BN24" s="872"/>
      <c r="BO24" s="872"/>
      <c r="BP24" s="872"/>
      <c r="BQ24" s="872"/>
      <c r="BR24" s="872"/>
      <c r="BS24" s="872"/>
      <c r="BT24" s="872"/>
      <c r="BU24" s="872"/>
      <c r="BV24" s="872"/>
      <c r="BW24" s="872"/>
      <c r="BX24" s="872"/>
      <c r="BY24" s="872"/>
      <c r="BZ24" s="872"/>
      <c r="CA24" s="872"/>
      <c r="CB24" s="872"/>
      <c r="CC24" s="872"/>
      <c r="CD24" s="872"/>
      <c r="CE24" s="872"/>
      <c r="CF24" s="872"/>
      <c r="CG24" s="872"/>
      <c r="CH24" s="872"/>
      <c r="CI24" s="872"/>
      <c r="CJ24" s="872"/>
      <c r="CK24" s="872"/>
      <c r="CL24" s="872"/>
      <c r="CM24" s="872"/>
      <c r="CN24" s="872"/>
      <c r="CO24" s="872"/>
      <c r="CP24" s="872"/>
      <c r="CQ24" s="872"/>
      <c r="CR24" s="872"/>
      <c r="CS24" s="872"/>
      <c r="CT24" s="872"/>
      <c r="CU24" s="872"/>
      <c r="CV24" s="872"/>
      <c r="CW24" s="872"/>
      <c r="CX24" s="872"/>
      <c r="CY24" s="872"/>
      <c r="CZ24" s="872"/>
      <c r="DA24" s="872"/>
      <c r="DB24" s="872"/>
      <c r="DC24" s="872"/>
      <c r="DD24" s="872"/>
      <c r="DE24" s="872"/>
      <c r="DF24" s="867"/>
    </row>
    <row r="25" spans="1:110" ht="136">
      <c r="A25" s="883" t="s">
        <v>566</v>
      </c>
      <c r="B25" s="874" t="s">
        <v>567</v>
      </c>
      <c r="C25" s="884" t="s">
        <v>568</v>
      </c>
      <c r="D25" s="885" t="s">
        <v>569</v>
      </c>
      <c r="E25" s="885" t="s">
        <v>570</v>
      </c>
      <c r="F25" s="866" t="s">
        <v>571</v>
      </c>
      <c r="G25" s="866" t="s">
        <v>551</v>
      </c>
      <c r="H25" s="866" t="s">
        <v>529</v>
      </c>
      <c r="I25" s="886" t="s">
        <v>797</v>
      </c>
      <c r="J25" s="872" t="s">
        <v>572</v>
      </c>
      <c r="K25" s="867" t="s">
        <v>573</v>
      </c>
      <c r="L25" s="867" t="s">
        <v>574</v>
      </c>
      <c r="M25" s="879"/>
      <c r="N25" s="887">
        <v>8822</v>
      </c>
      <c r="O25" s="888">
        <v>5108</v>
      </c>
      <c r="P25" s="887">
        <v>17644.666666666668</v>
      </c>
      <c r="Q25" s="888">
        <v>11342</v>
      </c>
      <c r="R25" s="887">
        <v>26467</v>
      </c>
      <c r="S25" s="888">
        <v>21203</v>
      </c>
      <c r="T25" s="887">
        <v>35289</v>
      </c>
      <c r="U25" s="888">
        <v>27915</v>
      </c>
      <c r="V25" s="887">
        <v>44111</v>
      </c>
      <c r="W25" s="888">
        <v>35724</v>
      </c>
      <c r="X25" s="887">
        <v>53132</v>
      </c>
      <c r="Y25" s="888">
        <v>60266</v>
      </c>
      <c r="Z25" s="887">
        <v>61954</v>
      </c>
      <c r="AA25" s="888">
        <v>67313</v>
      </c>
      <c r="AB25" s="887">
        <v>67776</v>
      </c>
      <c r="AC25" s="888">
        <v>72928</v>
      </c>
      <c r="AD25" s="887">
        <v>70603</v>
      </c>
      <c r="AE25" s="888">
        <v>93923</v>
      </c>
      <c r="AF25" s="887">
        <v>77603</v>
      </c>
      <c r="AG25" s="888">
        <v>103788</v>
      </c>
      <c r="AH25" s="887">
        <v>83628</v>
      </c>
      <c r="AI25" s="888">
        <v>106005</v>
      </c>
      <c r="AJ25" s="887">
        <v>85000</v>
      </c>
      <c r="AK25" s="888">
        <v>107846</v>
      </c>
      <c r="AL25" s="887">
        <v>32344</v>
      </c>
      <c r="AM25" s="888">
        <v>4684</v>
      </c>
      <c r="AN25" s="887">
        <v>64688</v>
      </c>
      <c r="AO25" s="888">
        <v>9460</v>
      </c>
      <c r="AP25" s="887">
        <v>97032</v>
      </c>
      <c r="AQ25" s="888">
        <v>14431</v>
      </c>
      <c r="AR25" s="887">
        <v>129618</v>
      </c>
      <c r="AS25" s="888">
        <v>20947</v>
      </c>
      <c r="AT25" s="887">
        <v>162204</v>
      </c>
      <c r="AU25" s="888">
        <v>32603</v>
      </c>
      <c r="AV25" s="887">
        <v>194790</v>
      </c>
      <c r="AW25" s="888">
        <v>40727</v>
      </c>
      <c r="AX25" s="887">
        <v>216140</v>
      </c>
      <c r="AY25" s="888">
        <v>42310</v>
      </c>
      <c r="AZ25" s="887">
        <v>237490</v>
      </c>
      <c r="BA25" s="888">
        <v>42310</v>
      </c>
      <c r="BB25" s="887">
        <v>258840</v>
      </c>
      <c r="BC25" s="888">
        <v>42310</v>
      </c>
      <c r="BD25" s="887">
        <v>275139.66666666669</v>
      </c>
      <c r="BE25" s="888">
        <v>42310</v>
      </c>
      <c r="BF25" s="887">
        <v>291439.33333333337</v>
      </c>
      <c r="BG25" s="888">
        <v>42310</v>
      </c>
      <c r="BH25" s="887">
        <v>307739</v>
      </c>
      <c r="BI25" s="888">
        <v>42310</v>
      </c>
      <c r="BJ25" s="887">
        <v>48266.400000000001</v>
      </c>
      <c r="BK25" s="888"/>
      <c r="BL25" s="887">
        <v>60333</v>
      </c>
      <c r="BM25" s="888"/>
      <c r="BN25" s="887">
        <v>72399.600000000006</v>
      </c>
      <c r="BO25" s="888"/>
      <c r="BP25" s="887">
        <v>84466.2</v>
      </c>
      <c r="BQ25" s="888"/>
      <c r="BR25" s="887">
        <v>96532.800000000003</v>
      </c>
      <c r="BS25" s="888"/>
      <c r="BT25" s="887">
        <v>120666</v>
      </c>
      <c r="BU25" s="888"/>
      <c r="BV25" s="887">
        <v>144799.20000000001</v>
      </c>
      <c r="BW25" s="888"/>
      <c r="BX25" s="887">
        <v>156865.79999999999</v>
      </c>
      <c r="BY25" s="888"/>
      <c r="BZ25" s="887">
        <v>168932.4</v>
      </c>
      <c r="CA25" s="888"/>
      <c r="CB25" s="887">
        <v>193065.60000000001</v>
      </c>
      <c r="CC25" s="888"/>
      <c r="CD25" s="887">
        <v>217198.8</v>
      </c>
      <c r="CE25" s="888"/>
      <c r="CF25" s="887">
        <v>241332</v>
      </c>
      <c r="CG25" s="888"/>
      <c r="CH25" s="887"/>
      <c r="CI25" s="888"/>
      <c r="CJ25" s="887"/>
      <c r="CK25" s="888"/>
      <c r="CL25" s="887">
        <v>52934</v>
      </c>
      <c r="CM25" s="888"/>
      <c r="CN25" s="887"/>
      <c r="CO25" s="888"/>
      <c r="CP25" s="887"/>
      <c r="CQ25" s="888"/>
      <c r="CR25" s="887">
        <v>106264</v>
      </c>
      <c r="CS25" s="888"/>
      <c r="CT25" s="887"/>
      <c r="CU25" s="888"/>
      <c r="CV25" s="887"/>
      <c r="CW25" s="888"/>
      <c r="CX25" s="887">
        <v>141206</v>
      </c>
      <c r="CY25" s="888"/>
      <c r="CZ25" s="887"/>
      <c r="DA25" s="888"/>
      <c r="DB25" s="887"/>
      <c r="DC25" s="888"/>
      <c r="DD25" s="887">
        <v>167882</v>
      </c>
      <c r="DE25" s="888"/>
      <c r="DF25" s="867"/>
    </row>
    <row r="26" spans="1:110" ht="105.75" customHeight="1">
      <c r="A26" s="1099" t="s">
        <v>575</v>
      </c>
      <c r="B26" s="1106" t="s">
        <v>576</v>
      </c>
      <c r="C26" s="1118">
        <v>0.92500000000000004</v>
      </c>
      <c r="D26" s="1107">
        <v>0.7</v>
      </c>
      <c r="E26" s="1107">
        <v>0.9</v>
      </c>
      <c r="F26" s="1119" t="s">
        <v>577</v>
      </c>
      <c r="G26" s="1119" t="s">
        <v>551</v>
      </c>
      <c r="H26" s="866" t="s">
        <v>529</v>
      </c>
      <c r="I26" s="886" t="s">
        <v>578</v>
      </c>
      <c r="J26" s="867" t="s">
        <v>579</v>
      </c>
      <c r="K26" s="867" t="s">
        <v>531</v>
      </c>
      <c r="L26" s="872" t="s">
        <v>580</v>
      </c>
      <c r="M26" s="1114">
        <v>0.7</v>
      </c>
      <c r="N26" s="889">
        <v>0.97499999999999998</v>
      </c>
      <c r="O26" s="890">
        <v>0.9452054794520548</v>
      </c>
      <c r="P26" s="889">
        <v>0.97499999999999998</v>
      </c>
      <c r="Q26" s="890">
        <v>0.9726027397260274</v>
      </c>
      <c r="R26" s="889">
        <v>0.97499999999999998</v>
      </c>
      <c r="S26" s="890">
        <v>0.98630136986301364</v>
      </c>
      <c r="T26" s="889">
        <v>0.97499999999999998</v>
      </c>
      <c r="U26" s="890">
        <v>0.98717948717948723</v>
      </c>
      <c r="V26" s="889">
        <v>0.97499999999999998</v>
      </c>
      <c r="W26" s="890">
        <v>0.98717948717948723</v>
      </c>
      <c r="X26" s="889">
        <v>0.97499999999999998</v>
      </c>
      <c r="Y26" s="890">
        <v>0.98717948717948723</v>
      </c>
      <c r="Z26" s="889">
        <v>0.97499999999999998</v>
      </c>
      <c r="AA26" s="890">
        <v>0.98717948717948723</v>
      </c>
      <c r="AB26" s="889">
        <v>0.97499999999999998</v>
      </c>
      <c r="AC26" s="890">
        <v>0.97435897435897434</v>
      </c>
      <c r="AD26" s="889">
        <v>0.97499999999999998</v>
      </c>
      <c r="AE26" s="890">
        <v>0.98717948717948723</v>
      </c>
      <c r="AF26" s="889">
        <v>0.97499999999999998</v>
      </c>
      <c r="AG26" s="890">
        <v>1</v>
      </c>
      <c r="AH26" s="889">
        <v>0.97499999999999998</v>
      </c>
      <c r="AI26" s="890">
        <v>1</v>
      </c>
      <c r="AJ26" s="889">
        <v>0.97499999999999998</v>
      </c>
      <c r="AK26" s="890">
        <v>1</v>
      </c>
      <c r="AL26" s="889">
        <v>0.97499999999999998</v>
      </c>
      <c r="AM26" s="890">
        <v>0.98684210526315785</v>
      </c>
      <c r="AN26" s="889">
        <v>0.97499999999999998</v>
      </c>
      <c r="AO26" s="890">
        <v>0.98684210526315785</v>
      </c>
      <c r="AP26" s="889">
        <v>0.97499999999999998</v>
      </c>
      <c r="AQ26" s="890">
        <v>0.97368421052631582</v>
      </c>
      <c r="AR26" s="889">
        <v>0.97499999999999998</v>
      </c>
      <c r="AS26" s="890">
        <v>0.90697674418604646</v>
      </c>
      <c r="AT26" s="889">
        <v>0.97499999999999998</v>
      </c>
      <c r="AU26" s="890">
        <v>0.84313725490196079</v>
      </c>
      <c r="AV26" s="889">
        <v>0.97499999999999998</v>
      </c>
      <c r="AW26" s="890">
        <v>0.92452830188679247</v>
      </c>
      <c r="AX26" s="889">
        <v>0.97499999999999998</v>
      </c>
      <c r="AY26" s="890">
        <v>0</v>
      </c>
      <c r="AZ26" s="889">
        <v>0.97499999999999998</v>
      </c>
      <c r="BA26" s="890">
        <v>0</v>
      </c>
      <c r="BB26" s="889">
        <v>0.97499999999999998</v>
      </c>
      <c r="BC26" s="890">
        <v>0</v>
      </c>
      <c r="BD26" s="889">
        <v>0.97499999999999998</v>
      </c>
      <c r="BE26" s="890">
        <v>0</v>
      </c>
      <c r="BF26" s="889">
        <v>0.97499999999999998</v>
      </c>
      <c r="BG26" s="890">
        <v>0</v>
      </c>
      <c r="BH26" s="889">
        <v>0.97499999999999998</v>
      </c>
      <c r="BI26" s="890">
        <v>0</v>
      </c>
      <c r="BJ26" s="889"/>
      <c r="BK26" s="890"/>
      <c r="BL26" s="889"/>
      <c r="BM26" s="890"/>
      <c r="BN26" s="889">
        <v>0.97499999999999998</v>
      </c>
      <c r="BO26" s="890"/>
      <c r="BP26" s="889"/>
      <c r="BQ26" s="890"/>
      <c r="BR26" s="889"/>
      <c r="BS26" s="890"/>
      <c r="BT26" s="889">
        <v>0.97499999999999998</v>
      </c>
      <c r="BU26" s="890"/>
      <c r="BV26" s="889"/>
      <c r="BW26" s="890"/>
      <c r="BX26" s="889"/>
      <c r="BY26" s="890"/>
      <c r="BZ26" s="889">
        <v>0.97499999999999998</v>
      </c>
      <c r="CA26" s="890"/>
      <c r="CB26" s="889"/>
      <c r="CC26" s="890"/>
      <c r="CD26" s="889"/>
      <c r="CE26" s="890"/>
      <c r="CF26" s="889">
        <v>0.97499999999999998</v>
      </c>
      <c r="CG26" s="890"/>
      <c r="CH26" s="889"/>
      <c r="CI26" s="890"/>
      <c r="CJ26" s="889"/>
      <c r="CK26" s="890"/>
      <c r="CL26" s="889">
        <v>0.97499999999999998</v>
      </c>
      <c r="CM26" s="890"/>
      <c r="CN26" s="889"/>
      <c r="CO26" s="890"/>
      <c r="CP26" s="889"/>
      <c r="CQ26" s="890"/>
      <c r="CR26" s="889">
        <v>0.97499999999999998</v>
      </c>
      <c r="CS26" s="890"/>
      <c r="CT26" s="889"/>
      <c r="CU26" s="890"/>
      <c r="CV26" s="889"/>
      <c r="CW26" s="890"/>
      <c r="CX26" s="889">
        <v>0.97499999999999998</v>
      </c>
      <c r="CY26" s="890"/>
      <c r="CZ26" s="889"/>
      <c r="DA26" s="890"/>
      <c r="DB26" s="889"/>
      <c r="DC26" s="890"/>
      <c r="DD26" s="889">
        <v>0.97499999999999998</v>
      </c>
      <c r="DE26" s="890"/>
      <c r="DF26" s="867"/>
    </row>
    <row r="27" spans="1:110" ht="83.25" customHeight="1">
      <c r="A27" s="1099"/>
      <c r="B27" s="1106"/>
      <c r="C27" s="1118"/>
      <c r="D27" s="1099"/>
      <c r="E27" s="1099"/>
      <c r="F27" s="1119"/>
      <c r="G27" s="1119"/>
      <c r="H27" s="866" t="s">
        <v>533</v>
      </c>
      <c r="I27" s="886" t="s">
        <v>798</v>
      </c>
      <c r="J27" s="867" t="s">
        <v>799</v>
      </c>
      <c r="K27" s="867" t="s">
        <v>536</v>
      </c>
      <c r="L27" s="867" t="s">
        <v>582</v>
      </c>
      <c r="M27" s="1115"/>
      <c r="N27" s="889">
        <v>0.3</v>
      </c>
      <c r="O27" s="890">
        <v>1</v>
      </c>
      <c r="P27" s="889">
        <v>0.3</v>
      </c>
      <c r="Q27" s="890">
        <v>1</v>
      </c>
      <c r="R27" s="889">
        <v>0.3</v>
      </c>
      <c r="S27" s="890">
        <v>1</v>
      </c>
      <c r="T27" s="889">
        <v>0.4</v>
      </c>
      <c r="U27" s="890">
        <v>1</v>
      </c>
      <c r="V27" s="889">
        <v>0.4</v>
      </c>
      <c r="W27" s="890">
        <v>1</v>
      </c>
      <c r="X27" s="889">
        <v>0.4</v>
      </c>
      <c r="Y27" s="890">
        <v>0.91666666666666663</v>
      </c>
      <c r="Z27" s="889">
        <v>0.5</v>
      </c>
      <c r="AA27" s="890">
        <v>0.91666666666666663</v>
      </c>
      <c r="AB27" s="889">
        <v>0.5</v>
      </c>
      <c r="AC27" s="890">
        <v>0.91666666666666663</v>
      </c>
      <c r="AD27" s="889">
        <v>0.5</v>
      </c>
      <c r="AE27" s="890">
        <v>0.91666666666666663</v>
      </c>
      <c r="AF27" s="889">
        <v>0.6</v>
      </c>
      <c r="AG27" s="890">
        <v>0.91666666666666663</v>
      </c>
      <c r="AH27" s="889">
        <v>0.6</v>
      </c>
      <c r="AI27" s="890">
        <v>1</v>
      </c>
      <c r="AJ27" s="889">
        <v>0.6</v>
      </c>
      <c r="AK27" s="890">
        <v>0.91666666666666663</v>
      </c>
      <c r="AL27" s="889">
        <v>0.7</v>
      </c>
      <c r="AM27" s="890">
        <v>0.91666666666666663</v>
      </c>
      <c r="AN27" s="889">
        <v>0.7</v>
      </c>
      <c r="AO27" s="890">
        <v>0.91666666666666663</v>
      </c>
      <c r="AP27" s="889">
        <v>0.7</v>
      </c>
      <c r="AQ27" s="890">
        <v>0.91666666666666663</v>
      </c>
      <c r="AR27" s="889">
        <v>0.7</v>
      </c>
      <c r="AS27" s="890">
        <v>1</v>
      </c>
      <c r="AT27" s="889">
        <v>0.7</v>
      </c>
      <c r="AU27" s="890">
        <v>1</v>
      </c>
      <c r="AV27" s="889">
        <v>0.7</v>
      </c>
      <c r="AW27" s="890">
        <v>1</v>
      </c>
      <c r="AX27" s="889">
        <v>0.7</v>
      </c>
      <c r="AY27" s="890">
        <v>0.91666666666666663</v>
      </c>
      <c r="AZ27" s="889">
        <v>0.7</v>
      </c>
      <c r="BA27" s="890">
        <v>0</v>
      </c>
      <c r="BB27" s="889">
        <v>0.8</v>
      </c>
      <c r="BC27" s="890">
        <v>0</v>
      </c>
      <c r="BD27" s="889">
        <v>0.8</v>
      </c>
      <c r="BE27" s="890">
        <v>0</v>
      </c>
      <c r="BF27" s="889">
        <v>0.8</v>
      </c>
      <c r="BG27" s="890">
        <v>0</v>
      </c>
      <c r="BH27" s="889">
        <v>0.8</v>
      </c>
      <c r="BI27" s="890">
        <v>0</v>
      </c>
      <c r="BJ27" s="889">
        <v>0.8</v>
      </c>
      <c r="BK27" s="890"/>
      <c r="BL27" s="889">
        <v>0.85</v>
      </c>
      <c r="BM27" s="890"/>
      <c r="BN27" s="889">
        <v>0.85</v>
      </c>
      <c r="BO27" s="890"/>
      <c r="BP27" s="889">
        <v>0.85</v>
      </c>
      <c r="BQ27" s="890"/>
      <c r="BR27" s="889">
        <v>0.85</v>
      </c>
      <c r="BS27" s="890"/>
      <c r="BT27" s="889">
        <v>0.85</v>
      </c>
      <c r="BU27" s="890"/>
      <c r="BV27" s="889">
        <v>0.9</v>
      </c>
      <c r="BW27" s="890"/>
      <c r="BX27" s="889">
        <v>0.9</v>
      </c>
      <c r="BY27" s="890"/>
      <c r="BZ27" s="889">
        <v>0.9</v>
      </c>
      <c r="CA27" s="890"/>
      <c r="CB27" s="889">
        <v>0.9</v>
      </c>
      <c r="CC27" s="890"/>
      <c r="CD27" s="889">
        <v>0.9</v>
      </c>
      <c r="CE27" s="890"/>
      <c r="CF27" s="889">
        <v>0.9</v>
      </c>
      <c r="CG27" s="890"/>
      <c r="CH27" s="889">
        <v>0.95</v>
      </c>
      <c r="CI27" s="890"/>
      <c r="CJ27" s="889">
        <v>0.95</v>
      </c>
      <c r="CK27" s="890"/>
      <c r="CL27" s="889">
        <v>0.95</v>
      </c>
      <c r="CM27" s="890"/>
      <c r="CN27" s="889">
        <v>0.95</v>
      </c>
      <c r="CO27" s="890"/>
      <c r="CP27" s="889">
        <v>0.95</v>
      </c>
      <c r="CQ27" s="890"/>
      <c r="CR27" s="889">
        <v>0.95</v>
      </c>
      <c r="CS27" s="890"/>
      <c r="CT27" s="889">
        <v>1</v>
      </c>
      <c r="CU27" s="890"/>
      <c r="CV27" s="889">
        <v>1</v>
      </c>
      <c r="CW27" s="890"/>
      <c r="CX27" s="889">
        <v>1</v>
      </c>
      <c r="CY27" s="890"/>
      <c r="CZ27" s="889">
        <v>1</v>
      </c>
      <c r="DA27" s="890"/>
      <c r="DB27" s="889">
        <v>1</v>
      </c>
      <c r="DC27" s="890"/>
      <c r="DD27" s="889">
        <v>1</v>
      </c>
      <c r="DE27" s="890"/>
      <c r="DF27" s="867"/>
    </row>
    <row r="28" spans="1:110" ht="83.25" customHeight="1">
      <c r="A28" s="1099"/>
      <c r="B28" s="1106"/>
      <c r="C28" s="1118"/>
      <c r="D28" s="1099"/>
      <c r="E28" s="1099"/>
      <c r="F28" s="1119"/>
      <c r="G28" s="1119"/>
      <c r="H28" s="866" t="s">
        <v>533</v>
      </c>
      <c r="I28" s="891" t="s">
        <v>581</v>
      </c>
      <c r="J28" s="867" t="s">
        <v>800</v>
      </c>
      <c r="K28" s="867" t="s">
        <v>536</v>
      </c>
      <c r="L28" s="867" t="s">
        <v>582</v>
      </c>
      <c r="M28" s="1116"/>
      <c r="N28" s="889">
        <v>0.3</v>
      </c>
      <c r="O28" s="890">
        <v>0.71698113207547165</v>
      </c>
      <c r="P28" s="889">
        <v>0.3</v>
      </c>
      <c r="Q28" s="890">
        <v>0.75471698113207553</v>
      </c>
      <c r="R28" s="889">
        <v>0.3</v>
      </c>
      <c r="S28" s="890">
        <v>0.76415094339622647</v>
      </c>
      <c r="T28" s="889">
        <v>0.4</v>
      </c>
      <c r="U28" s="890">
        <v>0.74528301886792447</v>
      </c>
      <c r="V28" s="889">
        <v>0.4</v>
      </c>
      <c r="W28" s="890">
        <v>0.75471698113207553</v>
      </c>
      <c r="X28" s="889">
        <v>0.4</v>
      </c>
      <c r="Y28" s="890">
        <v>0.72641509433962259</v>
      </c>
      <c r="Z28" s="889">
        <v>0.5</v>
      </c>
      <c r="AA28" s="890">
        <v>0.69811320754716977</v>
      </c>
      <c r="AB28" s="889">
        <v>0.5</v>
      </c>
      <c r="AC28" s="890">
        <v>0.660377358490566</v>
      </c>
      <c r="AD28" s="889">
        <v>0.5</v>
      </c>
      <c r="AE28" s="890">
        <v>0.60377358490566035</v>
      </c>
      <c r="AF28" s="889">
        <v>0.6</v>
      </c>
      <c r="AG28" s="890">
        <v>0.54629629629629628</v>
      </c>
      <c r="AH28" s="889">
        <v>0.6</v>
      </c>
      <c r="AI28" s="890">
        <v>0.44954128440366975</v>
      </c>
      <c r="AJ28" s="889">
        <v>0.6</v>
      </c>
      <c r="AK28" s="890">
        <v>0.5321100917431193</v>
      </c>
      <c r="AL28" s="889">
        <v>0.7</v>
      </c>
      <c r="AM28" s="890">
        <v>0.57948717948717954</v>
      </c>
      <c r="AN28" s="889">
        <v>0.7</v>
      </c>
      <c r="AO28" s="890">
        <v>0.57948717948717954</v>
      </c>
      <c r="AP28" s="889">
        <v>0.7</v>
      </c>
      <c r="AQ28" s="890">
        <v>0.57948717948717954</v>
      </c>
      <c r="AR28" s="889">
        <v>0.7</v>
      </c>
      <c r="AS28" s="890">
        <v>0.64102564102564108</v>
      </c>
      <c r="AT28" s="889">
        <v>0.7</v>
      </c>
      <c r="AU28" s="890">
        <v>0.64102564102564108</v>
      </c>
      <c r="AV28" s="889">
        <v>0.7</v>
      </c>
      <c r="AW28" s="890">
        <v>0.99487179487179489</v>
      </c>
      <c r="AX28" s="889">
        <v>0.7</v>
      </c>
      <c r="AY28" s="890">
        <v>0.57435897435897432</v>
      </c>
      <c r="AZ28" s="889">
        <v>0.7</v>
      </c>
      <c r="BA28" s="890">
        <v>0</v>
      </c>
      <c r="BB28" s="889">
        <v>0.8</v>
      </c>
      <c r="BC28" s="890">
        <v>0</v>
      </c>
      <c r="BD28" s="889">
        <v>0.8</v>
      </c>
      <c r="BE28" s="890">
        <v>0</v>
      </c>
      <c r="BF28" s="889">
        <v>0.8</v>
      </c>
      <c r="BG28" s="890">
        <v>0</v>
      </c>
      <c r="BH28" s="889">
        <v>0.8</v>
      </c>
      <c r="BI28" s="890">
        <v>0</v>
      </c>
      <c r="BJ28" s="889">
        <v>0.8</v>
      </c>
      <c r="BK28" s="890"/>
      <c r="BL28" s="889">
        <v>0.85</v>
      </c>
      <c r="BM28" s="890"/>
      <c r="BN28" s="889">
        <v>0.85</v>
      </c>
      <c r="BO28" s="890"/>
      <c r="BP28" s="889">
        <v>0.85</v>
      </c>
      <c r="BQ28" s="890"/>
      <c r="BR28" s="889">
        <v>0.85</v>
      </c>
      <c r="BS28" s="890"/>
      <c r="BT28" s="889">
        <v>0.85</v>
      </c>
      <c r="BU28" s="890"/>
      <c r="BV28" s="889">
        <v>0.9</v>
      </c>
      <c r="BW28" s="890"/>
      <c r="BX28" s="889">
        <v>0.9</v>
      </c>
      <c r="BY28" s="890"/>
      <c r="BZ28" s="889">
        <v>0.9</v>
      </c>
      <c r="CA28" s="890"/>
      <c r="CB28" s="889">
        <v>0.9</v>
      </c>
      <c r="CC28" s="890"/>
      <c r="CD28" s="889">
        <v>0.9</v>
      </c>
      <c r="CE28" s="890"/>
      <c r="CF28" s="889">
        <v>0.9</v>
      </c>
      <c r="CG28" s="890"/>
      <c r="CH28" s="889">
        <v>0.95</v>
      </c>
      <c r="CI28" s="890"/>
      <c r="CJ28" s="889">
        <v>0.95</v>
      </c>
      <c r="CK28" s="890"/>
      <c r="CL28" s="889">
        <v>0.95</v>
      </c>
      <c r="CM28" s="890"/>
      <c r="CN28" s="889">
        <v>0.95</v>
      </c>
      <c r="CO28" s="890"/>
      <c r="CP28" s="889">
        <v>0.95</v>
      </c>
      <c r="CQ28" s="890"/>
      <c r="CR28" s="889">
        <v>0.95</v>
      </c>
      <c r="CS28" s="890"/>
      <c r="CT28" s="889">
        <v>1</v>
      </c>
      <c r="CU28" s="890"/>
      <c r="CV28" s="889">
        <v>1</v>
      </c>
      <c r="CW28" s="890"/>
      <c r="CX28" s="889">
        <v>1</v>
      </c>
      <c r="CY28" s="890"/>
      <c r="CZ28" s="889">
        <v>1</v>
      </c>
      <c r="DA28" s="890"/>
      <c r="DB28" s="889">
        <v>1</v>
      </c>
      <c r="DC28" s="890"/>
      <c r="DD28" s="889">
        <v>1</v>
      </c>
      <c r="DE28" s="890"/>
      <c r="DF28" s="867"/>
    </row>
    <row r="29" spans="1:110" ht="51">
      <c r="A29" s="1099"/>
      <c r="B29" s="1106"/>
      <c r="C29" s="1118"/>
      <c r="D29" s="1099"/>
      <c r="E29" s="1099"/>
      <c r="F29" s="1119"/>
      <c r="G29" s="1119"/>
      <c r="H29" s="866" t="s">
        <v>533</v>
      </c>
      <c r="I29" s="886" t="s">
        <v>801</v>
      </c>
      <c r="J29" s="867" t="s">
        <v>583</v>
      </c>
      <c r="K29" s="867" t="s">
        <v>584</v>
      </c>
      <c r="L29" s="867" t="s">
        <v>585</v>
      </c>
      <c r="M29" s="879">
        <v>1</v>
      </c>
      <c r="N29" s="889"/>
      <c r="O29" s="892">
        <v>8</v>
      </c>
      <c r="P29" s="889"/>
      <c r="Q29" s="892">
        <v>10</v>
      </c>
      <c r="R29" s="889"/>
      <c r="S29" s="892">
        <v>7</v>
      </c>
      <c r="T29" s="889"/>
      <c r="U29" s="892">
        <v>9</v>
      </c>
      <c r="V29" s="889"/>
      <c r="W29" s="892">
        <v>14</v>
      </c>
      <c r="X29" s="889"/>
      <c r="Y29" s="892">
        <v>10</v>
      </c>
      <c r="Z29" s="889"/>
      <c r="AA29" s="892">
        <v>8</v>
      </c>
      <c r="AB29" s="889"/>
      <c r="AC29" s="892">
        <v>7</v>
      </c>
      <c r="AD29" s="889"/>
      <c r="AE29" s="892">
        <v>6</v>
      </c>
      <c r="AF29" s="889"/>
      <c r="AG29" s="892">
        <v>8</v>
      </c>
      <c r="AH29" s="889"/>
      <c r="AI29" s="892">
        <v>3</v>
      </c>
      <c r="AJ29" s="889"/>
      <c r="AK29" s="892">
        <v>1</v>
      </c>
      <c r="AL29" s="889"/>
      <c r="AM29" s="892">
        <v>3</v>
      </c>
      <c r="AN29" s="889"/>
      <c r="AO29" s="892">
        <v>1</v>
      </c>
      <c r="AP29" s="889"/>
      <c r="AQ29" s="892">
        <v>2</v>
      </c>
      <c r="AR29" s="889"/>
      <c r="AS29" s="892">
        <v>5</v>
      </c>
      <c r="AT29" s="889"/>
      <c r="AU29" s="892">
        <v>8</v>
      </c>
      <c r="AV29" s="889"/>
      <c r="AW29" s="892">
        <v>2</v>
      </c>
      <c r="AX29" s="889"/>
      <c r="AY29" s="892">
        <v>0</v>
      </c>
      <c r="AZ29" s="889"/>
      <c r="BA29" s="892">
        <v>0</v>
      </c>
      <c r="BB29" s="889"/>
      <c r="BC29" s="892">
        <v>0</v>
      </c>
      <c r="BD29" s="889"/>
      <c r="BE29" s="892">
        <v>0</v>
      </c>
      <c r="BF29" s="889"/>
      <c r="BG29" s="892">
        <v>0</v>
      </c>
      <c r="BH29" s="889"/>
      <c r="BI29" s="892">
        <v>0</v>
      </c>
      <c r="BJ29" s="889"/>
      <c r="BK29" s="890"/>
      <c r="BL29" s="889"/>
      <c r="BM29" s="890"/>
      <c r="BN29" s="889"/>
      <c r="BO29" s="890"/>
      <c r="BP29" s="889"/>
      <c r="BQ29" s="890"/>
      <c r="BR29" s="889"/>
      <c r="BS29" s="890"/>
      <c r="BT29" s="889"/>
      <c r="BU29" s="890"/>
      <c r="BV29" s="889"/>
      <c r="BW29" s="890"/>
      <c r="BX29" s="889"/>
      <c r="BY29" s="890"/>
      <c r="BZ29" s="889"/>
      <c r="CA29" s="890"/>
      <c r="CB29" s="889"/>
      <c r="CC29" s="890"/>
      <c r="CD29" s="889"/>
      <c r="CE29" s="890"/>
      <c r="CF29" s="889"/>
      <c r="CG29" s="890"/>
      <c r="CH29" s="889"/>
      <c r="CI29" s="890"/>
      <c r="CJ29" s="889"/>
      <c r="CK29" s="890"/>
      <c r="CL29" s="889"/>
      <c r="CM29" s="890"/>
      <c r="CN29" s="889"/>
      <c r="CO29" s="890"/>
      <c r="CP29" s="889"/>
      <c r="CQ29" s="890"/>
      <c r="CR29" s="889"/>
      <c r="CS29" s="890"/>
      <c r="CT29" s="889"/>
      <c r="CU29" s="890"/>
      <c r="CV29" s="889"/>
      <c r="CW29" s="890"/>
      <c r="CX29" s="889"/>
      <c r="CY29" s="890"/>
      <c r="CZ29" s="889"/>
      <c r="DA29" s="890"/>
      <c r="DB29" s="889"/>
      <c r="DC29" s="890"/>
      <c r="DD29" s="889"/>
      <c r="DE29" s="890"/>
      <c r="DF29" s="867"/>
    </row>
    <row r="30" spans="1:110" ht="68">
      <c r="A30" s="1099"/>
      <c r="B30" s="1106"/>
      <c r="C30" s="1118"/>
      <c r="D30" s="1099"/>
      <c r="E30" s="1099"/>
      <c r="F30" s="1119"/>
      <c r="G30" s="1119"/>
      <c r="H30" s="866" t="s">
        <v>533</v>
      </c>
      <c r="I30" s="886" t="s">
        <v>95</v>
      </c>
      <c r="J30" s="867" t="s">
        <v>802</v>
      </c>
      <c r="K30" s="867" t="s">
        <v>584</v>
      </c>
      <c r="L30" s="867" t="s">
        <v>585</v>
      </c>
      <c r="M30" s="879"/>
      <c r="N30" s="889">
        <v>1</v>
      </c>
      <c r="O30" s="890">
        <v>0</v>
      </c>
      <c r="P30" s="889">
        <v>1</v>
      </c>
      <c r="Q30" s="890">
        <v>0</v>
      </c>
      <c r="R30" s="889">
        <v>1</v>
      </c>
      <c r="S30" s="890">
        <v>0</v>
      </c>
      <c r="T30" s="889">
        <v>1</v>
      </c>
      <c r="U30" s="890">
        <v>0</v>
      </c>
      <c r="V30" s="889">
        <v>1</v>
      </c>
      <c r="W30" s="890">
        <v>0</v>
      </c>
      <c r="X30" s="889">
        <v>1</v>
      </c>
      <c r="Y30" s="890">
        <v>0</v>
      </c>
      <c r="Z30" s="889">
        <v>1</v>
      </c>
      <c r="AA30" s="890">
        <v>0</v>
      </c>
      <c r="AB30" s="889">
        <v>1</v>
      </c>
      <c r="AC30" s="890">
        <v>0</v>
      </c>
      <c r="AD30" s="889">
        <v>1</v>
      </c>
      <c r="AE30" s="890">
        <v>0</v>
      </c>
      <c r="AF30" s="889">
        <v>1</v>
      </c>
      <c r="AG30" s="890">
        <v>0</v>
      </c>
      <c r="AH30" s="889">
        <v>1</v>
      </c>
      <c r="AI30" s="890">
        <v>0</v>
      </c>
      <c r="AJ30" s="889">
        <v>1</v>
      </c>
      <c r="AK30" s="890">
        <v>0</v>
      </c>
      <c r="AL30" s="889">
        <v>1</v>
      </c>
      <c r="AM30" s="890">
        <v>0</v>
      </c>
      <c r="AN30" s="889">
        <v>1</v>
      </c>
      <c r="AO30" s="890">
        <v>0</v>
      </c>
      <c r="AP30" s="889">
        <v>1</v>
      </c>
      <c r="AQ30" s="890">
        <v>0</v>
      </c>
      <c r="AR30" s="889">
        <v>1</v>
      </c>
      <c r="AS30" s="890">
        <v>0</v>
      </c>
      <c r="AT30" s="889">
        <v>1</v>
      </c>
      <c r="AU30" s="890">
        <v>0</v>
      </c>
      <c r="AV30" s="889">
        <v>1</v>
      </c>
      <c r="AW30" s="890">
        <v>0</v>
      </c>
      <c r="AX30" s="889">
        <v>1</v>
      </c>
      <c r="AY30" s="890">
        <v>0</v>
      </c>
      <c r="AZ30" s="889">
        <v>1</v>
      </c>
      <c r="BA30" s="890">
        <v>0</v>
      </c>
      <c r="BB30" s="889">
        <v>1</v>
      </c>
      <c r="BC30" s="890">
        <v>0</v>
      </c>
      <c r="BD30" s="889">
        <v>1</v>
      </c>
      <c r="BE30" s="890">
        <v>0</v>
      </c>
      <c r="BF30" s="889">
        <v>1</v>
      </c>
      <c r="BG30" s="890">
        <v>0</v>
      </c>
      <c r="BH30" s="889">
        <v>1</v>
      </c>
      <c r="BI30" s="890">
        <v>0</v>
      </c>
      <c r="BJ30" s="889">
        <v>1</v>
      </c>
      <c r="BK30" s="890"/>
      <c r="BL30" s="889">
        <v>1</v>
      </c>
      <c r="BM30" s="890"/>
      <c r="BN30" s="889">
        <v>1</v>
      </c>
      <c r="BO30" s="890"/>
      <c r="BP30" s="889">
        <v>1</v>
      </c>
      <c r="BQ30" s="890"/>
      <c r="BR30" s="889">
        <v>1</v>
      </c>
      <c r="BS30" s="890"/>
      <c r="BT30" s="889">
        <v>1</v>
      </c>
      <c r="BU30" s="890"/>
      <c r="BV30" s="889">
        <v>1</v>
      </c>
      <c r="BW30" s="890"/>
      <c r="BX30" s="889">
        <v>1</v>
      </c>
      <c r="BY30" s="890"/>
      <c r="BZ30" s="889">
        <v>1</v>
      </c>
      <c r="CA30" s="890"/>
      <c r="CB30" s="889">
        <v>1</v>
      </c>
      <c r="CC30" s="890"/>
      <c r="CD30" s="889">
        <v>1</v>
      </c>
      <c r="CE30" s="890"/>
      <c r="CF30" s="889">
        <v>1</v>
      </c>
      <c r="CG30" s="890"/>
      <c r="CH30" s="889">
        <v>1</v>
      </c>
      <c r="CI30" s="890"/>
      <c r="CJ30" s="889">
        <v>1</v>
      </c>
      <c r="CK30" s="890"/>
      <c r="CL30" s="889">
        <v>1</v>
      </c>
      <c r="CM30" s="890"/>
      <c r="CN30" s="889">
        <v>1</v>
      </c>
      <c r="CO30" s="890"/>
      <c r="CP30" s="889">
        <v>1</v>
      </c>
      <c r="CQ30" s="890"/>
      <c r="CR30" s="889">
        <v>1</v>
      </c>
      <c r="CS30" s="890"/>
      <c r="CT30" s="889">
        <v>1</v>
      </c>
      <c r="CU30" s="890"/>
      <c r="CV30" s="889">
        <v>1</v>
      </c>
      <c r="CW30" s="890"/>
      <c r="CX30" s="889">
        <v>1</v>
      </c>
      <c r="CY30" s="890"/>
      <c r="CZ30" s="889">
        <v>1</v>
      </c>
      <c r="DA30" s="890"/>
      <c r="DB30" s="889">
        <v>1</v>
      </c>
      <c r="DC30" s="890"/>
      <c r="DD30" s="889">
        <v>1</v>
      </c>
      <c r="DE30" s="890"/>
      <c r="DF30" s="867"/>
    </row>
    <row r="31" spans="1:110" ht="34">
      <c r="A31" s="1099"/>
      <c r="B31" s="1106"/>
      <c r="C31" s="1118"/>
      <c r="D31" s="1099"/>
      <c r="E31" s="1099"/>
      <c r="F31" s="1119"/>
      <c r="G31" s="1119"/>
      <c r="H31" s="866" t="s">
        <v>533</v>
      </c>
      <c r="I31" s="893" t="s">
        <v>586</v>
      </c>
      <c r="J31" s="867" t="s">
        <v>534</v>
      </c>
      <c r="K31" s="867" t="s">
        <v>587</v>
      </c>
      <c r="L31" s="867"/>
      <c r="M31" s="879"/>
      <c r="N31" s="871"/>
      <c r="O31" s="871"/>
      <c r="P31" s="871"/>
      <c r="Q31" s="871"/>
      <c r="R31" s="894"/>
      <c r="S31" s="895" t="s">
        <v>535</v>
      </c>
      <c r="T31" s="896"/>
      <c r="U31" s="896"/>
      <c r="V31" s="896"/>
      <c r="W31" s="896"/>
      <c r="X31" s="896" t="s">
        <v>535</v>
      </c>
      <c r="Y31" s="872"/>
      <c r="Z31" s="872"/>
      <c r="AA31" s="872"/>
      <c r="AB31" s="872"/>
      <c r="AC31" s="872"/>
      <c r="AD31" s="877"/>
      <c r="AE31" s="872"/>
      <c r="AF31" s="872"/>
      <c r="AG31" s="872"/>
      <c r="AH31" s="872"/>
      <c r="AI31" s="872"/>
      <c r="AJ31" s="877"/>
      <c r="AK31" s="895" t="s">
        <v>588</v>
      </c>
      <c r="AL31" s="896"/>
      <c r="AM31" s="896"/>
      <c r="AN31" s="896"/>
      <c r="AO31" s="896"/>
      <c r="AP31" s="877"/>
      <c r="AQ31" s="872"/>
      <c r="AR31" s="872"/>
      <c r="AS31" s="872"/>
      <c r="AT31" s="872"/>
      <c r="AU31" s="872"/>
      <c r="AV31" s="877"/>
      <c r="AW31" s="872"/>
      <c r="AX31" s="872"/>
      <c r="AY31" s="872"/>
      <c r="AZ31" s="872"/>
      <c r="BA31" s="872"/>
      <c r="BB31" s="877"/>
      <c r="BC31" s="872"/>
      <c r="BD31" s="872"/>
      <c r="BE31" s="872"/>
      <c r="BF31" s="872"/>
      <c r="BG31" s="872"/>
      <c r="BH31" s="877"/>
      <c r="BI31" s="872"/>
      <c r="BJ31" s="872"/>
      <c r="BK31" s="872"/>
      <c r="BL31" s="872"/>
      <c r="BM31" s="872"/>
      <c r="BN31" s="877"/>
      <c r="BO31" s="872"/>
      <c r="BP31" s="872"/>
      <c r="BQ31" s="872"/>
      <c r="BR31" s="872"/>
      <c r="BS31" s="872"/>
      <c r="BT31" s="877"/>
      <c r="BU31" s="872"/>
      <c r="BV31" s="872"/>
      <c r="BW31" s="872"/>
      <c r="BX31" s="872"/>
      <c r="BY31" s="872"/>
      <c r="BZ31" s="877"/>
      <c r="CA31" s="872"/>
      <c r="CB31" s="872"/>
      <c r="CC31" s="872"/>
      <c r="CD31" s="872"/>
      <c r="CE31" s="872"/>
      <c r="CF31" s="877"/>
      <c r="CG31" s="872"/>
      <c r="CH31" s="872"/>
      <c r="CI31" s="872"/>
      <c r="CJ31" s="872"/>
      <c r="CK31" s="872"/>
      <c r="CL31" s="877"/>
      <c r="CM31" s="872"/>
      <c r="CN31" s="872"/>
      <c r="CO31" s="872"/>
      <c r="CP31" s="872"/>
      <c r="CQ31" s="872"/>
      <c r="CR31" s="877"/>
      <c r="CS31" s="872"/>
      <c r="CT31" s="872"/>
      <c r="CU31" s="872"/>
      <c r="CV31" s="872"/>
      <c r="CW31" s="872"/>
      <c r="CX31" s="877"/>
      <c r="CY31" s="872"/>
      <c r="CZ31" s="872"/>
      <c r="DA31" s="872"/>
      <c r="DB31" s="872"/>
      <c r="DC31" s="872"/>
      <c r="DD31" s="877"/>
      <c r="DE31" s="872"/>
      <c r="DF31" s="867"/>
    </row>
    <row r="32" spans="1:110" ht="81" customHeight="1">
      <c r="A32" s="1100" t="s">
        <v>589</v>
      </c>
      <c r="B32" s="1108" t="s">
        <v>590</v>
      </c>
      <c r="C32" s="1103">
        <v>0.6</v>
      </c>
      <c r="D32" s="1103">
        <v>0.7</v>
      </c>
      <c r="E32" s="1111">
        <v>0.9</v>
      </c>
      <c r="F32" s="1117" t="s">
        <v>591</v>
      </c>
      <c r="G32" s="1117" t="s">
        <v>551</v>
      </c>
      <c r="H32" s="866" t="s">
        <v>529</v>
      </c>
      <c r="I32" s="886" t="s">
        <v>803</v>
      </c>
      <c r="J32" s="867" t="s">
        <v>592</v>
      </c>
      <c r="K32" s="867" t="s">
        <v>593</v>
      </c>
      <c r="L32" s="867" t="s">
        <v>594</v>
      </c>
      <c r="M32" s="897">
        <v>0.8</v>
      </c>
      <c r="N32" s="877">
        <v>0.6</v>
      </c>
      <c r="O32" s="898">
        <v>0.57547169811320753</v>
      </c>
      <c r="P32" s="877">
        <v>0.6</v>
      </c>
      <c r="Q32" s="898">
        <v>0.63207547169811318</v>
      </c>
      <c r="R32" s="877">
        <v>0.6</v>
      </c>
      <c r="S32" s="898">
        <v>0.62264150943396224</v>
      </c>
      <c r="T32" s="877">
        <v>0.6</v>
      </c>
      <c r="U32" s="898">
        <v>0.64150943396226412</v>
      </c>
      <c r="V32" s="877">
        <v>0.6</v>
      </c>
      <c r="W32" s="898">
        <v>0.62264150943396224</v>
      </c>
      <c r="X32" s="877">
        <v>0.6</v>
      </c>
      <c r="Y32" s="898">
        <v>0.60377358490566035</v>
      </c>
      <c r="Z32" s="877">
        <v>0.6</v>
      </c>
      <c r="AA32" s="898">
        <v>0.60377358490566035</v>
      </c>
      <c r="AB32" s="877">
        <v>0.6</v>
      </c>
      <c r="AC32" s="898">
        <v>0.55660377358490565</v>
      </c>
      <c r="AD32" s="877">
        <v>0.6</v>
      </c>
      <c r="AE32" s="898">
        <v>0.50943396226415094</v>
      </c>
      <c r="AF32" s="877">
        <v>0.6</v>
      </c>
      <c r="AG32" s="898">
        <v>0.37962962962962965</v>
      </c>
      <c r="AH32" s="877">
        <v>0.6</v>
      </c>
      <c r="AI32" s="898">
        <v>0.43119266055045874</v>
      </c>
      <c r="AJ32" s="877">
        <v>0.6</v>
      </c>
      <c r="AK32" s="899">
        <v>0.50458715596330272</v>
      </c>
      <c r="AL32" s="889">
        <v>0.7</v>
      </c>
      <c r="AM32" s="890">
        <v>8.2051282051282051E-2</v>
      </c>
      <c r="AN32" s="889">
        <v>0.7</v>
      </c>
      <c r="AO32" s="890">
        <v>8.2051282051282051E-2</v>
      </c>
      <c r="AP32" s="889">
        <v>0.7</v>
      </c>
      <c r="AQ32" s="890">
        <v>8.2051282051282051E-2</v>
      </c>
      <c r="AR32" s="889">
        <v>0.7</v>
      </c>
      <c r="AS32" s="890">
        <v>0.12307692307692308</v>
      </c>
      <c r="AT32" s="889">
        <v>0.7</v>
      </c>
      <c r="AU32" s="890">
        <v>0.12820512820512819</v>
      </c>
      <c r="AV32" s="889">
        <v>0.7</v>
      </c>
      <c r="AW32" s="890">
        <v>0.12820512820512819</v>
      </c>
      <c r="AX32" s="889">
        <v>0.7</v>
      </c>
      <c r="AY32" s="890">
        <v>3.0769230769230771E-2</v>
      </c>
      <c r="AZ32" s="889">
        <v>0.7</v>
      </c>
      <c r="BA32" s="890">
        <v>0</v>
      </c>
      <c r="BB32" s="889">
        <v>0.75</v>
      </c>
      <c r="BC32" s="890">
        <v>0</v>
      </c>
      <c r="BD32" s="889">
        <v>0.75</v>
      </c>
      <c r="BE32" s="890">
        <v>0</v>
      </c>
      <c r="BF32" s="889">
        <v>0.75</v>
      </c>
      <c r="BG32" s="890">
        <v>0</v>
      </c>
      <c r="BH32" s="889">
        <v>0.8</v>
      </c>
      <c r="BI32" s="890">
        <v>0</v>
      </c>
      <c r="BJ32" s="872"/>
      <c r="BK32" s="872"/>
      <c r="BL32" s="872"/>
      <c r="BM32" s="872"/>
      <c r="BN32" s="877">
        <v>0.85</v>
      </c>
      <c r="BO32" s="872"/>
      <c r="BP32" s="872"/>
      <c r="BQ32" s="872"/>
      <c r="BR32" s="872"/>
      <c r="BS32" s="872"/>
      <c r="BT32" s="877">
        <v>0.9</v>
      </c>
      <c r="BU32" s="872"/>
      <c r="BV32" s="872"/>
      <c r="BW32" s="872"/>
      <c r="BX32" s="872"/>
      <c r="BY32" s="872"/>
      <c r="BZ32" s="877">
        <v>0.95</v>
      </c>
      <c r="CA32" s="872"/>
      <c r="CB32" s="872"/>
      <c r="CC32" s="872"/>
      <c r="CD32" s="872"/>
      <c r="CE32" s="872"/>
      <c r="CF32" s="877">
        <v>1</v>
      </c>
      <c r="CG32" s="872"/>
      <c r="CH32" s="872"/>
      <c r="CI32" s="872"/>
      <c r="CJ32" s="872"/>
      <c r="CK32" s="872"/>
      <c r="CL32" s="877">
        <v>1</v>
      </c>
      <c r="CM32" s="872"/>
      <c r="CN32" s="872"/>
      <c r="CO32" s="872"/>
      <c r="CP32" s="872"/>
      <c r="CQ32" s="872"/>
      <c r="CR32" s="877">
        <v>1</v>
      </c>
      <c r="CS32" s="872"/>
      <c r="CT32" s="872"/>
      <c r="CU32" s="872"/>
      <c r="CV32" s="872"/>
      <c r="CW32" s="872"/>
      <c r="CX32" s="877">
        <v>1</v>
      </c>
      <c r="CY32" s="872"/>
      <c r="CZ32" s="872"/>
      <c r="DA32" s="872"/>
      <c r="DB32" s="872"/>
      <c r="DC32" s="872"/>
      <c r="DD32" s="877">
        <v>1</v>
      </c>
      <c r="DE32" s="872"/>
      <c r="DF32" s="867"/>
    </row>
    <row r="33" spans="1:110" ht="56" customHeight="1">
      <c r="A33" s="1101"/>
      <c r="B33" s="1109"/>
      <c r="C33" s="1104"/>
      <c r="D33" s="1104"/>
      <c r="E33" s="1112"/>
      <c r="F33" s="1097"/>
      <c r="G33" s="1097"/>
      <c r="H33" s="866" t="s">
        <v>804</v>
      </c>
      <c r="I33" s="878" t="s">
        <v>595</v>
      </c>
      <c r="J33" s="867" t="s">
        <v>596</v>
      </c>
      <c r="K33" s="867" t="s">
        <v>536</v>
      </c>
      <c r="L33" s="867"/>
      <c r="M33" s="900">
        <v>103</v>
      </c>
      <c r="N33" s="871"/>
      <c r="O33" s="871"/>
      <c r="P33" s="871"/>
      <c r="Q33" s="871"/>
      <c r="R33" s="871"/>
      <c r="S33" s="871"/>
      <c r="T33" s="871"/>
      <c r="U33" s="871"/>
      <c r="V33" s="871"/>
      <c r="W33" s="871"/>
      <c r="X33" s="871"/>
      <c r="Y33" s="871"/>
      <c r="Z33" s="871"/>
      <c r="AA33" s="871"/>
      <c r="AB33" s="871"/>
      <c r="AC33" s="871"/>
      <c r="AD33" s="871"/>
      <c r="AE33" s="871"/>
      <c r="AF33" s="871"/>
      <c r="AG33" s="871"/>
      <c r="AH33" s="871"/>
      <c r="AI33" s="871"/>
      <c r="AJ33" s="871"/>
      <c r="AK33" s="871"/>
      <c r="AL33" s="871"/>
      <c r="AM33" s="871"/>
      <c r="AN33" s="871"/>
      <c r="AO33" s="871"/>
      <c r="AP33" s="871"/>
      <c r="AQ33" s="871"/>
      <c r="AR33" s="871"/>
      <c r="AS33" s="871"/>
      <c r="AT33" s="871"/>
      <c r="AU33" s="871"/>
      <c r="AV33" s="871"/>
      <c r="AW33" s="871"/>
      <c r="AX33" s="871"/>
      <c r="AY33" s="871"/>
      <c r="AZ33" s="872"/>
      <c r="BA33" s="872"/>
      <c r="BB33" s="869"/>
      <c r="BC33" s="872"/>
      <c r="BD33" s="872"/>
      <c r="BE33" s="872"/>
      <c r="BF33" s="872"/>
      <c r="BG33" s="872"/>
      <c r="BH33" s="872">
        <v>103</v>
      </c>
      <c r="BI33" s="872"/>
      <c r="BJ33" s="872"/>
      <c r="BK33" s="872"/>
      <c r="BL33" s="872"/>
      <c r="BM33" s="872"/>
      <c r="BN33" s="872"/>
      <c r="BO33" s="872"/>
      <c r="BP33" s="872"/>
      <c r="BQ33" s="872"/>
      <c r="BR33" s="872"/>
      <c r="BS33" s="872"/>
      <c r="BT33" s="872"/>
      <c r="BU33" s="872"/>
      <c r="BV33" s="872"/>
      <c r="BW33" s="872"/>
      <c r="BX33" s="872"/>
      <c r="BY33" s="872"/>
      <c r="BZ33" s="872"/>
      <c r="CA33" s="872"/>
      <c r="CB33" s="872"/>
      <c r="CC33" s="872"/>
      <c r="CD33" s="872"/>
      <c r="CE33" s="872"/>
      <c r="CF33" s="872"/>
      <c r="CG33" s="872"/>
      <c r="CH33" s="872"/>
      <c r="CI33" s="872"/>
      <c r="CJ33" s="872"/>
      <c r="CK33" s="872"/>
      <c r="CL33" s="872"/>
      <c r="CM33" s="872"/>
      <c r="CN33" s="872"/>
      <c r="CO33" s="872"/>
      <c r="CP33" s="872"/>
      <c r="CQ33" s="872"/>
      <c r="CR33" s="872"/>
      <c r="CS33" s="872"/>
      <c r="CT33" s="872"/>
      <c r="CU33" s="872"/>
      <c r="CV33" s="872"/>
      <c r="CW33" s="872"/>
      <c r="CX33" s="872"/>
      <c r="CY33" s="872"/>
      <c r="CZ33" s="872"/>
      <c r="DA33" s="872"/>
      <c r="DB33" s="872"/>
      <c r="DC33" s="872"/>
      <c r="DD33" s="872"/>
      <c r="DE33" s="872"/>
      <c r="DF33" s="867"/>
    </row>
    <row r="34" spans="1:110" ht="52" customHeight="1">
      <c r="A34" s="1101"/>
      <c r="B34" s="1109"/>
      <c r="C34" s="1104"/>
      <c r="D34" s="1104"/>
      <c r="E34" s="1112"/>
      <c r="F34" s="1097"/>
      <c r="G34" s="1097"/>
      <c r="H34" s="866" t="s">
        <v>533</v>
      </c>
      <c r="I34" s="878" t="s">
        <v>597</v>
      </c>
      <c r="J34" s="867" t="s">
        <v>598</v>
      </c>
      <c r="K34" s="867" t="s">
        <v>599</v>
      </c>
      <c r="L34" s="867" t="s">
        <v>600</v>
      </c>
      <c r="M34" s="900">
        <v>103</v>
      </c>
      <c r="N34" s="871"/>
      <c r="O34" s="871"/>
      <c r="P34" s="871"/>
      <c r="Q34" s="871"/>
      <c r="R34" s="871"/>
      <c r="S34" s="871"/>
      <c r="T34" s="871"/>
      <c r="U34" s="871"/>
      <c r="V34" s="871"/>
      <c r="W34" s="871"/>
      <c r="X34" s="871"/>
      <c r="Y34" s="871"/>
      <c r="Z34" s="871"/>
      <c r="AA34" s="871"/>
      <c r="AB34" s="871"/>
      <c r="AC34" s="871"/>
      <c r="AD34" s="871"/>
      <c r="AE34" s="871"/>
      <c r="AF34" s="871"/>
      <c r="AG34" s="871"/>
      <c r="AH34" s="871"/>
      <c r="AI34" s="871"/>
      <c r="AJ34" s="871"/>
      <c r="AK34" s="871"/>
      <c r="AL34" s="871"/>
      <c r="AM34" s="871"/>
      <c r="AN34" s="871"/>
      <c r="AO34" s="871"/>
      <c r="AP34" s="871"/>
      <c r="AQ34" s="871"/>
      <c r="AR34" s="871"/>
      <c r="AS34" s="871"/>
      <c r="AT34" s="871"/>
      <c r="AU34" s="871"/>
      <c r="AV34" s="871"/>
      <c r="AW34" s="871"/>
      <c r="AX34" s="871"/>
      <c r="AY34" s="871"/>
      <c r="AZ34" s="872"/>
      <c r="BA34" s="872"/>
      <c r="BB34" s="869"/>
      <c r="BC34" s="872"/>
      <c r="BD34" s="872"/>
      <c r="BE34" s="872"/>
      <c r="BF34" s="872"/>
      <c r="BG34" s="872"/>
      <c r="BH34" s="872"/>
      <c r="BI34" s="872"/>
      <c r="BJ34" s="872"/>
      <c r="BK34" s="872"/>
      <c r="BL34" s="872"/>
      <c r="BM34" s="872"/>
      <c r="BN34" s="872"/>
      <c r="BO34" s="872"/>
      <c r="BP34" s="872"/>
      <c r="BQ34" s="872"/>
      <c r="BR34" s="872"/>
      <c r="BS34" s="872"/>
      <c r="BT34" s="872"/>
      <c r="BU34" s="872"/>
      <c r="BV34" s="872"/>
      <c r="BW34" s="872"/>
      <c r="BX34" s="872"/>
      <c r="BY34" s="872"/>
      <c r="BZ34" s="872"/>
      <c r="CA34" s="872"/>
      <c r="CB34" s="872"/>
      <c r="CC34" s="872"/>
      <c r="CD34" s="872"/>
      <c r="CE34" s="872"/>
      <c r="CF34" s="872"/>
      <c r="CG34" s="872"/>
      <c r="CH34" s="872"/>
      <c r="CI34" s="872"/>
      <c r="CJ34" s="872"/>
      <c r="CK34" s="872"/>
      <c r="CL34" s="872"/>
      <c r="CM34" s="872"/>
      <c r="CN34" s="872"/>
      <c r="CO34" s="872"/>
      <c r="CP34" s="872"/>
      <c r="CQ34" s="872"/>
      <c r="CR34" s="872"/>
      <c r="CS34" s="872"/>
      <c r="CT34" s="872"/>
      <c r="CU34" s="872"/>
      <c r="CV34" s="872"/>
      <c r="CW34" s="872"/>
      <c r="CX34" s="872"/>
      <c r="CY34" s="872"/>
      <c r="CZ34" s="872"/>
      <c r="DA34" s="872"/>
      <c r="DB34" s="872"/>
      <c r="DC34" s="872"/>
      <c r="DD34" s="872"/>
      <c r="DE34" s="872"/>
      <c r="DF34" s="867"/>
    </row>
    <row r="35" spans="1:110" ht="56" customHeight="1">
      <c r="A35" s="1101"/>
      <c r="B35" s="1109"/>
      <c r="C35" s="1104"/>
      <c r="D35" s="1104"/>
      <c r="E35" s="1112"/>
      <c r="F35" s="1097"/>
      <c r="G35" s="1097"/>
      <c r="H35" s="866" t="s">
        <v>533</v>
      </c>
      <c r="I35" s="878" t="s">
        <v>601</v>
      </c>
      <c r="J35" s="867" t="s">
        <v>602</v>
      </c>
      <c r="K35" s="867" t="s">
        <v>599</v>
      </c>
      <c r="L35" s="867" t="s">
        <v>603</v>
      </c>
      <c r="M35" s="900">
        <v>103</v>
      </c>
      <c r="N35" s="871"/>
      <c r="O35" s="871"/>
      <c r="P35" s="871"/>
      <c r="Q35" s="871"/>
      <c r="R35" s="871"/>
      <c r="S35" s="871"/>
      <c r="T35" s="871"/>
      <c r="U35" s="871"/>
      <c r="V35" s="871"/>
      <c r="W35" s="871"/>
      <c r="X35" s="871"/>
      <c r="Y35" s="871"/>
      <c r="Z35" s="871"/>
      <c r="AA35" s="871"/>
      <c r="AB35" s="871"/>
      <c r="AC35" s="871"/>
      <c r="AD35" s="871"/>
      <c r="AE35" s="871"/>
      <c r="AF35" s="871"/>
      <c r="AG35" s="871"/>
      <c r="AH35" s="871"/>
      <c r="AI35" s="871"/>
      <c r="AJ35" s="871"/>
      <c r="AK35" s="871"/>
      <c r="AL35" s="871"/>
      <c r="AM35" s="871"/>
      <c r="AN35" s="871"/>
      <c r="AO35" s="871"/>
      <c r="AP35" s="871"/>
      <c r="AQ35" s="871"/>
      <c r="AR35" s="871"/>
      <c r="AS35" s="871"/>
      <c r="AT35" s="871"/>
      <c r="AU35" s="871"/>
      <c r="AV35" s="871"/>
      <c r="AW35" s="871"/>
      <c r="AX35" s="871"/>
      <c r="AY35" s="871"/>
      <c r="AZ35" s="872"/>
      <c r="BA35" s="872"/>
      <c r="BB35" s="869"/>
      <c r="BC35" s="872"/>
      <c r="BD35" s="872"/>
      <c r="BE35" s="872"/>
      <c r="BF35" s="872"/>
      <c r="BG35" s="872"/>
      <c r="BH35" s="872"/>
      <c r="BI35" s="872"/>
      <c r="BJ35" s="872"/>
      <c r="BK35" s="872"/>
      <c r="BL35" s="872"/>
      <c r="BM35" s="872"/>
      <c r="BN35" s="872"/>
      <c r="BO35" s="872"/>
      <c r="BP35" s="872"/>
      <c r="BQ35" s="872"/>
      <c r="BR35" s="872"/>
      <c r="BS35" s="872"/>
      <c r="BT35" s="872"/>
      <c r="BU35" s="872"/>
      <c r="BV35" s="872"/>
      <c r="BW35" s="872"/>
      <c r="BX35" s="872"/>
      <c r="BY35" s="872"/>
      <c r="BZ35" s="872"/>
      <c r="CA35" s="872"/>
      <c r="CB35" s="872"/>
      <c r="CC35" s="872"/>
      <c r="CD35" s="872"/>
      <c r="CE35" s="872"/>
      <c r="CF35" s="872"/>
      <c r="CG35" s="872"/>
      <c r="CH35" s="872"/>
      <c r="CI35" s="872"/>
      <c r="CJ35" s="872"/>
      <c r="CK35" s="872"/>
      <c r="CL35" s="872"/>
      <c r="CM35" s="872"/>
      <c r="CN35" s="872"/>
      <c r="CO35" s="872"/>
      <c r="CP35" s="872"/>
      <c r="CQ35" s="872"/>
      <c r="CR35" s="872"/>
      <c r="CS35" s="872"/>
      <c r="CT35" s="872"/>
      <c r="CU35" s="872"/>
      <c r="CV35" s="872"/>
      <c r="CW35" s="872"/>
      <c r="CX35" s="872"/>
      <c r="CY35" s="872"/>
      <c r="CZ35" s="872"/>
      <c r="DA35" s="872"/>
      <c r="DB35" s="872"/>
      <c r="DC35" s="872"/>
      <c r="DD35" s="872"/>
      <c r="DE35" s="872"/>
      <c r="DF35" s="867"/>
    </row>
    <row r="36" spans="1:110" ht="52.5" customHeight="1">
      <c r="A36" s="1101"/>
      <c r="B36" s="1109"/>
      <c r="C36" s="1104"/>
      <c r="D36" s="1104"/>
      <c r="E36" s="1112"/>
      <c r="F36" s="1097"/>
      <c r="G36" s="1097"/>
      <c r="H36" s="866" t="s">
        <v>533</v>
      </c>
      <c r="I36" s="878" t="s">
        <v>604</v>
      </c>
      <c r="J36" s="867" t="s">
        <v>534</v>
      </c>
      <c r="K36" s="867" t="s">
        <v>599</v>
      </c>
      <c r="L36" s="867"/>
      <c r="M36" s="901">
        <v>1</v>
      </c>
      <c r="N36" s="901"/>
      <c r="O36" s="901"/>
      <c r="P36" s="901"/>
      <c r="Q36" s="901"/>
      <c r="R36" s="872">
        <v>1</v>
      </c>
      <c r="S36" s="902" t="s">
        <v>605</v>
      </c>
      <c r="T36" s="872"/>
      <c r="U36" s="872"/>
      <c r="V36" s="872"/>
      <c r="W36" s="872"/>
      <c r="X36" s="872"/>
      <c r="Y36" s="902" t="s">
        <v>605</v>
      </c>
      <c r="Z36" s="872"/>
      <c r="AA36" s="872"/>
      <c r="AB36" s="872"/>
      <c r="AC36" s="872"/>
      <c r="AD36" s="872"/>
      <c r="AE36" s="902" t="s">
        <v>605</v>
      </c>
      <c r="AF36" s="872"/>
      <c r="AG36" s="872"/>
      <c r="AH36" s="872"/>
      <c r="AI36" s="872"/>
      <c r="AJ36" s="872"/>
      <c r="AK36" s="872"/>
      <c r="AL36" s="872"/>
      <c r="AM36" s="872"/>
      <c r="AN36" s="872"/>
      <c r="AO36" s="872"/>
      <c r="AP36" s="872"/>
      <c r="AQ36" s="872"/>
      <c r="AR36" s="872" t="s">
        <v>553</v>
      </c>
      <c r="AS36" s="872"/>
      <c r="AT36" s="872"/>
      <c r="AU36" s="872"/>
      <c r="AV36" s="872"/>
      <c r="AW36" s="872"/>
      <c r="AX36" s="872"/>
      <c r="AY36" s="872"/>
      <c r="AZ36" s="872"/>
      <c r="BA36" s="872"/>
      <c r="BB36" s="872"/>
      <c r="BC36" s="872"/>
      <c r="BD36" s="872"/>
      <c r="BE36" s="872"/>
      <c r="BF36" s="872"/>
      <c r="BG36" s="872"/>
      <c r="BH36" s="872"/>
      <c r="BI36" s="872"/>
      <c r="BJ36" s="872"/>
      <c r="BK36" s="872"/>
      <c r="BL36" s="872"/>
      <c r="BM36" s="872"/>
      <c r="BN36" s="872"/>
      <c r="BO36" s="872"/>
      <c r="BP36" s="872"/>
      <c r="BQ36" s="872"/>
      <c r="BR36" s="872"/>
      <c r="BS36" s="872"/>
      <c r="BT36" s="872"/>
      <c r="BU36" s="872"/>
      <c r="BV36" s="872"/>
      <c r="BW36" s="872"/>
      <c r="BX36" s="872"/>
      <c r="BY36" s="872"/>
      <c r="BZ36" s="872"/>
      <c r="CA36" s="872"/>
      <c r="CB36" s="872"/>
      <c r="CC36" s="872"/>
      <c r="CD36" s="872"/>
      <c r="CE36" s="872"/>
      <c r="CF36" s="872"/>
      <c r="CG36" s="872"/>
      <c r="CH36" s="872"/>
      <c r="CI36" s="872"/>
      <c r="CJ36" s="872"/>
      <c r="CK36" s="872"/>
      <c r="CL36" s="872"/>
      <c r="CM36" s="872"/>
      <c r="CN36" s="872"/>
      <c r="CO36" s="872"/>
      <c r="CP36" s="872"/>
      <c r="CQ36" s="872"/>
      <c r="CR36" s="872"/>
      <c r="CS36" s="872"/>
      <c r="CT36" s="872"/>
      <c r="CU36" s="872"/>
      <c r="CV36" s="872"/>
      <c r="CW36" s="872"/>
      <c r="CX36" s="872"/>
      <c r="CY36" s="872"/>
      <c r="CZ36" s="872"/>
      <c r="DA36" s="872"/>
      <c r="DB36" s="872"/>
      <c r="DC36" s="872"/>
      <c r="DD36" s="872"/>
      <c r="DE36" s="872"/>
      <c r="DF36" s="867"/>
    </row>
    <row r="37" spans="1:110" ht="45" customHeight="1">
      <c r="A37" s="1101"/>
      <c r="B37" s="1109"/>
      <c r="C37" s="1104"/>
      <c r="D37" s="1104"/>
      <c r="E37" s="1112"/>
      <c r="F37" s="1097"/>
      <c r="G37" s="1097"/>
      <c r="H37" s="866" t="s">
        <v>804</v>
      </c>
      <c r="I37" s="878" t="s">
        <v>805</v>
      </c>
      <c r="J37" s="867" t="s">
        <v>806</v>
      </c>
      <c r="K37" s="867" t="s">
        <v>536</v>
      </c>
      <c r="L37" s="867" t="s">
        <v>537</v>
      </c>
      <c r="M37" s="900">
        <v>150</v>
      </c>
      <c r="N37" s="871"/>
      <c r="O37" s="871"/>
      <c r="P37" s="871"/>
      <c r="Q37" s="871"/>
      <c r="R37" s="871"/>
      <c r="S37" s="871"/>
      <c r="T37" s="871"/>
      <c r="U37" s="871"/>
      <c r="V37" s="871"/>
      <c r="W37" s="871"/>
      <c r="X37" s="871"/>
      <c r="Y37" s="871"/>
      <c r="Z37" s="871"/>
      <c r="AA37" s="871"/>
      <c r="AB37" s="871"/>
      <c r="AC37" s="871"/>
      <c r="AD37" s="872">
        <v>150</v>
      </c>
      <c r="AE37" s="902">
        <v>82</v>
      </c>
      <c r="AF37" s="872"/>
      <c r="AG37" s="872"/>
      <c r="AH37" s="872"/>
      <c r="AI37" s="872"/>
      <c r="AJ37" s="869">
        <v>304</v>
      </c>
      <c r="AK37" s="872"/>
      <c r="AL37" s="903"/>
      <c r="AM37" s="903"/>
      <c r="AN37" s="903"/>
      <c r="AO37" s="903"/>
      <c r="AQ37" s="882"/>
      <c r="AR37" s="882"/>
      <c r="AS37" s="882"/>
      <c r="AT37" s="882"/>
      <c r="AU37" s="882"/>
      <c r="AV37" s="882"/>
      <c r="AW37" s="872"/>
      <c r="AX37" s="872"/>
      <c r="AY37" s="872"/>
      <c r="AZ37" s="872" t="s">
        <v>553</v>
      </c>
      <c r="BA37" s="872"/>
      <c r="BB37" s="872"/>
      <c r="BC37" s="872"/>
      <c r="BD37" s="872"/>
      <c r="BE37" s="872"/>
      <c r="BF37" s="872"/>
      <c r="BG37" s="872"/>
      <c r="BH37" s="872"/>
      <c r="BI37" s="872"/>
      <c r="BJ37" s="872"/>
      <c r="BK37" s="872"/>
      <c r="BL37" s="872"/>
      <c r="BM37" s="872"/>
      <c r="BN37" s="872">
        <v>150</v>
      </c>
      <c r="BO37" s="872"/>
      <c r="BP37" s="872"/>
      <c r="BQ37" s="872"/>
      <c r="BR37" s="872"/>
      <c r="BS37" s="872"/>
      <c r="BT37" s="872">
        <v>304</v>
      </c>
      <c r="BU37" s="872"/>
      <c r="BV37" s="872"/>
      <c r="BW37" s="872"/>
      <c r="BX37" s="872"/>
      <c r="BY37" s="872"/>
      <c r="BZ37" s="872"/>
      <c r="CA37" s="872"/>
      <c r="CB37" s="872"/>
      <c r="CC37" s="872"/>
      <c r="CD37" s="872"/>
      <c r="CE37" s="872"/>
      <c r="CF37" s="869"/>
      <c r="CG37" s="872"/>
      <c r="CH37" s="872"/>
      <c r="CI37" s="872"/>
      <c r="CJ37" s="872"/>
      <c r="CK37" s="872"/>
      <c r="CL37" s="869"/>
      <c r="CM37" s="872"/>
      <c r="CN37" s="872"/>
      <c r="CO37" s="872"/>
      <c r="CP37" s="872"/>
      <c r="CQ37" s="872"/>
      <c r="CR37" s="869"/>
      <c r="CS37" s="872"/>
      <c r="CT37" s="872"/>
      <c r="CU37" s="872"/>
      <c r="CV37" s="872"/>
      <c r="CW37" s="872"/>
      <c r="CX37" s="872"/>
      <c r="CY37" s="872"/>
      <c r="CZ37" s="872"/>
      <c r="DA37" s="872"/>
      <c r="DB37" s="872"/>
      <c r="DC37" s="872"/>
      <c r="DD37" s="872"/>
      <c r="DE37" s="872"/>
      <c r="DF37" s="867"/>
    </row>
    <row r="38" spans="1:110" ht="85.5" customHeight="1">
      <c r="A38" s="1102"/>
      <c r="B38" s="1110"/>
      <c r="C38" s="1105"/>
      <c r="D38" s="1105"/>
      <c r="E38" s="1113"/>
      <c r="F38" s="1098"/>
      <c r="G38" s="1098"/>
      <c r="H38" s="866" t="s">
        <v>533</v>
      </c>
      <c r="I38" s="878" t="s">
        <v>606</v>
      </c>
      <c r="J38" s="872" t="s">
        <v>607</v>
      </c>
      <c r="K38" s="872" t="s">
        <v>573</v>
      </c>
      <c r="L38" s="872"/>
      <c r="M38" s="901" t="s">
        <v>608</v>
      </c>
      <c r="N38" s="871"/>
      <c r="O38" s="871"/>
      <c r="P38" s="871"/>
      <c r="Q38" s="871"/>
      <c r="R38" s="871"/>
      <c r="S38" s="871"/>
      <c r="T38" s="871"/>
      <c r="U38" s="871"/>
      <c r="V38" s="871"/>
      <c r="W38" s="871"/>
      <c r="X38" s="871"/>
      <c r="Y38" s="871"/>
      <c r="Z38" s="871"/>
      <c r="AA38" s="871"/>
      <c r="AB38" s="871"/>
      <c r="AC38" s="871"/>
      <c r="AD38" s="872">
        <v>6</v>
      </c>
      <c r="AE38" s="872"/>
      <c r="AF38" s="872"/>
      <c r="AG38" s="872"/>
      <c r="AH38" s="872"/>
      <c r="AI38" s="872"/>
      <c r="AJ38" s="882"/>
      <c r="AK38" s="872"/>
      <c r="AL38" s="872"/>
      <c r="AM38" s="872"/>
      <c r="AN38" s="872"/>
      <c r="AO38" s="872"/>
      <c r="AP38" s="872"/>
      <c r="AQ38" s="882"/>
      <c r="AR38" s="882"/>
      <c r="AS38" s="882"/>
      <c r="AT38" s="882"/>
      <c r="AU38" s="882"/>
      <c r="AV38" s="882"/>
      <c r="AW38" s="872"/>
      <c r="AX38" s="872"/>
      <c r="AY38" s="872"/>
      <c r="AZ38" s="872"/>
      <c r="BA38" s="872"/>
      <c r="BB38" s="872"/>
      <c r="BC38" s="872"/>
      <c r="BD38" s="872"/>
      <c r="BE38" s="872"/>
      <c r="BF38" s="872"/>
      <c r="BG38" s="872"/>
      <c r="BH38" s="872"/>
      <c r="BI38" s="872"/>
      <c r="BJ38" s="872"/>
      <c r="BK38" s="872"/>
      <c r="BL38" s="872"/>
      <c r="BM38" s="872"/>
      <c r="BN38" s="872"/>
      <c r="BO38" s="872"/>
      <c r="BP38" s="872"/>
      <c r="BQ38" s="872"/>
      <c r="BR38" s="872"/>
      <c r="BS38" s="872"/>
      <c r="BT38" s="872"/>
      <c r="BU38" s="872"/>
      <c r="BV38" s="872"/>
      <c r="BW38" s="872"/>
      <c r="BX38" s="872"/>
      <c r="BY38" s="872"/>
      <c r="BZ38" s="872"/>
      <c r="CA38" s="872"/>
      <c r="CB38" s="872"/>
      <c r="CC38" s="872"/>
      <c r="CD38" s="872"/>
      <c r="CE38" s="872"/>
      <c r="CF38" s="872"/>
      <c r="CG38" s="872"/>
      <c r="CH38" s="872"/>
      <c r="CI38" s="872"/>
      <c r="CJ38" s="872"/>
      <c r="CK38" s="872"/>
      <c r="CL38" s="872"/>
      <c r="CM38" s="872"/>
      <c r="CN38" s="872"/>
      <c r="CO38" s="872"/>
      <c r="CP38" s="872"/>
      <c r="CQ38" s="872"/>
      <c r="CR38" s="872"/>
      <c r="CS38" s="872"/>
      <c r="CT38" s="872"/>
      <c r="CU38" s="872"/>
      <c r="CV38" s="872"/>
      <c r="CW38" s="872"/>
      <c r="CX38" s="872"/>
      <c r="CY38" s="872"/>
      <c r="CZ38" s="872"/>
      <c r="DA38" s="872"/>
      <c r="DB38" s="872"/>
      <c r="DC38" s="872"/>
      <c r="DD38" s="872"/>
      <c r="DE38" s="872"/>
      <c r="DF38" s="867"/>
    </row>
    <row r="39" spans="1:110" ht="117.75" customHeight="1">
      <c r="A39" s="1100" t="s">
        <v>609</v>
      </c>
      <c r="B39" s="1100" t="s">
        <v>610</v>
      </c>
      <c r="C39" s="1103">
        <v>0.31</v>
      </c>
      <c r="D39" s="1103">
        <v>0.6</v>
      </c>
      <c r="E39" s="1111">
        <v>0.9</v>
      </c>
      <c r="F39" s="1100" t="s">
        <v>591</v>
      </c>
      <c r="G39" s="1100" t="s">
        <v>551</v>
      </c>
      <c r="H39" s="866" t="s">
        <v>529</v>
      </c>
      <c r="I39" s="886" t="s">
        <v>807</v>
      </c>
      <c r="J39" s="867" t="s">
        <v>611</v>
      </c>
      <c r="K39" s="867" t="s">
        <v>531</v>
      </c>
      <c r="L39" s="867" t="s">
        <v>612</v>
      </c>
      <c r="M39" s="897">
        <v>0.7</v>
      </c>
      <c r="N39" s="877">
        <v>0.3</v>
      </c>
      <c r="O39" s="904">
        <v>0.76236044657097291</v>
      </c>
      <c r="P39" s="877">
        <v>0.3</v>
      </c>
      <c r="Q39" s="904">
        <v>0.81564245810055869</v>
      </c>
      <c r="R39" s="877">
        <v>0.3</v>
      </c>
      <c r="S39" s="904">
        <v>0.85415421398684999</v>
      </c>
      <c r="T39" s="877">
        <v>0.3</v>
      </c>
      <c r="U39" s="904">
        <v>0.87608225108225113</v>
      </c>
      <c r="V39" s="877">
        <v>0.3</v>
      </c>
      <c r="W39" s="904">
        <v>0.87414187643020591</v>
      </c>
      <c r="X39" s="877">
        <v>0.3</v>
      </c>
      <c r="Y39" s="904">
        <v>0.84253578732106338</v>
      </c>
      <c r="Z39" s="877">
        <v>0.33</v>
      </c>
      <c r="AA39" s="904">
        <v>0.810296191819464</v>
      </c>
      <c r="AB39" s="877">
        <v>0.36</v>
      </c>
      <c r="AC39" s="904">
        <v>0.73317013463892289</v>
      </c>
      <c r="AD39" s="877">
        <v>0.4</v>
      </c>
      <c r="AE39" s="904">
        <v>0.7975460122699386</v>
      </c>
      <c r="AF39" s="877">
        <v>0.43</v>
      </c>
      <c r="AG39" s="904">
        <v>0.79204892966360851</v>
      </c>
      <c r="AH39" s="877">
        <v>0.46</v>
      </c>
      <c r="AI39" s="904">
        <v>0.75174337517433754</v>
      </c>
      <c r="AJ39" s="877">
        <v>0.5</v>
      </c>
      <c r="AK39" s="904">
        <v>0.75563909774436089</v>
      </c>
      <c r="AL39" s="877">
        <v>0.52</v>
      </c>
      <c r="AM39" s="904">
        <v>0.74364896073902997</v>
      </c>
      <c r="AN39" s="877">
        <v>0.54</v>
      </c>
      <c r="AO39" s="904">
        <v>0.73350923482849606</v>
      </c>
      <c r="AP39" s="877">
        <v>0.55000000000000004</v>
      </c>
      <c r="AQ39" s="904">
        <v>0.79959919839679361</v>
      </c>
      <c r="AR39" s="877">
        <v>0.56999999999999995</v>
      </c>
      <c r="AS39" s="904">
        <v>0.88798820928518796</v>
      </c>
      <c r="AT39" s="877">
        <v>0.59</v>
      </c>
      <c r="AU39" s="904">
        <v>0.91487935656836461</v>
      </c>
      <c r="AV39" s="877">
        <v>0.6</v>
      </c>
      <c r="AW39" s="904">
        <v>0.90431738623103852</v>
      </c>
      <c r="AX39" s="877">
        <v>0.6</v>
      </c>
      <c r="AY39" s="904">
        <v>0.86563307493540054</v>
      </c>
      <c r="AZ39" s="877">
        <v>0.6</v>
      </c>
      <c r="BA39" s="904" t="e">
        <v>#DIV/0!</v>
      </c>
      <c r="BB39" s="877">
        <v>0.65</v>
      </c>
      <c r="BC39" s="904" t="e">
        <v>#DIV/0!</v>
      </c>
      <c r="BD39" s="877">
        <v>0.65</v>
      </c>
      <c r="BE39" s="904" t="e">
        <v>#DIV/0!</v>
      </c>
      <c r="BF39" s="877">
        <v>0.65</v>
      </c>
      <c r="BG39" s="904" t="e">
        <v>#DIV/0!</v>
      </c>
      <c r="BH39" s="877">
        <v>0.7</v>
      </c>
      <c r="BI39" s="904" t="e">
        <v>#DIV/0!</v>
      </c>
      <c r="BJ39" s="872"/>
      <c r="BK39" s="872"/>
      <c r="BL39" s="872"/>
      <c r="BM39" s="872"/>
      <c r="BN39" s="877">
        <v>0.75</v>
      </c>
      <c r="BO39" s="872"/>
      <c r="BP39" s="872"/>
      <c r="BQ39" s="872"/>
      <c r="BR39" s="872"/>
      <c r="BS39" s="872"/>
      <c r="BT39" s="877">
        <v>0.8</v>
      </c>
      <c r="BU39" s="872"/>
      <c r="BV39" s="872"/>
      <c r="BW39" s="872"/>
      <c r="BX39" s="872"/>
      <c r="BY39" s="872"/>
      <c r="BZ39" s="877">
        <v>0.85</v>
      </c>
      <c r="CA39" s="872"/>
      <c r="CB39" s="872"/>
      <c r="CC39" s="872"/>
      <c r="CD39" s="872"/>
      <c r="CE39" s="872"/>
      <c r="CF39" s="877">
        <v>0.9</v>
      </c>
      <c r="CG39" s="872"/>
      <c r="CH39" s="872"/>
      <c r="CI39" s="872"/>
      <c r="CJ39" s="872"/>
      <c r="CK39" s="872"/>
      <c r="CL39" s="877">
        <v>0.9</v>
      </c>
      <c r="CM39" s="872"/>
      <c r="CN39" s="872"/>
      <c r="CO39" s="872"/>
      <c r="CP39" s="872"/>
      <c r="CQ39" s="872"/>
      <c r="CR39" s="877">
        <v>0.9</v>
      </c>
      <c r="CS39" s="872"/>
      <c r="CT39" s="872"/>
      <c r="CU39" s="872"/>
      <c r="CV39" s="872"/>
      <c r="CW39" s="872"/>
      <c r="CX39" s="877">
        <v>0.95</v>
      </c>
      <c r="CY39" s="872"/>
      <c r="CZ39" s="872"/>
      <c r="DA39" s="872"/>
      <c r="DB39" s="872"/>
      <c r="DC39" s="872"/>
      <c r="DD39" s="877">
        <v>0.95</v>
      </c>
      <c r="DE39" s="872"/>
      <c r="DF39" s="867"/>
    </row>
    <row r="40" spans="1:110" ht="88.5" customHeight="1">
      <c r="A40" s="1101"/>
      <c r="B40" s="1101"/>
      <c r="C40" s="1104"/>
      <c r="D40" s="1104"/>
      <c r="E40" s="1112"/>
      <c r="F40" s="1101"/>
      <c r="G40" s="1101"/>
      <c r="H40" s="866" t="s">
        <v>613</v>
      </c>
      <c r="I40" s="886" t="s">
        <v>614</v>
      </c>
      <c r="J40" s="867" t="s">
        <v>615</v>
      </c>
      <c r="K40" s="867" t="s">
        <v>531</v>
      </c>
      <c r="L40" s="867" t="s">
        <v>612</v>
      </c>
      <c r="M40" s="897">
        <v>0.5</v>
      </c>
      <c r="N40" s="877">
        <v>0.2</v>
      </c>
      <c r="O40" s="904">
        <v>0.79665071770334928</v>
      </c>
      <c r="P40" s="877">
        <v>0.2</v>
      </c>
      <c r="Q40" s="904">
        <v>0.84792054624456858</v>
      </c>
      <c r="R40" s="877">
        <v>0.2</v>
      </c>
      <c r="S40" s="904">
        <v>0.8834429169157203</v>
      </c>
      <c r="T40" s="877">
        <v>0.2</v>
      </c>
      <c r="U40" s="904">
        <v>0.89502164502164505</v>
      </c>
      <c r="V40" s="877">
        <v>0.2</v>
      </c>
      <c r="W40" s="904">
        <v>0.90068649885583529</v>
      </c>
      <c r="X40" s="877">
        <v>0.2</v>
      </c>
      <c r="Y40" s="904">
        <v>0.86094069529652351</v>
      </c>
      <c r="Z40" s="877">
        <v>0.22</v>
      </c>
      <c r="AA40" s="904">
        <v>0.83709449929478141</v>
      </c>
      <c r="AB40" s="877">
        <v>0.24</v>
      </c>
      <c r="AC40" s="904">
        <v>0.75275397796817622</v>
      </c>
      <c r="AD40" s="877">
        <v>0.25</v>
      </c>
      <c r="AE40" s="904">
        <v>0.81717791411042939</v>
      </c>
      <c r="AF40" s="877">
        <v>0.27</v>
      </c>
      <c r="AG40" s="904">
        <v>0.80632008154943935</v>
      </c>
      <c r="AH40" s="877">
        <v>0.28999999999999998</v>
      </c>
      <c r="AI40" s="904">
        <v>0.76987447698744771</v>
      </c>
      <c r="AJ40" s="877">
        <v>0.3</v>
      </c>
      <c r="AK40" s="904">
        <v>0.79323308270676696</v>
      </c>
      <c r="AL40" s="877">
        <v>0.22</v>
      </c>
      <c r="AM40" s="904">
        <v>0.77020785219399535</v>
      </c>
      <c r="AN40" s="877">
        <v>0.24</v>
      </c>
      <c r="AO40" s="904">
        <v>0.75065963060686014</v>
      </c>
      <c r="AP40" s="877">
        <v>0.35</v>
      </c>
      <c r="AQ40" s="904">
        <v>0.81863727454909818</v>
      </c>
      <c r="AR40" s="877">
        <v>0.37</v>
      </c>
      <c r="AS40" s="904">
        <v>0.90714812085482688</v>
      </c>
      <c r="AT40" s="877">
        <v>0.39</v>
      </c>
      <c r="AU40" s="904">
        <v>0.93297587131367288</v>
      </c>
      <c r="AV40" s="877">
        <v>0.4</v>
      </c>
      <c r="AW40" s="904">
        <v>0.91948658109684944</v>
      </c>
      <c r="AX40" s="877">
        <v>0.45</v>
      </c>
      <c r="AY40" s="904">
        <v>0.87855297157622736</v>
      </c>
      <c r="AZ40" s="877">
        <v>0.45</v>
      </c>
      <c r="BA40" s="904" t="e">
        <v>#DIV/0!</v>
      </c>
      <c r="BB40" s="877">
        <v>0.45</v>
      </c>
      <c r="BC40" s="904" t="e">
        <v>#DIV/0!</v>
      </c>
      <c r="BD40" s="877">
        <v>0.5</v>
      </c>
      <c r="BE40" s="904" t="e">
        <v>#DIV/0!</v>
      </c>
      <c r="BF40" s="877">
        <v>0.5</v>
      </c>
      <c r="BG40" s="904" t="e">
        <v>#DIV/0!</v>
      </c>
      <c r="BH40" s="877">
        <v>0.5</v>
      </c>
      <c r="BI40" s="904" t="e">
        <v>#DIV/0!</v>
      </c>
      <c r="BJ40" s="872"/>
      <c r="BK40" s="872"/>
      <c r="BL40" s="872"/>
      <c r="BM40" s="872"/>
      <c r="BN40" s="877">
        <v>0.55000000000000004</v>
      </c>
      <c r="BO40" s="872"/>
      <c r="BP40" s="872"/>
      <c r="BQ40" s="872"/>
      <c r="BR40" s="872"/>
      <c r="BS40" s="872"/>
      <c r="BT40" s="877">
        <v>0.55000000000000004</v>
      </c>
      <c r="BU40" s="872"/>
      <c r="BV40" s="872"/>
      <c r="BW40" s="872"/>
      <c r="BX40" s="872"/>
      <c r="BY40" s="872"/>
      <c r="BZ40" s="877">
        <v>0.6</v>
      </c>
      <c r="CA40" s="872"/>
      <c r="CB40" s="872"/>
      <c r="CC40" s="872"/>
      <c r="CD40" s="872"/>
      <c r="CE40" s="872"/>
      <c r="CF40" s="877">
        <v>0.6</v>
      </c>
      <c r="CG40" s="872"/>
      <c r="CH40" s="872"/>
      <c r="CI40" s="872"/>
      <c r="CJ40" s="872"/>
      <c r="CK40" s="872"/>
      <c r="CL40" s="877">
        <v>0.6</v>
      </c>
      <c r="CM40" s="872"/>
      <c r="CN40" s="872"/>
      <c r="CO40" s="872"/>
      <c r="CP40" s="872"/>
      <c r="CQ40" s="872"/>
      <c r="CR40" s="877">
        <v>0.65</v>
      </c>
      <c r="CS40" s="872"/>
      <c r="CT40" s="872"/>
      <c r="CU40" s="872"/>
      <c r="CV40" s="872"/>
      <c r="CW40" s="872"/>
      <c r="CX40" s="877">
        <v>0.65</v>
      </c>
      <c r="CY40" s="872"/>
      <c r="CZ40" s="872"/>
      <c r="DA40" s="872"/>
      <c r="DB40" s="872"/>
      <c r="DC40" s="872"/>
      <c r="DD40" s="877">
        <v>0.7</v>
      </c>
      <c r="DE40" s="872"/>
      <c r="DF40" s="867"/>
    </row>
    <row r="41" spans="1:110" ht="91.5" customHeight="1">
      <c r="A41" s="1101"/>
      <c r="B41" s="1101"/>
      <c r="C41" s="1104"/>
      <c r="D41" s="1104"/>
      <c r="E41" s="1112"/>
      <c r="F41" s="1101"/>
      <c r="G41" s="1101"/>
      <c r="H41" s="866" t="s">
        <v>613</v>
      </c>
      <c r="I41" s="886" t="s">
        <v>808</v>
      </c>
      <c r="J41" s="867" t="s">
        <v>616</v>
      </c>
      <c r="K41" s="867" t="s">
        <v>531</v>
      </c>
      <c r="L41" s="867" t="s">
        <v>612</v>
      </c>
      <c r="M41" s="897">
        <v>0.5</v>
      </c>
      <c r="N41" s="877">
        <v>0.2</v>
      </c>
      <c r="O41" s="904">
        <v>0.95215311004784686</v>
      </c>
      <c r="P41" s="877">
        <v>0.2</v>
      </c>
      <c r="Q41" s="904">
        <v>0.95096213531967722</v>
      </c>
      <c r="R41" s="877">
        <v>0.2</v>
      </c>
      <c r="S41" s="904">
        <v>0.96712492528392113</v>
      </c>
      <c r="T41" s="877">
        <v>0.2</v>
      </c>
      <c r="U41" s="904">
        <v>0.97673160173160178</v>
      </c>
      <c r="V41" s="877">
        <v>0.2</v>
      </c>
      <c r="W41" s="904">
        <v>0.96979405034324939</v>
      </c>
      <c r="X41" s="877">
        <v>0.2</v>
      </c>
      <c r="Y41" s="904">
        <v>0.97682344921608721</v>
      </c>
      <c r="Z41" s="877">
        <v>0.22</v>
      </c>
      <c r="AA41" s="904">
        <v>0.96262341325810996</v>
      </c>
      <c r="AB41" s="877">
        <v>0.24</v>
      </c>
      <c r="AC41" s="904">
        <v>0.96450428396572829</v>
      </c>
      <c r="AD41" s="877">
        <v>0.25</v>
      </c>
      <c r="AE41" s="904">
        <v>0.96687116564417175</v>
      </c>
      <c r="AF41" s="877">
        <v>0.27</v>
      </c>
      <c r="AG41" s="904">
        <v>0.97757390417940881</v>
      </c>
      <c r="AH41" s="877">
        <v>0.28999999999999998</v>
      </c>
      <c r="AI41" s="904">
        <v>0.95815899581589958</v>
      </c>
      <c r="AJ41" s="877">
        <v>0.3</v>
      </c>
      <c r="AK41" s="904">
        <v>0.9492481203007519</v>
      </c>
      <c r="AL41" s="877">
        <v>0.22</v>
      </c>
      <c r="AM41" s="904">
        <v>0.96535796766743653</v>
      </c>
      <c r="AN41" s="877">
        <v>0.24</v>
      </c>
      <c r="AO41" s="904">
        <v>0.97361477572559363</v>
      </c>
      <c r="AP41" s="877">
        <v>0.35</v>
      </c>
      <c r="AQ41" s="904">
        <v>0.96993987975951901</v>
      </c>
      <c r="AR41" s="877">
        <v>0.37</v>
      </c>
      <c r="AS41" s="904">
        <v>0.97789240972733971</v>
      </c>
      <c r="AT41" s="877">
        <v>0.39</v>
      </c>
      <c r="AU41" s="904">
        <v>0.98056300268096519</v>
      </c>
      <c r="AV41" s="877">
        <v>0.4</v>
      </c>
      <c r="AW41" s="904">
        <v>0.98366394399066515</v>
      </c>
      <c r="AX41" s="877">
        <v>0.45</v>
      </c>
      <c r="AY41" s="904">
        <v>0.97932816537467704</v>
      </c>
      <c r="AZ41" s="877">
        <v>0.45</v>
      </c>
      <c r="BA41" s="904" t="e">
        <v>#DIV/0!</v>
      </c>
      <c r="BB41" s="877">
        <v>0.45</v>
      </c>
      <c r="BC41" s="904" t="e">
        <v>#DIV/0!</v>
      </c>
      <c r="BD41" s="877">
        <v>0.5</v>
      </c>
      <c r="BE41" s="904" t="e">
        <v>#DIV/0!</v>
      </c>
      <c r="BF41" s="877">
        <v>0.5</v>
      </c>
      <c r="BG41" s="904" t="e">
        <v>#DIV/0!</v>
      </c>
      <c r="BH41" s="877">
        <v>0.5</v>
      </c>
      <c r="BI41" s="904" t="e">
        <v>#DIV/0!</v>
      </c>
      <c r="BJ41" s="872"/>
      <c r="BK41" s="872"/>
      <c r="BL41" s="872"/>
      <c r="BM41" s="872"/>
      <c r="BN41" s="877">
        <v>0.55000000000000004</v>
      </c>
      <c r="BO41" s="872"/>
      <c r="BP41" s="872"/>
      <c r="BQ41" s="872"/>
      <c r="BR41" s="872"/>
      <c r="BS41" s="872"/>
      <c r="BT41" s="877">
        <v>0.55000000000000004</v>
      </c>
      <c r="BU41" s="872"/>
      <c r="BV41" s="872"/>
      <c r="BW41" s="872"/>
      <c r="BX41" s="872"/>
      <c r="BY41" s="872"/>
      <c r="BZ41" s="877">
        <v>0.6</v>
      </c>
      <c r="CA41" s="872"/>
      <c r="CB41" s="872"/>
      <c r="CC41" s="872"/>
      <c r="CD41" s="872"/>
      <c r="CE41" s="872"/>
      <c r="CF41" s="877">
        <v>0.6</v>
      </c>
      <c r="CG41" s="872"/>
      <c r="CH41" s="872"/>
      <c r="CI41" s="872"/>
      <c r="CJ41" s="872"/>
      <c r="CK41" s="872"/>
      <c r="CL41" s="877">
        <v>0.6</v>
      </c>
      <c r="CM41" s="872"/>
      <c r="CN41" s="872"/>
      <c r="CO41" s="872"/>
      <c r="CP41" s="872"/>
      <c r="CQ41" s="872"/>
      <c r="CR41" s="877">
        <v>0.65</v>
      </c>
      <c r="CS41" s="872"/>
      <c r="CT41" s="872"/>
      <c r="CU41" s="872"/>
      <c r="CV41" s="872"/>
      <c r="CW41" s="872"/>
      <c r="CX41" s="877">
        <v>0.65</v>
      </c>
      <c r="CY41" s="872"/>
      <c r="CZ41" s="872"/>
      <c r="DA41" s="872"/>
      <c r="DB41" s="872"/>
      <c r="DC41" s="872"/>
      <c r="DD41" s="877">
        <v>0.7</v>
      </c>
      <c r="DE41" s="872"/>
      <c r="DF41" s="867"/>
    </row>
    <row r="42" spans="1:110" ht="91.5" customHeight="1">
      <c r="A42" s="1102"/>
      <c r="B42" s="1102"/>
      <c r="C42" s="1105"/>
      <c r="D42" s="1105"/>
      <c r="E42" s="1113"/>
      <c r="F42" s="1102"/>
      <c r="G42" s="1102"/>
      <c r="H42" s="866" t="s">
        <v>613</v>
      </c>
      <c r="I42" s="878" t="s">
        <v>617</v>
      </c>
      <c r="J42" s="867" t="s">
        <v>534</v>
      </c>
      <c r="K42" s="867"/>
      <c r="L42" s="867"/>
      <c r="M42" s="905"/>
      <c r="N42" s="877"/>
      <c r="O42" s="904"/>
      <c r="P42" s="877"/>
      <c r="Q42" s="904"/>
      <c r="R42" s="877"/>
      <c r="S42" s="904"/>
      <c r="T42" s="877"/>
      <c r="U42" s="904"/>
      <c r="V42" s="877"/>
      <c r="W42" s="904"/>
      <c r="X42" s="877"/>
      <c r="Y42" s="904"/>
      <c r="Z42" s="877"/>
      <c r="AA42" s="904"/>
      <c r="AB42" s="877"/>
      <c r="AC42" s="904"/>
      <c r="AD42" s="877"/>
      <c r="AE42" s="904"/>
      <c r="AF42" s="877"/>
      <c r="AG42" s="904"/>
      <c r="AH42" s="877"/>
      <c r="AI42" s="904"/>
      <c r="AJ42" s="877"/>
      <c r="AK42" s="904"/>
      <c r="AL42" s="877"/>
      <c r="AM42" s="904"/>
      <c r="AN42" s="877"/>
      <c r="AO42" s="904"/>
      <c r="AP42" s="877"/>
      <c r="AQ42" s="904"/>
      <c r="AR42" s="877"/>
      <c r="AS42" s="904"/>
      <c r="AT42" s="877" t="s">
        <v>553</v>
      </c>
      <c r="AU42" s="904"/>
      <c r="AV42" s="877"/>
      <c r="AW42" s="904"/>
      <c r="AX42" s="877"/>
      <c r="AY42" s="904"/>
      <c r="AZ42" s="877"/>
      <c r="BA42" s="904"/>
      <c r="BB42" s="877"/>
      <c r="BC42" s="904"/>
      <c r="BD42" s="877"/>
      <c r="BE42" s="904"/>
      <c r="BF42" s="877"/>
      <c r="BG42" s="904"/>
      <c r="BH42" s="877"/>
      <c r="BI42" s="904"/>
      <c r="BJ42" s="872"/>
      <c r="BK42" s="872"/>
      <c r="BL42" s="872"/>
      <c r="BM42" s="872"/>
      <c r="BN42" s="877"/>
      <c r="BO42" s="872"/>
      <c r="BP42" s="872"/>
      <c r="BQ42" s="872"/>
      <c r="BR42" s="872"/>
      <c r="BS42" s="872"/>
      <c r="BT42" s="877"/>
      <c r="BU42" s="872"/>
      <c r="BV42" s="872"/>
      <c r="BW42" s="872"/>
      <c r="BX42" s="872"/>
      <c r="BY42" s="872"/>
      <c r="BZ42" s="877"/>
      <c r="CA42" s="872"/>
      <c r="CB42" s="872"/>
      <c r="CC42" s="872"/>
      <c r="CD42" s="872"/>
      <c r="CE42" s="872"/>
      <c r="CF42" s="877"/>
      <c r="CG42" s="872"/>
      <c r="CH42" s="872"/>
      <c r="CI42" s="872"/>
      <c r="CJ42" s="872"/>
      <c r="CK42" s="872"/>
      <c r="CL42" s="877"/>
      <c r="CM42" s="872"/>
      <c r="CN42" s="872"/>
      <c r="CO42" s="872"/>
      <c r="CP42" s="872"/>
      <c r="CQ42" s="872"/>
      <c r="CR42" s="877"/>
      <c r="CS42" s="872"/>
      <c r="CT42" s="872"/>
      <c r="CU42" s="872"/>
      <c r="CV42" s="872"/>
      <c r="CW42" s="872"/>
      <c r="CX42" s="877"/>
      <c r="CY42" s="872"/>
      <c r="CZ42" s="872"/>
      <c r="DA42" s="872"/>
      <c r="DB42" s="872"/>
      <c r="DC42" s="872"/>
      <c r="DD42" s="877"/>
      <c r="DE42" s="872"/>
      <c r="DF42" s="867"/>
    </row>
    <row r="43" spans="1:110" ht="75" customHeight="1">
      <c r="A43" s="885" t="s">
        <v>618</v>
      </c>
      <c r="B43" s="906" t="s">
        <v>619</v>
      </c>
      <c r="C43" s="907">
        <v>0.2</v>
      </c>
      <c r="D43" s="907">
        <v>0.4</v>
      </c>
      <c r="E43" s="877">
        <v>0.6</v>
      </c>
      <c r="F43" s="885" t="s">
        <v>591</v>
      </c>
      <c r="G43" s="885"/>
      <c r="H43" s="866" t="s">
        <v>529</v>
      </c>
      <c r="I43" s="908" t="s">
        <v>809</v>
      </c>
      <c r="J43" s="867" t="s">
        <v>620</v>
      </c>
      <c r="K43" s="867" t="s">
        <v>531</v>
      </c>
      <c r="L43" s="867" t="s">
        <v>612</v>
      </c>
      <c r="M43" s="897">
        <v>0.5</v>
      </c>
      <c r="N43" s="877">
        <v>0.2</v>
      </c>
      <c r="O43" s="904">
        <v>0.38118022328548645</v>
      </c>
      <c r="P43" s="877">
        <v>0.2</v>
      </c>
      <c r="Q43" s="904">
        <v>0.44692737430167595</v>
      </c>
      <c r="R43" s="877">
        <v>0.2</v>
      </c>
      <c r="S43" s="904">
        <v>0.49491930663478778</v>
      </c>
      <c r="T43" s="877">
        <v>0.2</v>
      </c>
      <c r="U43" s="904">
        <v>0.51839826839826841</v>
      </c>
      <c r="V43" s="877">
        <v>0.2</v>
      </c>
      <c r="W43" s="904">
        <v>0.47734553775743704</v>
      </c>
      <c r="X43" s="877">
        <v>0.2</v>
      </c>
      <c r="Y43" s="904">
        <v>0.49284253578732107</v>
      </c>
      <c r="Z43" s="877">
        <v>0.22</v>
      </c>
      <c r="AA43" s="904">
        <v>0.50705218617771508</v>
      </c>
      <c r="AB43" s="877">
        <v>0.24</v>
      </c>
      <c r="AC43" s="904">
        <v>0.46756425948592412</v>
      </c>
      <c r="AD43" s="877">
        <v>0.25</v>
      </c>
      <c r="AE43" s="904">
        <v>0.44171779141104295</v>
      </c>
      <c r="AF43" s="877">
        <v>0.27</v>
      </c>
      <c r="AG43" s="904">
        <v>0.43527013251783891</v>
      </c>
      <c r="AH43" s="877">
        <v>0.28999999999999998</v>
      </c>
      <c r="AI43" s="904">
        <v>0.44769874476987448</v>
      </c>
      <c r="AJ43" s="877">
        <v>0.3</v>
      </c>
      <c r="AK43" s="904">
        <v>0.31766917293233082</v>
      </c>
      <c r="AL43" s="877">
        <v>0.22</v>
      </c>
      <c r="AM43" s="904">
        <v>0.33949191685912239</v>
      </c>
      <c r="AN43" s="877">
        <v>0.24</v>
      </c>
      <c r="AO43" s="904">
        <v>0.32453825857519791</v>
      </c>
      <c r="AP43" s="877">
        <v>0.35</v>
      </c>
      <c r="AQ43" s="904">
        <v>0.37274549098196391</v>
      </c>
      <c r="AR43" s="877">
        <v>0.37</v>
      </c>
      <c r="AS43" s="904">
        <v>0.2984524686809138</v>
      </c>
      <c r="AT43" s="877">
        <v>0.39</v>
      </c>
      <c r="AU43" s="904">
        <v>0.33981233243967829</v>
      </c>
      <c r="AV43" s="877">
        <v>0.4</v>
      </c>
      <c r="AW43" s="904">
        <v>0.43640606767794632</v>
      </c>
      <c r="AX43" s="877">
        <v>0.45</v>
      </c>
      <c r="AY43" s="904">
        <v>0.24806201550387597</v>
      </c>
      <c r="AZ43" s="877">
        <v>0.45</v>
      </c>
      <c r="BA43" s="904">
        <v>0</v>
      </c>
      <c r="BB43" s="877">
        <v>0.45</v>
      </c>
      <c r="BC43" s="904">
        <v>0</v>
      </c>
      <c r="BD43" s="877">
        <v>0.5</v>
      </c>
      <c r="BE43" s="904">
        <v>0</v>
      </c>
      <c r="BF43" s="877">
        <v>0.5</v>
      </c>
      <c r="BG43" s="904">
        <v>0</v>
      </c>
      <c r="BH43" s="877">
        <v>0.5</v>
      </c>
      <c r="BI43" s="904">
        <v>0</v>
      </c>
      <c r="BJ43" s="872"/>
      <c r="BK43" s="872"/>
      <c r="BL43" s="872"/>
      <c r="BM43" s="872"/>
      <c r="BN43" s="877">
        <v>0.55000000000000004</v>
      </c>
      <c r="BO43" s="872"/>
      <c r="BP43" s="872"/>
      <c r="BQ43" s="872"/>
      <c r="BR43" s="872"/>
      <c r="BS43" s="872"/>
      <c r="BT43" s="877">
        <v>0.55000000000000004</v>
      </c>
      <c r="BU43" s="872"/>
      <c r="BV43" s="872"/>
      <c r="BW43" s="872"/>
      <c r="BX43" s="872"/>
      <c r="BY43" s="872"/>
      <c r="BZ43" s="877">
        <v>0.6</v>
      </c>
      <c r="CA43" s="872"/>
      <c r="CB43" s="872"/>
      <c r="CC43" s="872"/>
      <c r="CD43" s="872"/>
      <c r="CE43" s="872"/>
      <c r="CF43" s="877">
        <v>0.6</v>
      </c>
      <c r="CG43" s="872"/>
      <c r="CH43" s="872"/>
      <c r="CI43" s="872"/>
      <c r="CJ43" s="872"/>
      <c r="CK43" s="872"/>
      <c r="CL43" s="877">
        <v>0.6</v>
      </c>
      <c r="CM43" s="872"/>
      <c r="CN43" s="872"/>
      <c r="CO43" s="872"/>
      <c r="CP43" s="872"/>
      <c r="CQ43" s="872"/>
      <c r="CR43" s="877">
        <v>0.65</v>
      </c>
      <c r="CS43" s="872"/>
      <c r="CT43" s="872"/>
      <c r="CU43" s="872"/>
      <c r="CV43" s="872"/>
      <c r="CW43" s="872"/>
      <c r="CX43" s="877">
        <v>0.65</v>
      </c>
      <c r="CY43" s="872"/>
      <c r="CZ43" s="872"/>
      <c r="DA43" s="872"/>
      <c r="DB43" s="872"/>
      <c r="DC43" s="872"/>
      <c r="DD43" s="877">
        <v>0.7</v>
      </c>
      <c r="DE43" s="872"/>
      <c r="DF43" s="867"/>
    </row>
    <row r="44" spans="1:110" ht="85" customHeight="1">
      <c r="A44" s="1100" t="s">
        <v>621</v>
      </c>
      <c r="B44" s="1108" t="s">
        <v>622</v>
      </c>
      <c r="C44" s="1103"/>
      <c r="D44" s="1103">
        <v>0.7</v>
      </c>
      <c r="E44" s="1103">
        <v>0.9</v>
      </c>
      <c r="F44" s="1100" t="s">
        <v>591</v>
      </c>
      <c r="G44" s="1100" t="s">
        <v>528</v>
      </c>
      <c r="H44" s="909" t="s">
        <v>529</v>
      </c>
      <c r="I44" s="910" t="s">
        <v>623</v>
      </c>
      <c r="J44" s="867" t="s">
        <v>624</v>
      </c>
      <c r="K44" s="867" t="s">
        <v>527</v>
      </c>
      <c r="L44" s="867" t="s">
        <v>612</v>
      </c>
      <c r="M44" s="911">
        <v>0.8</v>
      </c>
      <c r="N44" s="879"/>
      <c r="O44" s="879"/>
      <c r="P44" s="879"/>
      <c r="Q44" s="879"/>
      <c r="R44" s="877">
        <v>0.3</v>
      </c>
      <c r="S44" s="912"/>
      <c r="T44" s="912"/>
      <c r="U44" s="912"/>
      <c r="V44" s="912"/>
      <c r="W44" s="912"/>
      <c r="X44" s="877">
        <v>0.4</v>
      </c>
      <c r="Y44" s="912"/>
      <c r="Z44" s="912"/>
      <c r="AA44" s="912"/>
      <c r="AB44" s="912"/>
      <c r="AC44" s="912"/>
      <c r="AD44" s="877">
        <v>0.5</v>
      </c>
      <c r="AE44" s="912"/>
      <c r="AF44" s="912"/>
      <c r="AG44" s="912"/>
      <c r="AH44" s="912"/>
      <c r="AI44" s="912"/>
      <c r="AJ44" s="877">
        <v>0.6</v>
      </c>
      <c r="AK44" s="912"/>
      <c r="AL44" s="877">
        <v>0.7</v>
      </c>
      <c r="AM44" s="877"/>
      <c r="AN44" s="877">
        <v>0.7</v>
      </c>
      <c r="AO44" s="877"/>
      <c r="AP44" s="877">
        <v>0.7</v>
      </c>
      <c r="AQ44" s="872"/>
      <c r="AR44" s="872">
        <v>0.7</v>
      </c>
      <c r="AS44" s="872"/>
      <c r="AT44" s="872">
        <v>0.7</v>
      </c>
      <c r="AU44" s="872"/>
      <c r="AV44" s="877">
        <v>0.7</v>
      </c>
      <c r="AW44" s="872"/>
      <c r="AX44" s="872">
        <v>0.7</v>
      </c>
      <c r="AY44" s="872"/>
      <c r="AZ44" s="872">
        <v>0.7</v>
      </c>
      <c r="BA44" s="872"/>
      <c r="BB44" s="877">
        <v>0.8</v>
      </c>
      <c r="BC44" s="872"/>
      <c r="BD44" s="872">
        <v>0.8</v>
      </c>
      <c r="BE44" s="872"/>
      <c r="BF44" s="872">
        <v>0.8</v>
      </c>
      <c r="BG44" s="872"/>
      <c r="BH44" s="877">
        <v>0.8</v>
      </c>
      <c r="BI44" s="872"/>
      <c r="BJ44" s="872"/>
      <c r="BK44" s="872"/>
      <c r="BL44" s="872"/>
      <c r="BM44" s="872"/>
      <c r="BN44" s="877">
        <v>0.85</v>
      </c>
      <c r="BO44" s="872"/>
      <c r="BP44" s="872"/>
      <c r="BQ44" s="872"/>
      <c r="BR44" s="872"/>
      <c r="BS44" s="872"/>
      <c r="BT44" s="877">
        <v>0.85</v>
      </c>
      <c r="BU44" s="872"/>
      <c r="BV44" s="872"/>
      <c r="BW44" s="872"/>
      <c r="BX44" s="872"/>
      <c r="BY44" s="872"/>
      <c r="BZ44" s="877">
        <v>0.9</v>
      </c>
      <c r="CA44" s="872"/>
      <c r="CB44" s="872"/>
      <c r="CC44" s="872"/>
      <c r="CD44" s="872"/>
      <c r="CE44" s="872"/>
      <c r="CF44" s="877">
        <v>0.9</v>
      </c>
      <c r="CG44" s="872"/>
      <c r="CH44" s="872"/>
      <c r="CI44" s="872"/>
      <c r="CJ44" s="872"/>
      <c r="CK44" s="872"/>
      <c r="CL44" s="877">
        <v>0.95</v>
      </c>
      <c r="CM44" s="872"/>
      <c r="CN44" s="872"/>
      <c r="CO44" s="872"/>
      <c r="CP44" s="872"/>
      <c r="CQ44" s="872"/>
      <c r="CR44" s="877">
        <v>0.95</v>
      </c>
      <c r="CS44" s="872"/>
      <c r="CT44" s="872"/>
      <c r="CU44" s="872"/>
      <c r="CV44" s="872"/>
      <c r="CW44" s="872"/>
      <c r="CX44" s="877">
        <v>1</v>
      </c>
      <c r="CY44" s="872"/>
      <c r="CZ44" s="872"/>
      <c r="DA44" s="872"/>
      <c r="DB44" s="872"/>
      <c r="DC44" s="872"/>
      <c r="DD44" s="877">
        <v>1</v>
      </c>
      <c r="DE44" s="872"/>
      <c r="DF44" s="867"/>
    </row>
    <row r="45" spans="1:110" ht="78" customHeight="1">
      <c r="A45" s="1101"/>
      <c r="B45" s="1109"/>
      <c r="C45" s="1104"/>
      <c r="D45" s="1104"/>
      <c r="E45" s="1104"/>
      <c r="F45" s="1101"/>
      <c r="G45" s="1101"/>
      <c r="H45" s="866" t="s">
        <v>533</v>
      </c>
      <c r="I45" s="886" t="s">
        <v>625</v>
      </c>
      <c r="J45" s="867" t="s">
        <v>626</v>
      </c>
      <c r="K45" s="867" t="s">
        <v>531</v>
      </c>
      <c r="L45" s="867" t="s">
        <v>612</v>
      </c>
      <c r="M45" s="879">
        <v>1</v>
      </c>
      <c r="N45" s="877">
        <v>0.3</v>
      </c>
      <c r="O45" s="904">
        <v>0.7910685805422647</v>
      </c>
      <c r="P45" s="877">
        <v>0.3</v>
      </c>
      <c r="Q45" s="904">
        <v>0.78957169459962762</v>
      </c>
      <c r="R45" s="877">
        <v>0.3</v>
      </c>
      <c r="S45" s="904">
        <v>0.77764494919306637</v>
      </c>
      <c r="T45" s="877">
        <v>0.4</v>
      </c>
      <c r="U45" s="904">
        <v>0.75757575757575757</v>
      </c>
      <c r="V45" s="877">
        <v>0.4</v>
      </c>
      <c r="W45" s="904">
        <v>0.80366132723112127</v>
      </c>
      <c r="X45" s="877">
        <v>0.4</v>
      </c>
      <c r="Y45" s="904">
        <v>0.73960463531015674</v>
      </c>
      <c r="Z45" s="877">
        <v>0.5</v>
      </c>
      <c r="AA45" s="904">
        <v>0.82369534555712276</v>
      </c>
      <c r="AB45" s="877">
        <v>0.5</v>
      </c>
      <c r="AC45" s="904">
        <v>0.76621787025703791</v>
      </c>
      <c r="AD45" s="877">
        <v>0.5</v>
      </c>
      <c r="AE45" s="904">
        <v>0.68588957055214728</v>
      </c>
      <c r="AF45" s="877">
        <v>0.6</v>
      </c>
      <c r="AG45" s="904">
        <v>0.71253822629969421</v>
      </c>
      <c r="AH45" s="877">
        <v>0.6</v>
      </c>
      <c r="AI45" s="904">
        <v>0.70711297071129708</v>
      </c>
      <c r="AJ45" s="877">
        <v>0.6</v>
      </c>
      <c r="AK45" s="904">
        <v>0.72368421052631582</v>
      </c>
      <c r="AL45" s="877">
        <v>0.7</v>
      </c>
      <c r="AM45" s="904">
        <v>0.68360277136258663</v>
      </c>
      <c r="AN45" s="877">
        <v>0.7</v>
      </c>
      <c r="AO45" s="904">
        <v>0.79419525065963059</v>
      </c>
      <c r="AP45" s="877">
        <v>0.7</v>
      </c>
      <c r="AQ45" s="904">
        <v>0.65631262525050105</v>
      </c>
      <c r="AR45" s="877">
        <v>0.7</v>
      </c>
      <c r="AS45" s="904">
        <v>0.72291820191599121</v>
      </c>
      <c r="AT45" s="877">
        <v>0.7</v>
      </c>
      <c r="AU45" s="904">
        <v>0.83378016085790885</v>
      </c>
      <c r="AV45" s="877">
        <v>0.7</v>
      </c>
      <c r="AW45" s="904">
        <v>0.69311551925320891</v>
      </c>
      <c r="AX45" s="877">
        <v>0.7</v>
      </c>
      <c r="AY45" s="904">
        <v>0.83979328165374678</v>
      </c>
      <c r="AZ45" s="877">
        <v>0.7</v>
      </c>
      <c r="BA45" s="904">
        <v>0</v>
      </c>
      <c r="BB45" s="877">
        <v>0.8</v>
      </c>
      <c r="BC45" s="904">
        <v>0</v>
      </c>
      <c r="BD45" s="877">
        <v>0.8</v>
      </c>
      <c r="BE45" s="904">
        <v>0</v>
      </c>
      <c r="BF45" s="877">
        <v>0.8</v>
      </c>
      <c r="BG45" s="904">
        <v>0</v>
      </c>
      <c r="BH45" s="877">
        <v>0.8</v>
      </c>
      <c r="BI45" s="904">
        <v>0</v>
      </c>
      <c r="BJ45" s="872"/>
      <c r="BK45" s="872"/>
      <c r="BL45" s="872"/>
      <c r="BM45" s="872"/>
      <c r="BN45" s="877">
        <v>0.85</v>
      </c>
      <c r="BO45" s="872"/>
      <c r="BP45" s="872"/>
      <c r="BQ45" s="872"/>
      <c r="BR45" s="872"/>
      <c r="BS45" s="872"/>
      <c r="BT45" s="877">
        <v>0.85</v>
      </c>
      <c r="BU45" s="872"/>
      <c r="BV45" s="872"/>
      <c r="BW45" s="872"/>
      <c r="BX45" s="872"/>
      <c r="BY45" s="872"/>
      <c r="BZ45" s="877">
        <v>0.9</v>
      </c>
      <c r="CA45" s="872"/>
      <c r="CB45" s="872"/>
      <c r="CC45" s="872"/>
      <c r="CD45" s="872"/>
      <c r="CE45" s="872"/>
      <c r="CF45" s="877">
        <v>0.9</v>
      </c>
      <c r="CG45" s="872"/>
      <c r="CH45" s="872"/>
      <c r="CI45" s="872"/>
      <c r="CJ45" s="872"/>
      <c r="CK45" s="872"/>
      <c r="CL45" s="877">
        <v>0.95</v>
      </c>
      <c r="CM45" s="872"/>
      <c r="CN45" s="872"/>
      <c r="CO45" s="872"/>
      <c r="CP45" s="872"/>
      <c r="CQ45" s="872"/>
      <c r="CR45" s="877">
        <v>0.95</v>
      </c>
      <c r="CS45" s="872"/>
      <c r="CT45" s="872"/>
      <c r="CU45" s="872"/>
      <c r="CV45" s="872"/>
      <c r="CW45" s="872"/>
      <c r="CX45" s="877">
        <v>1</v>
      </c>
      <c r="CY45" s="872"/>
      <c r="CZ45" s="872"/>
      <c r="DA45" s="872"/>
      <c r="DB45" s="872"/>
      <c r="DC45" s="872"/>
      <c r="DD45" s="877">
        <v>1</v>
      </c>
      <c r="DE45" s="872"/>
      <c r="DF45" s="867"/>
    </row>
    <row r="46" spans="1:110" ht="78" customHeight="1">
      <c r="A46" s="1101"/>
      <c r="B46" s="1109"/>
      <c r="C46" s="1104"/>
      <c r="D46" s="1104"/>
      <c r="E46" s="1104"/>
      <c r="F46" s="1101"/>
      <c r="G46" s="1101"/>
      <c r="H46" s="866" t="s">
        <v>533</v>
      </c>
      <c r="I46" s="913" t="s">
        <v>810</v>
      </c>
      <c r="J46" s="867" t="s">
        <v>811</v>
      </c>
      <c r="K46" s="867" t="s">
        <v>584</v>
      </c>
      <c r="L46" s="867" t="s">
        <v>812</v>
      </c>
      <c r="M46" s="868"/>
      <c r="N46" s="869">
        <v>12</v>
      </c>
      <c r="O46" s="870">
        <v>0</v>
      </c>
      <c r="P46" s="869">
        <v>12</v>
      </c>
      <c r="Q46" s="870">
        <v>0</v>
      </c>
      <c r="R46" s="869">
        <v>12</v>
      </c>
      <c r="S46" s="870">
        <v>0</v>
      </c>
      <c r="T46" s="869">
        <v>12</v>
      </c>
      <c r="U46" s="870">
        <v>0</v>
      </c>
      <c r="V46" s="869">
        <v>12</v>
      </c>
      <c r="W46" s="870">
        <v>0</v>
      </c>
      <c r="X46" s="869">
        <v>12</v>
      </c>
      <c r="Y46" s="870">
        <v>0</v>
      </c>
      <c r="Z46" s="869">
        <v>12</v>
      </c>
      <c r="AA46" s="870">
        <v>0</v>
      </c>
      <c r="AB46" s="869">
        <v>12</v>
      </c>
      <c r="AC46" s="870">
        <v>0</v>
      </c>
      <c r="AD46" s="869">
        <v>12</v>
      </c>
      <c r="AE46" s="870">
        <v>0</v>
      </c>
      <c r="AF46" s="869">
        <v>12</v>
      </c>
      <c r="AG46" s="870">
        <v>0</v>
      </c>
      <c r="AH46" s="869">
        <v>12</v>
      </c>
      <c r="AI46" s="870">
        <v>0</v>
      </c>
      <c r="AJ46" s="869">
        <v>12</v>
      </c>
      <c r="AK46" s="870">
        <v>0</v>
      </c>
      <c r="AL46" s="869">
        <v>12</v>
      </c>
      <c r="AM46" s="870">
        <v>0</v>
      </c>
      <c r="AN46" s="869">
        <v>12</v>
      </c>
      <c r="AO46" s="870">
        <v>0</v>
      </c>
      <c r="AP46" s="869">
        <v>12</v>
      </c>
      <c r="AQ46" s="870">
        <v>0</v>
      </c>
      <c r="AR46" s="869">
        <v>12</v>
      </c>
      <c r="AS46" s="870">
        <v>0</v>
      </c>
      <c r="AT46" s="869">
        <v>12</v>
      </c>
      <c r="AU46" s="870">
        <v>0</v>
      </c>
      <c r="AV46" s="869">
        <v>12</v>
      </c>
      <c r="AW46" s="870">
        <v>0</v>
      </c>
      <c r="AX46" s="869">
        <v>12</v>
      </c>
      <c r="AY46" s="870">
        <v>0</v>
      </c>
      <c r="AZ46" s="869">
        <v>12</v>
      </c>
      <c r="BA46" s="870">
        <v>0</v>
      </c>
      <c r="BB46" s="869">
        <v>12</v>
      </c>
      <c r="BC46" s="870">
        <v>0</v>
      </c>
      <c r="BD46" s="869">
        <v>12</v>
      </c>
      <c r="BE46" s="870">
        <v>0</v>
      </c>
      <c r="BF46" s="869">
        <v>12</v>
      </c>
      <c r="BG46" s="870">
        <v>0</v>
      </c>
      <c r="BH46" s="869">
        <v>12</v>
      </c>
      <c r="BI46" s="870">
        <v>0</v>
      </c>
      <c r="BJ46" s="869">
        <v>12</v>
      </c>
      <c r="BK46" s="870"/>
      <c r="BL46" s="869">
        <v>12</v>
      </c>
      <c r="BM46" s="870"/>
      <c r="BN46" s="869">
        <v>12</v>
      </c>
      <c r="BO46" s="870"/>
      <c r="BP46" s="869">
        <v>12</v>
      </c>
      <c r="BQ46" s="870"/>
      <c r="BR46" s="869">
        <v>12</v>
      </c>
      <c r="BS46" s="870"/>
      <c r="BT46" s="869">
        <v>12</v>
      </c>
      <c r="BU46" s="870"/>
      <c r="BV46" s="869">
        <v>12</v>
      </c>
      <c r="BW46" s="870"/>
      <c r="BX46" s="869">
        <v>12</v>
      </c>
      <c r="BY46" s="870"/>
      <c r="BZ46" s="869">
        <v>12</v>
      </c>
      <c r="CA46" s="870"/>
      <c r="CB46" s="869">
        <v>12</v>
      </c>
      <c r="CC46" s="870"/>
      <c r="CD46" s="869">
        <v>12</v>
      </c>
      <c r="CE46" s="870"/>
      <c r="CF46" s="869">
        <v>12</v>
      </c>
      <c r="CG46" s="870"/>
      <c r="CH46" s="869">
        <v>12</v>
      </c>
      <c r="CI46" s="870"/>
      <c r="CJ46" s="869">
        <v>12</v>
      </c>
      <c r="CK46" s="870"/>
      <c r="CL46" s="869">
        <v>12</v>
      </c>
      <c r="CM46" s="870"/>
      <c r="CN46" s="869">
        <v>12</v>
      </c>
      <c r="CO46" s="870"/>
      <c r="CP46" s="869">
        <v>12</v>
      </c>
      <c r="CQ46" s="870"/>
      <c r="CR46" s="869">
        <v>12</v>
      </c>
      <c r="CS46" s="870"/>
      <c r="CT46" s="869">
        <v>12</v>
      </c>
      <c r="CU46" s="870"/>
      <c r="CV46" s="869">
        <v>12</v>
      </c>
      <c r="CW46" s="870"/>
      <c r="CX46" s="869">
        <v>12</v>
      </c>
      <c r="CY46" s="870"/>
      <c r="CZ46" s="869">
        <v>12</v>
      </c>
      <c r="DA46" s="870"/>
      <c r="DB46" s="869">
        <v>12</v>
      </c>
      <c r="DC46" s="870"/>
      <c r="DD46" s="869">
        <v>12</v>
      </c>
      <c r="DE46" s="904"/>
      <c r="DF46" s="867"/>
    </row>
    <row r="47" spans="1:110" ht="92" customHeight="1">
      <c r="A47" s="1101"/>
      <c r="B47" s="1109"/>
      <c r="C47" s="1104"/>
      <c r="D47" s="1104"/>
      <c r="E47" s="1104"/>
      <c r="F47" s="1101"/>
      <c r="G47" s="1101"/>
      <c r="H47" s="866" t="s">
        <v>533</v>
      </c>
      <c r="I47" s="878" t="s">
        <v>627</v>
      </c>
      <c r="J47" s="867" t="s">
        <v>534</v>
      </c>
      <c r="K47" s="867" t="s">
        <v>584</v>
      </c>
      <c r="L47" s="867"/>
      <c r="M47" s="879"/>
      <c r="N47" s="871"/>
      <c r="O47" s="871"/>
      <c r="P47" s="871"/>
      <c r="Q47" s="871"/>
      <c r="R47" s="871"/>
      <c r="S47" s="871"/>
      <c r="T47" s="871"/>
      <c r="U47" s="871"/>
      <c r="V47" s="871"/>
      <c r="W47" s="871"/>
      <c r="X47" s="914"/>
      <c r="Y47" s="871"/>
      <c r="Z47" s="871"/>
      <c r="AA47" s="871"/>
      <c r="AB47" s="871"/>
      <c r="AC47" s="871"/>
      <c r="AD47" s="871"/>
      <c r="AE47" s="871"/>
      <c r="AF47" s="871"/>
      <c r="AG47" s="871"/>
      <c r="AH47" s="871"/>
      <c r="AI47" s="871"/>
      <c r="AJ47" s="871"/>
      <c r="AK47" s="871"/>
      <c r="AL47" s="872"/>
      <c r="AM47" s="872"/>
      <c r="AN47" s="872"/>
      <c r="AO47" s="872"/>
      <c r="AP47" s="863" t="s">
        <v>535</v>
      </c>
      <c r="AQ47" s="872"/>
      <c r="AR47" s="872"/>
      <c r="AS47" s="872"/>
      <c r="AT47" s="872"/>
      <c r="AU47" s="872"/>
      <c r="AV47" s="872"/>
      <c r="AW47" s="872"/>
      <c r="AX47" s="872"/>
      <c r="AY47" s="872"/>
      <c r="AZ47" s="872"/>
      <c r="BA47" s="872"/>
      <c r="BB47" s="872"/>
      <c r="BC47" s="872"/>
      <c r="BD47" s="872"/>
      <c r="BE47" s="872"/>
      <c r="BF47" s="872"/>
      <c r="BG47" s="872"/>
      <c r="BH47" s="872"/>
      <c r="BI47" s="872"/>
      <c r="BJ47" s="872"/>
      <c r="BK47" s="872"/>
      <c r="BL47" s="872"/>
      <c r="BM47" s="872"/>
      <c r="BN47" s="872"/>
      <c r="BO47" s="872"/>
      <c r="BP47" s="872"/>
      <c r="BQ47" s="872"/>
      <c r="BR47" s="872"/>
      <c r="BS47" s="872"/>
      <c r="BT47" s="872"/>
      <c r="BU47" s="872"/>
      <c r="BV47" s="872"/>
      <c r="BW47" s="872"/>
      <c r="BX47" s="872"/>
      <c r="BY47" s="872"/>
      <c r="BZ47" s="872"/>
      <c r="CA47" s="872"/>
      <c r="CB47" s="872"/>
      <c r="CC47" s="872"/>
      <c r="CD47" s="872"/>
      <c r="CE47" s="872"/>
      <c r="CF47" s="872"/>
      <c r="CG47" s="872"/>
      <c r="CH47" s="872"/>
      <c r="CI47" s="872"/>
      <c r="CJ47" s="872"/>
      <c r="CK47" s="872"/>
      <c r="CL47" s="872"/>
      <c r="CM47" s="872"/>
      <c r="CN47" s="872"/>
      <c r="CO47" s="872"/>
      <c r="CP47" s="872"/>
      <c r="CQ47" s="872"/>
      <c r="CR47" s="872"/>
      <c r="CS47" s="872"/>
      <c r="CT47" s="872"/>
      <c r="CU47" s="872"/>
      <c r="CV47" s="872"/>
      <c r="CW47" s="872"/>
      <c r="CX47" s="872"/>
      <c r="CY47" s="872"/>
      <c r="CZ47" s="872"/>
      <c r="DA47" s="872"/>
      <c r="DB47" s="872"/>
      <c r="DC47" s="872"/>
      <c r="DD47" s="872"/>
      <c r="DE47" s="872"/>
      <c r="DF47" s="867"/>
    </row>
    <row r="48" spans="1:110" ht="85" customHeight="1">
      <c r="A48" s="1102"/>
      <c r="B48" s="1110"/>
      <c r="C48" s="1105"/>
      <c r="D48" s="1105"/>
      <c r="E48" s="1105"/>
      <c r="F48" s="1102"/>
      <c r="G48" s="1102"/>
      <c r="H48" s="866" t="s">
        <v>533</v>
      </c>
      <c r="I48" s="878" t="s">
        <v>628</v>
      </c>
      <c r="J48" s="867" t="s">
        <v>534</v>
      </c>
      <c r="K48" s="867"/>
      <c r="L48" s="867"/>
      <c r="M48" s="879"/>
      <c r="N48" s="871"/>
      <c r="O48" s="871"/>
      <c r="P48" s="871"/>
      <c r="Q48" s="871"/>
      <c r="R48" s="871"/>
      <c r="S48" s="871"/>
      <c r="T48" s="871"/>
      <c r="U48" s="871"/>
      <c r="V48" s="871"/>
      <c r="W48" s="871"/>
      <c r="X48" s="914"/>
      <c r="Y48" s="871"/>
      <c r="Z48" s="871"/>
      <c r="AA48" s="871"/>
      <c r="AB48" s="871"/>
      <c r="AC48" s="871"/>
      <c r="AD48" s="871"/>
      <c r="AE48" s="871"/>
      <c r="AF48" s="871"/>
      <c r="AG48" s="871"/>
      <c r="AH48" s="871"/>
      <c r="AI48" s="871"/>
      <c r="AJ48" s="871"/>
      <c r="AK48" s="871"/>
      <c r="AL48" s="872"/>
      <c r="AM48" s="872"/>
      <c r="AN48" s="872"/>
      <c r="AO48" s="872"/>
      <c r="AP48" s="872" t="s">
        <v>535</v>
      </c>
      <c r="AQ48" s="872"/>
      <c r="AR48" s="872"/>
      <c r="AS48" s="872"/>
      <c r="AT48" s="872"/>
      <c r="AU48" s="872"/>
      <c r="AV48" s="872"/>
      <c r="AW48" s="872"/>
      <c r="AX48" s="872"/>
      <c r="AY48" s="872"/>
      <c r="AZ48" s="872"/>
      <c r="BA48" s="872"/>
      <c r="BB48" s="872"/>
      <c r="BC48" s="872"/>
      <c r="BD48" s="872"/>
      <c r="BE48" s="872"/>
      <c r="BF48" s="872"/>
      <c r="BG48" s="872"/>
      <c r="BH48" s="872"/>
      <c r="BI48" s="872"/>
      <c r="BJ48" s="872"/>
      <c r="BK48" s="872"/>
      <c r="BL48" s="872"/>
      <c r="BM48" s="872"/>
      <c r="BN48" s="872"/>
      <c r="BO48" s="872"/>
      <c r="BP48" s="872"/>
      <c r="BQ48" s="872"/>
      <c r="BR48" s="872"/>
      <c r="BS48" s="872"/>
      <c r="BT48" s="872"/>
      <c r="BU48" s="872"/>
      <c r="BV48" s="872"/>
      <c r="BW48" s="872"/>
      <c r="BX48" s="872"/>
      <c r="BY48" s="872"/>
      <c r="BZ48" s="872"/>
      <c r="CA48" s="872"/>
      <c r="CB48" s="872"/>
      <c r="CC48" s="872"/>
      <c r="CD48" s="872"/>
      <c r="CE48" s="872"/>
      <c r="CF48" s="872"/>
      <c r="CG48" s="872"/>
      <c r="CH48" s="872"/>
      <c r="CI48" s="872"/>
      <c r="CJ48" s="872"/>
      <c r="CK48" s="872"/>
      <c r="CL48" s="872"/>
      <c r="CM48" s="872"/>
      <c r="CN48" s="872"/>
      <c r="CO48" s="872"/>
      <c r="CP48" s="872"/>
      <c r="CQ48" s="872"/>
      <c r="CR48" s="872"/>
      <c r="CS48" s="872"/>
      <c r="CT48" s="872"/>
      <c r="CU48" s="872"/>
      <c r="CV48" s="872"/>
      <c r="CW48" s="872"/>
      <c r="CX48" s="872"/>
      <c r="CY48" s="872"/>
      <c r="CZ48" s="872"/>
      <c r="DA48" s="872"/>
      <c r="DB48" s="872"/>
      <c r="DC48" s="872"/>
      <c r="DD48" s="872"/>
      <c r="DE48" s="872"/>
      <c r="DF48" s="867"/>
    </row>
    <row r="49" spans="1:110" ht="63" customHeight="1">
      <c r="A49" s="1099" t="s">
        <v>629</v>
      </c>
      <c r="B49" s="1106" t="s">
        <v>630</v>
      </c>
      <c r="C49" s="1107"/>
      <c r="D49" s="1107">
        <v>0.8</v>
      </c>
      <c r="E49" s="1107">
        <v>0.8</v>
      </c>
      <c r="F49" s="1099" t="s">
        <v>571</v>
      </c>
      <c r="G49" s="1099" t="s">
        <v>551</v>
      </c>
      <c r="H49" s="915" t="s">
        <v>529</v>
      </c>
      <c r="I49" s="878" t="s">
        <v>631</v>
      </c>
      <c r="J49" s="867" t="s">
        <v>632</v>
      </c>
      <c r="K49" s="867" t="s">
        <v>633</v>
      </c>
      <c r="L49" s="867" t="s">
        <v>634</v>
      </c>
      <c r="M49" s="897">
        <v>0.8</v>
      </c>
      <c r="N49" s="905"/>
      <c r="O49" s="905"/>
      <c r="P49" s="905"/>
      <c r="Q49" s="905"/>
      <c r="R49" s="877">
        <v>0.6</v>
      </c>
      <c r="S49" s="872"/>
      <c r="T49" s="872"/>
      <c r="U49" s="872"/>
      <c r="V49" s="872"/>
      <c r="W49" s="872"/>
      <c r="X49" s="877">
        <v>0.6</v>
      </c>
      <c r="Y49" s="872"/>
      <c r="Z49" s="872"/>
      <c r="AA49" s="872"/>
      <c r="AB49" s="872"/>
      <c r="AC49" s="872"/>
      <c r="AD49" s="877">
        <v>0.9</v>
      </c>
      <c r="AE49" s="880" t="s">
        <v>635</v>
      </c>
      <c r="AF49" s="872"/>
      <c r="AG49" s="872"/>
      <c r="AH49" s="872"/>
      <c r="AI49" s="872"/>
      <c r="AJ49" s="877">
        <v>0.9</v>
      </c>
      <c r="AK49" s="873" t="s">
        <v>813</v>
      </c>
      <c r="AL49" s="872">
        <v>0.9</v>
      </c>
      <c r="AM49" s="872"/>
      <c r="AN49" s="872">
        <v>0.9</v>
      </c>
      <c r="AO49" s="872"/>
      <c r="AP49" s="877">
        <v>0.9</v>
      </c>
      <c r="AQ49" s="872"/>
      <c r="AR49" s="872">
        <v>0.9</v>
      </c>
      <c r="AS49" s="872"/>
      <c r="AT49" s="872">
        <v>0.9</v>
      </c>
      <c r="AU49" s="872"/>
      <c r="AV49" s="877">
        <v>0.9</v>
      </c>
      <c r="AW49" s="872"/>
      <c r="AX49" s="872">
        <v>0.9</v>
      </c>
      <c r="AY49" s="872"/>
      <c r="AZ49" s="872">
        <v>0.9</v>
      </c>
      <c r="BA49" s="872"/>
      <c r="BB49" s="877">
        <v>0.9</v>
      </c>
      <c r="BC49" s="872"/>
      <c r="BD49" s="872">
        <v>0.9</v>
      </c>
      <c r="BE49" s="872"/>
      <c r="BF49" s="872">
        <v>0.9</v>
      </c>
      <c r="BG49" s="872"/>
      <c r="BH49" s="877">
        <v>0.9</v>
      </c>
      <c r="BI49" s="872"/>
      <c r="BJ49" s="872"/>
      <c r="BK49" s="872"/>
      <c r="BL49" s="872"/>
      <c r="BM49" s="872"/>
      <c r="BN49" s="877">
        <v>0.9</v>
      </c>
      <c r="BO49" s="872"/>
      <c r="BP49" s="872"/>
      <c r="BQ49" s="872"/>
      <c r="BR49" s="872"/>
      <c r="BS49" s="872"/>
      <c r="BT49" s="877">
        <v>0.9</v>
      </c>
      <c r="BU49" s="872"/>
      <c r="BV49" s="872"/>
      <c r="BW49" s="872"/>
      <c r="BX49" s="872"/>
      <c r="BY49" s="872"/>
      <c r="BZ49" s="877">
        <v>0.9</v>
      </c>
      <c r="CA49" s="872"/>
      <c r="CB49" s="872"/>
      <c r="CC49" s="872"/>
      <c r="CD49" s="872"/>
      <c r="CE49" s="872"/>
      <c r="CF49" s="877">
        <v>0.9</v>
      </c>
      <c r="CG49" s="872"/>
      <c r="CH49" s="872"/>
      <c r="CI49" s="872"/>
      <c r="CJ49" s="872"/>
      <c r="CK49" s="872"/>
      <c r="CL49" s="877">
        <v>0.9</v>
      </c>
      <c r="CM49" s="872"/>
      <c r="CN49" s="872"/>
      <c r="CO49" s="872"/>
      <c r="CP49" s="872"/>
      <c r="CQ49" s="872"/>
      <c r="CR49" s="877">
        <v>0.9</v>
      </c>
      <c r="CS49" s="872"/>
      <c r="CT49" s="872"/>
      <c r="CU49" s="872"/>
      <c r="CV49" s="872"/>
      <c r="CW49" s="872"/>
      <c r="CX49" s="877">
        <v>0.9</v>
      </c>
      <c r="CY49" s="872"/>
      <c r="CZ49" s="872"/>
      <c r="DA49" s="872"/>
      <c r="DB49" s="872"/>
      <c r="DC49" s="872"/>
      <c r="DD49" s="872"/>
      <c r="DE49" s="872"/>
      <c r="DF49" s="867"/>
    </row>
    <row r="50" spans="1:110" ht="63" customHeight="1">
      <c r="A50" s="1099"/>
      <c r="B50" s="1106"/>
      <c r="C50" s="1107"/>
      <c r="D50" s="1107"/>
      <c r="E50" s="1107"/>
      <c r="F50" s="1099"/>
      <c r="G50" s="1099"/>
      <c r="H50" s="915" t="s">
        <v>529</v>
      </c>
      <c r="I50" s="878" t="s">
        <v>636</v>
      </c>
      <c r="J50" s="867" t="s">
        <v>814</v>
      </c>
      <c r="K50" s="867" t="s">
        <v>633</v>
      </c>
      <c r="L50" s="867" t="s">
        <v>815</v>
      </c>
      <c r="M50" s="897">
        <v>0.8</v>
      </c>
      <c r="N50" s="905"/>
      <c r="O50" s="905"/>
      <c r="P50" s="905"/>
      <c r="Q50" s="905"/>
      <c r="R50" s="877"/>
      <c r="S50" s="872"/>
      <c r="T50" s="872"/>
      <c r="U50" s="872"/>
      <c r="V50" s="872"/>
      <c r="W50" s="872"/>
      <c r="X50" s="877"/>
      <c r="Y50" s="872"/>
      <c r="Z50" s="872"/>
      <c r="AA50" s="872"/>
      <c r="AB50" s="872"/>
      <c r="AC50" s="872"/>
      <c r="AD50" s="877"/>
      <c r="AE50" s="872"/>
      <c r="AF50" s="872"/>
      <c r="AG50" s="872"/>
      <c r="AH50" s="872"/>
      <c r="AI50" s="872"/>
      <c r="AJ50" s="877"/>
      <c r="AK50" s="873" t="s">
        <v>637</v>
      </c>
      <c r="AL50" s="872"/>
      <c r="AM50" s="872"/>
      <c r="AN50" s="872"/>
      <c r="AO50" s="872"/>
      <c r="AP50" s="877"/>
      <c r="AQ50" s="872"/>
      <c r="AR50" s="872"/>
      <c r="AS50" s="872"/>
      <c r="AT50" s="872"/>
      <c r="AU50" s="872"/>
      <c r="AV50" s="877"/>
      <c r="AW50" s="872"/>
      <c r="AX50" s="872"/>
      <c r="AY50" s="872"/>
      <c r="AZ50" s="872"/>
      <c r="BA50" s="872"/>
      <c r="BB50" s="877"/>
      <c r="BC50" s="872"/>
      <c r="BD50" s="872"/>
      <c r="BE50" s="872"/>
      <c r="BF50" s="872"/>
      <c r="BG50" s="872"/>
      <c r="BH50" s="877"/>
      <c r="BI50" s="872"/>
      <c r="BJ50" s="872"/>
      <c r="BK50" s="872"/>
      <c r="BL50" s="872"/>
      <c r="BM50" s="872"/>
      <c r="BN50" s="877"/>
      <c r="BO50" s="872"/>
      <c r="BP50" s="872"/>
      <c r="BQ50" s="872"/>
      <c r="BR50" s="872"/>
      <c r="BS50" s="872"/>
      <c r="BT50" s="877"/>
      <c r="BU50" s="872"/>
      <c r="BV50" s="872"/>
      <c r="BW50" s="872"/>
      <c r="BX50" s="872"/>
      <c r="BY50" s="872"/>
      <c r="BZ50" s="877"/>
      <c r="CA50" s="872"/>
      <c r="CB50" s="872"/>
      <c r="CC50" s="872"/>
      <c r="CD50" s="872"/>
      <c r="CE50" s="872"/>
      <c r="CF50" s="877"/>
      <c r="CG50" s="872"/>
      <c r="CH50" s="872"/>
      <c r="CI50" s="872"/>
      <c r="CJ50" s="872"/>
      <c r="CK50" s="872"/>
      <c r="CL50" s="877"/>
      <c r="CM50" s="872"/>
      <c r="CN50" s="872"/>
      <c r="CO50" s="872"/>
      <c r="CP50" s="872"/>
      <c r="CQ50" s="872"/>
      <c r="CR50" s="877"/>
      <c r="CS50" s="872"/>
      <c r="CT50" s="872"/>
      <c r="CU50" s="872"/>
      <c r="CV50" s="872"/>
      <c r="CW50" s="872"/>
      <c r="CX50" s="877"/>
      <c r="CY50" s="872"/>
      <c r="CZ50" s="872"/>
      <c r="DA50" s="872"/>
      <c r="DB50" s="872"/>
      <c r="DC50" s="872"/>
      <c r="DD50" s="872"/>
      <c r="DE50" s="872"/>
      <c r="DF50" s="867"/>
    </row>
    <row r="51" spans="1:110" ht="34">
      <c r="A51" s="1099"/>
      <c r="B51" s="1106"/>
      <c r="C51" s="1107"/>
      <c r="D51" s="1099"/>
      <c r="E51" s="1099"/>
      <c r="F51" s="1099"/>
      <c r="G51" s="1099"/>
      <c r="H51" s="866" t="s">
        <v>533</v>
      </c>
      <c r="I51" s="878" t="s">
        <v>638</v>
      </c>
      <c r="J51" s="867" t="s">
        <v>534</v>
      </c>
      <c r="K51" s="867"/>
      <c r="L51" s="867"/>
      <c r="M51" s="879"/>
      <c r="N51" s="871"/>
      <c r="O51" s="871"/>
      <c r="P51" s="871"/>
      <c r="Q51" s="871"/>
      <c r="R51" s="871"/>
      <c r="S51" s="871"/>
      <c r="T51" s="871"/>
      <c r="U51" s="871"/>
      <c r="V51" s="871"/>
      <c r="W51" s="871"/>
      <c r="X51" s="871"/>
      <c r="Y51" s="871"/>
      <c r="Z51" s="871"/>
      <c r="AA51" s="871"/>
      <c r="AB51" s="871"/>
      <c r="AC51" s="871"/>
      <c r="AD51" s="871"/>
      <c r="AE51" s="871"/>
      <c r="AF51" s="871"/>
      <c r="AG51" s="871"/>
      <c r="AH51" s="871"/>
      <c r="AI51" s="871"/>
      <c r="AJ51" s="871"/>
      <c r="AK51" s="871"/>
      <c r="AL51" s="872"/>
      <c r="AM51" s="872"/>
      <c r="AN51" s="872"/>
      <c r="AO51" s="872"/>
      <c r="AP51" s="872" t="s">
        <v>535</v>
      </c>
      <c r="AQ51" s="872"/>
      <c r="AR51" s="872"/>
      <c r="AS51" s="872"/>
      <c r="AT51" s="872"/>
      <c r="AU51" s="872"/>
      <c r="AV51" s="872"/>
      <c r="AW51" s="872"/>
      <c r="AX51" s="872"/>
      <c r="AY51" s="872"/>
      <c r="AZ51" s="872"/>
      <c r="BA51" s="872"/>
      <c r="BB51" s="872"/>
      <c r="BC51" s="872"/>
      <c r="BD51" s="872"/>
      <c r="BE51" s="872"/>
      <c r="BF51" s="872"/>
      <c r="BG51" s="872"/>
      <c r="BH51" s="872" t="s">
        <v>535</v>
      </c>
      <c r="BI51" s="872"/>
      <c r="BJ51" s="872"/>
      <c r="BK51" s="872"/>
      <c r="BL51" s="872"/>
      <c r="BM51" s="872"/>
      <c r="BN51" s="872"/>
      <c r="BO51" s="872"/>
      <c r="BP51" s="872"/>
      <c r="BQ51" s="872"/>
      <c r="BR51" s="872"/>
      <c r="BS51" s="872"/>
      <c r="BT51" s="872"/>
      <c r="BU51" s="872"/>
      <c r="BV51" s="872"/>
      <c r="BW51" s="872"/>
      <c r="BX51" s="872"/>
      <c r="BY51" s="872"/>
      <c r="BZ51" s="872"/>
      <c r="CA51" s="872"/>
      <c r="CB51" s="872"/>
      <c r="CC51" s="872"/>
      <c r="CD51" s="872"/>
      <c r="CE51" s="872"/>
      <c r="CF51" s="872" t="s">
        <v>535</v>
      </c>
      <c r="CG51" s="872"/>
      <c r="CH51" s="872"/>
      <c r="CI51" s="872"/>
      <c r="CJ51" s="872"/>
      <c r="CK51" s="872"/>
      <c r="CL51" s="872"/>
      <c r="CM51" s="872"/>
      <c r="CN51" s="872"/>
      <c r="CO51" s="872"/>
      <c r="CP51" s="872"/>
      <c r="CQ51" s="872"/>
      <c r="CR51" s="872"/>
      <c r="CS51" s="872"/>
      <c r="CT51" s="872"/>
      <c r="CU51" s="872"/>
      <c r="CV51" s="872"/>
      <c r="CW51" s="872"/>
      <c r="CX51" s="872"/>
      <c r="CY51" s="872"/>
      <c r="CZ51" s="872"/>
      <c r="DA51" s="872"/>
      <c r="DB51" s="872"/>
      <c r="DC51" s="872"/>
      <c r="DD51" s="872"/>
      <c r="DE51" s="872"/>
      <c r="DF51" s="867"/>
    </row>
    <row r="52" spans="1:110" ht="34">
      <c r="A52" s="1099"/>
      <c r="B52" s="1106"/>
      <c r="C52" s="1107"/>
      <c r="D52" s="1099"/>
      <c r="E52" s="1099"/>
      <c r="F52" s="1099"/>
      <c r="G52" s="1099"/>
      <c r="H52" s="866" t="s">
        <v>533</v>
      </c>
      <c r="I52" s="878" t="s">
        <v>639</v>
      </c>
      <c r="J52" s="867" t="s">
        <v>534</v>
      </c>
      <c r="K52" s="867"/>
      <c r="L52" s="867"/>
      <c r="M52" s="916">
        <v>3</v>
      </c>
      <c r="N52" s="871"/>
      <c r="O52" s="871"/>
      <c r="P52" s="871"/>
      <c r="Q52" s="871"/>
      <c r="R52" s="871"/>
      <c r="S52" s="871"/>
      <c r="T52" s="871"/>
      <c r="U52" s="871"/>
      <c r="V52" s="871"/>
      <c r="W52" s="871"/>
      <c r="X52" s="871"/>
      <c r="Y52" s="871"/>
      <c r="Z52" s="871"/>
      <c r="AA52" s="871"/>
      <c r="AB52" s="871"/>
      <c r="AC52" s="871"/>
      <c r="AD52" s="871"/>
      <c r="AE52" s="871"/>
      <c r="AF52" s="871"/>
      <c r="AG52" s="871"/>
      <c r="AH52" s="871"/>
      <c r="AI52" s="871"/>
      <c r="AJ52" s="872">
        <v>2</v>
      </c>
      <c r="AK52" s="872"/>
      <c r="AL52" s="872"/>
      <c r="AM52" s="872"/>
      <c r="AN52" s="872"/>
      <c r="AO52" s="872"/>
      <c r="AP52" s="872">
        <v>2</v>
      </c>
      <c r="AQ52" s="872"/>
      <c r="AR52" s="872"/>
      <c r="AS52" s="872"/>
      <c r="AT52" s="872"/>
      <c r="AU52" s="872"/>
      <c r="AV52" s="872"/>
      <c r="AW52" s="872"/>
      <c r="AX52" s="872"/>
      <c r="AY52" s="872"/>
      <c r="AZ52" s="872"/>
      <c r="BA52" s="872"/>
      <c r="BB52" s="872"/>
      <c r="BC52" s="872"/>
      <c r="BD52" s="872"/>
      <c r="BE52" s="872"/>
      <c r="BF52" s="872"/>
      <c r="BG52" s="872"/>
      <c r="BH52" s="872"/>
      <c r="BI52" s="872"/>
      <c r="BJ52" s="872"/>
      <c r="BK52" s="872"/>
      <c r="BL52" s="872"/>
      <c r="BM52" s="872"/>
      <c r="BN52" s="872"/>
      <c r="BO52" s="872"/>
      <c r="BP52" s="872"/>
      <c r="BQ52" s="872"/>
      <c r="BR52" s="872"/>
      <c r="BS52" s="872"/>
      <c r="BT52" s="872"/>
      <c r="BU52" s="872"/>
      <c r="BV52" s="872"/>
      <c r="BW52" s="872"/>
      <c r="BX52" s="872"/>
      <c r="BY52" s="872"/>
      <c r="BZ52" s="872"/>
      <c r="CA52" s="872"/>
      <c r="CB52" s="872"/>
      <c r="CC52" s="872"/>
      <c r="CD52" s="872"/>
      <c r="CE52" s="872"/>
      <c r="CF52" s="872"/>
      <c r="CG52" s="872"/>
      <c r="CH52" s="872"/>
      <c r="CI52" s="872"/>
      <c r="CJ52" s="872"/>
      <c r="CK52" s="872"/>
      <c r="CL52" s="872"/>
      <c r="CM52" s="872"/>
      <c r="CN52" s="872"/>
      <c r="CO52" s="872"/>
      <c r="CP52" s="872"/>
      <c r="CQ52" s="872"/>
      <c r="CR52" s="872"/>
      <c r="CS52" s="872"/>
      <c r="CT52" s="872"/>
      <c r="CU52" s="872"/>
      <c r="CV52" s="872"/>
      <c r="CW52" s="872"/>
      <c r="CX52" s="872"/>
      <c r="CY52" s="872"/>
      <c r="CZ52" s="872"/>
      <c r="DA52" s="872"/>
      <c r="DB52" s="872"/>
      <c r="DC52" s="872"/>
      <c r="DD52" s="872"/>
      <c r="DE52" s="872"/>
      <c r="DF52" s="867"/>
    </row>
    <row r="53" spans="1:110" ht="57" customHeight="1">
      <c r="A53" s="1099"/>
      <c r="B53" s="1106"/>
      <c r="C53" s="1107"/>
      <c r="D53" s="1099"/>
      <c r="E53" s="1099"/>
      <c r="F53" s="1099"/>
      <c r="G53" s="1099"/>
      <c r="H53" s="866" t="s">
        <v>533</v>
      </c>
      <c r="I53" s="878" t="s">
        <v>640</v>
      </c>
      <c r="J53" s="867" t="s">
        <v>534</v>
      </c>
      <c r="K53" s="867"/>
      <c r="L53" s="867"/>
      <c r="M53" s="879"/>
      <c r="N53" s="871"/>
      <c r="O53" s="871"/>
      <c r="P53" s="871"/>
      <c r="Q53" s="871"/>
      <c r="R53" s="871"/>
      <c r="S53" s="871"/>
      <c r="T53" s="871"/>
      <c r="U53" s="871"/>
      <c r="V53" s="871"/>
      <c r="W53" s="871"/>
      <c r="X53" s="871"/>
      <c r="Y53" s="871"/>
      <c r="Z53" s="871"/>
      <c r="AA53" s="871"/>
      <c r="AB53" s="871"/>
      <c r="AC53" s="871"/>
      <c r="AD53" s="871"/>
      <c r="AE53" s="873">
        <v>4</v>
      </c>
      <c r="AF53" s="872"/>
      <c r="AG53" s="872"/>
      <c r="AH53" s="872"/>
      <c r="AI53" s="872"/>
      <c r="AJ53" s="872" t="s">
        <v>535</v>
      </c>
      <c r="AK53" s="872"/>
      <c r="AL53" s="872"/>
      <c r="AM53" s="872"/>
      <c r="AN53" s="872"/>
      <c r="AO53" s="872"/>
      <c r="AP53" s="872"/>
      <c r="AQ53" s="872"/>
      <c r="AR53" s="872"/>
      <c r="AS53" s="872"/>
      <c r="AT53" s="872"/>
      <c r="AU53" s="872"/>
      <c r="AV53" s="872"/>
      <c r="AW53" s="872"/>
      <c r="AX53" s="872"/>
      <c r="AY53" s="872"/>
      <c r="AZ53" s="872"/>
      <c r="BA53" s="872"/>
      <c r="BB53" s="872"/>
      <c r="BC53" s="872"/>
      <c r="BD53" s="872"/>
      <c r="BE53" s="872"/>
      <c r="BF53" s="872"/>
      <c r="BG53" s="872"/>
      <c r="BH53" s="872"/>
      <c r="BI53" s="872"/>
      <c r="BJ53" s="872"/>
      <c r="BK53" s="872"/>
      <c r="BL53" s="872"/>
      <c r="BM53" s="872"/>
      <c r="BN53" s="872"/>
      <c r="BO53" s="872"/>
      <c r="BP53" s="872"/>
      <c r="BQ53" s="872"/>
      <c r="BR53" s="872"/>
      <c r="BS53" s="872"/>
      <c r="BT53" s="872"/>
      <c r="BU53" s="872"/>
      <c r="BV53" s="872"/>
      <c r="BW53" s="872"/>
      <c r="BX53" s="872"/>
      <c r="BY53" s="872"/>
      <c r="BZ53" s="872"/>
      <c r="CA53" s="872"/>
      <c r="CB53" s="872"/>
      <c r="CC53" s="872"/>
      <c r="CD53" s="872"/>
      <c r="CE53" s="872"/>
      <c r="CF53" s="872"/>
      <c r="CG53" s="872"/>
      <c r="CH53" s="872"/>
      <c r="CI53" s="872"/>
      <c r="CJ53" s="872"/>
      <c r="CK53" s="872"/>
      <c r="CL53" s="872"/>
      <c r="CM53" s="872"/>
      <c r="CN53" s="872"/>
      <c r="CO53" s="872"/>
      <c r="CP53" s="872"/>
      <c r="CQ53" s="872"/>
      <c r="CR53" s="872"/>
      <c r="CS53" s="872"/>
      <c r="CT53" s="872"/>
      <c r="CU53" s="872"/>
      <c r="CV53" s="872"/>
      <c r="CW53" s="872"/>
      <c r="CX53" s="872"/>
      <c r="CY53" s="872"/>
      <c r="CZ53" s="872"/>
      <c r="DA53" s="872"/>
      <c r="DB53" s="872"/>
      <c r="DC53" s="872"/>
      <c r="DD53" s="872"/>
      <c r="DE53" s="872"/>
      <c r="DF53" s="867"/>
    </row>
    <row r="54" spans="1:110" ht="57" customHeight="1">
      <c r="A54" s="1100" t="s">
        <v>641</v>
      </c>
      <c r="B54" s="1100" t="s">
        <v>642</v>
      </c>
      <c r="C54" s="1103"/>
      <c r="D54" s="1103">
        <v>0.8</v>
      </c>
      <c r="E54" s="1103">
        <v>0.8</v>
      </c>
      <c r="F54" s="1100" t="s">
        <v>591</v>
      </c>
      <c r="G54" s="1100" t="s">
        <v>551</v>
      </c>
      <c r="H54" s="917" t="s">
        <v>529</v>
      </c>
      <c r="J54" s="867"/>
      <c r="K54" s="867"/>
      <c r="L54" s="867"/>
      <c r="M54" s="879"/>
      <c r="N54" s="872"/>
      <c r="O54" s="872"/>
      <c r="P54" s="872"/>
      <c r="Q54" s="872"/>
      <c r="R54" s="872"/>
      <c r="S54" s="872"/>
      <c r="T54" s="872"/>
      <c r="U54" s="872"/>
      <c r="V54" s="872"/>
      <c r="W54" s="872"/>
      <c r="X54" s="872"/>
      <c r="Y54" s="872"/>
      <c r="Z54" s="872"/>
      <c r="AA54" s="872"/>
      <c r="AB54" s="872"/>
      <c r="AC54" s="872"/>
      <c r="AD54" s="872"/>
      <c r="AE54" s="872"/>
      <c r="AF54" s="872"/>
      <c r="AG54" s="872"/>
      <c r="AH54" s="872"/>
      <c r="AI54" s="872"/>
      <c r="AJ54" s="872"/>
      <c r="AK54" s="872"/>
      <c r="AL54" s="872"/>
      <c r="AM54" s="872"/>
      <c r="AN54" s="872"/>
      <c r="AO54" s="872"/>
      <c r="AP54" s="872"/>
      <c r="AQ54" s="872"/>
      <c r="AR54" s="872"/>
      <c r="AS54" s="872"/>
      <c r="AT54" s="872"/>
      <c r="AU54" s="872"/>
      <c r="AV54" s="872"/>
      <c r="AW54" s="872"/>
      <c r="AX54" s="872"/>
      <c r="AY54" s="872"/>
      <c r="AZ54" s="872"/>
      <c r="BA54" s="872"/>
      <c r="BB54" s="872"/>
      <c r="BC54" s="872"/>
      <c r="BD54" s="872"/>
      <c r="BE54" s="872"/>
      <c r="BF54" s="872"/>
      <c r="BG54" s="872"/>
      <c r="BH54" s="872"/>
      <c r="BI54" s="872"/>
      <c r="BJ54" s="872"/>
      <c r="BK54" s="872"/>
      <c r="BL54" s="872"/>
      <c r="BM54" s="872"/>
      <c r="BN54" s="872"/>
      <c r="BO54" s="872"/>
      <c r="BP54" s="872"/>
      <c r="BQ54" s="872"/>
      <c r="BR54" s="872"/>
      <c r="BS54" s="872"/>
      <c r="BT54" s="872"/>
      <c r="BU54" s="872"/>
      <c r="BV54" s="872"/>
      <c r="BW54" s="872"/>
      <c r="BX54" s="872"/>
      <c r="BY54" s="872"/>
      <c r="BZ54" s="872"/>
      <c r="CA54" s="872"/>
      <c r="CB54" s="872"/>
      <c r="CC54" s="872"/>
      <c r="CD54" s="872"/>
      <c r="CE54" s="872"/>
      <c r="CF54" s="872"/>
      <c r="CG54" s="872"/>
      <c r="CH54" s="872"/>
      <c r="CI54" s="872"/>
      <c r="CJ54" s="872"/>
      <c r="CK54" s="872"/>
      <c r="CL54" s="872"/>
      <c r="CM54" s="872"/>
      <c r="CN54" s="872"/>
      <c r="CO54" s="872"/>
      <c r="CP54" s="872"/>
      <c r="CQ54" s="872"/>
      <c r="CR54" s="872"/>
      <c r="CS54" s="872"/>
      <c r="CT54" s="872"/>
      <c r="CU54" s="872"/>
      <c r="CV54" s="872"/>
      <c r="CW54" s="872"/>
      <c r="CX54" s="872"/>
      <c r="CY54" s="872"/>
      <c r="CZ54" s="872"/>
      <c r="DA54" s="872"/>
      <c r="DB54" s="872"/>
      <c r="DC54" s="872"/>
      <c r="DD54" s="872"/>
      <c r="DE54" s="872"/>
      <c r="DF54" s="867"/>
    </row>
    <row r="55" spans="1:110" ht="57" customHeight="1">
      <c r="A55" s="1101"/>
      <c r="B55" s="1101"/>
      <c r="C55" s="1104"/>
      <c r="D55" s="1104"/>
      <c r="E55" s="1104"/>
      <c r="F55" s="1101"/>
      <c r="G55" s="1101"/>
      <c r="H55" s="1097" t="s">
        <v>533</v>
      </c>
      <c r="I55" s="881" t="s">
        <v>816</v>
      </c>
      <c r="J55" s="867" t="s">
        <v>534</v>
      </c>
      <c r="K55" s="867"/>
      <c r="L55" s="867"/>
      <c r="M55" s="879"/>
      <c r="N55" s="871"/>
      <c r="O55" s="871"/>
      <c r="P55" s="871"/>
      <c r="Q55" s="871"/>
      <c r="R55" s="871"/>
      <c r="S55" s="871"/>
      <c r="T55" s="871"/>
      <c r="U55" s="871"/>
      <c r="V55" s="871"/>
      <c r="W55" s="871"/>
      <c r="X55" s="871"/>
      <c r="Y55" s="871"/>
      <c r="Z55" s="871"/>
      <c r="AA55" s="871"/>
      <c r="AB55" s="871"/>
      <c r="AC55" s="871"/>
      <c r="AD55" s="871"/>
      <c r="AE55" s="873"/>
      <c r="AF55" s="872"/>
      <c r="AG55" s="872"/>
      <c r="AH55" s="872"/>
      <c r="AI55" s="872"/>
      <c r="AJ55" s="872"/>
      <c r="AK55" s="872"/>
      <c r="AL55" s="872"/>
      <c r="AM55" s="872"/>
      <c r="AN55" s="872"/>
      <c r="AO55" s="872"/>
      <c r="AP55" s="872"/>
      <c r="AQ55" s="872"/>
      <c r="AR55" s="872"/>
      <c r="AS55" s="872"/>
      <c r="AT55" s="872"/>
      <c r="AU55" s="872"/>
      <c r="AV55" s="872"/>
      <c r="AW55" s="872"/>
      <c r="AX55" s="872"/>
      <c r="AY55" s="872"/>
      <c r="AZ55" s="872"/>
      <c r="BA55" s="872"/>
      <c r="BB55" s="872"/>
      <c r="BC55" s="872"/>
      <c r="BD55" s="872"/>
      <c r="BE55" s="872"/>
      <c r="BF55" s="872"/>
      <c r="BG55" s="872"/>
      <c r="BH55" s="872"/>
      <c r="BI55" s="872"/>
      <c r="BJ55" s="872"/>
      <c r="BK55" s="872"/>
      <c r="BL55" s="872"/>
      <c r="BM55" s="872"/>
      <c r="BN55" s="872"/>
      <c r="BO55" s="872"/>
      <c r="BP55" s="872"/>
      <c r="BQ55" s="872"/>
      <c r="BR55" s="872"/>
      <c r="BS55" s="872"/>
      <c r="BT55" s="872"/>
      <c r="BU55" s="872"/>
      <c r="BV55" s="872"/>
      <c r="BW55" s="872"/>
      <c r="BX55" s="872"/>
      <c r="BY55" s="872"/>
      <c r="BZ55" s="872"/>
      <c r="CA55" s="872"/>
      <c r="CB55" s="872"/>
      <c r="CC55" s="872"/>
      <c r="CD55" s="872"/>
      <c r="CE55" s="872"/>
      <c r="CF55" s="872"/>
      <c r="CG55" s="872"/>
      <c r="CH55" s="872"/>
      <c r="CI55" s="872"/>
      <c r="CJ55" s="872"/>
      <c r="CK55" s="872"/>
      <c r="CL55" s="872"/>
      <c r="CM55" s="872"/>
      <c r="CN55" s="872"/>
      <c r="CO55" s="872"/>
      <c r="CP55" s="872"/>
      <c r="CQ55" s="872"/>
      <c r="CR55" s="872"/>
      <c r="CS55" s="872"/>
      <c r="CT55" s="872"/>
      <c r="CU55" s="872"/>
      <c r="CV55" s="872"/>
      <c r="CW55" s="872"/>
      <c r="CX55" s="872"/>
      <c r="CY55" s="872"/>
      <c r="CZ55" s="872"/>
      <c r="DA55" s="872"/>
      <c r="DB55" s="872"/>
      <c r="DC55" s="872"/>
      <c r="DD55" s="872"/>
      <c r="DE55" s="872"/>
      <c r="DF55" s="867"/>
    </row>
    <row r="56" spans="1:110" ht="76.5" customHeight="1">
      <c r="A56" s="1101"/>
      <c r="B56" s="1101"/>
      <c r="C56" s="1104"/>
      <c r="D56" s="1104"/>
      <c r="E56" s="1104"/>
      <c r="F56" s="1101"/>
      <c r="G56" s="1101"/>
      <c r="H56" s="1097"/>
      <c r="I56" s="881" t="s">
        <v>646</v>
      </c>
      <c r="J56" s="867" t="s">
        <v>534</v>
      </c>
      <c r="K56" s="867"/>
      <c r="L56" s="867"/>
      <c r="M56" s="879"/>
      <c r="N56" s="914"/>
      <c r="O56" s="914"/>
      <c r="P56" s="914"/>
      <c r="Q56" s="914"/>
      <c r="R56" s="914"/>
      <c r="S56" s="914"/>
      <c r="T56" s="914"/>
      <c r="U56" s="914"/>
      <c r="V56" s="914"/>
      <c r="W56" s="914"/>
      <c r="X56" s="914"/>
      <c r="Y56" s="914"/>
      <c r="Z56" s="914"/>
      <c r="AA56" s="914"/>
      <c r="AB56" s="914"/>
      <c r="AC56" s="914"/>
      <c r="AD56" s="914"/>
      <c r="AE56" s="914"/>
      <c r="AF56" s="914"/>
      <c r="AG56" s="914"/>
      <c r="AH56" s="914"/>
      <c r="AI56" s="914"/>
      <c r="AJ56" s="914"/>
      <c r="AK56" s="914"/>
      <c r="AL56" s="863"/>
      <c r="AM56" s="863"/>
      <c r="AN56" s="863"/>
      <c r="AO56" s="863"/>
      <c r="AP56" s="863" t="s">
        <v>535</v>
      </c>
      <c r="AQ56" s="872"/>
      <c r="AR56" s="872"/>
      <c r="AS56" s="872"/>
      <c r="AT56" s="872"/>
      <c r="AU56" s="872"/>
      <c r="AV56" s="872"/>
      <c r="AW56" s="872"/>
      <c r="AX56" s="872"/>
      <c r="AY56" s="872"/>
      <c r="AZ56" s="872"/>
      <c r="BA56" s="872"/>
      <c r="BB56" s="872"/>
      <c r="BC56" s="872"/>
      <c r="BD56" s="872"/>
      <c r="BE56" s="872"/>
      <c r="BF56" s="872"/>
      <c r="BG56" s="872"/>
      <c r="BH56" s="872"/>
      <c r="BI56" s="872"/>
      <c r="BJ56" s="872"/>
      <c r="BK56" s="872"/>
      <c r="BL56" s="872"/>
      <c r="BM56" s="872"/>
      <c r="BN56" s="872"/>
      <c r="BO56" s="872"/>
      <c r="BP56" s="872"/>
      <c r="BQ56" s="872"/>
      <c r="BR56" s="872"/>
      <c r="BS56" s="872"/>
      <c r="BT56" s="872"/>
      <c r="BU56" s="872"/>
      <c r="BV56" s="872"/>
      <c r="BW56" s="872"/>
      <c r="BX56" s="872"/>
      <c r="BY56" s="872"/>
      <c r="BZ56" s="872"/>
      <c r="CA56" s="872"/>
      <c r="CB56" s="872"/>
      <c r="CC56" s="872"/>
      <c r="CD56" s="872"/>
      <c r="CE56" s="872"/>
      <c r="CF56" s="872"/>
      <c r="CG56" s="872"/>
      <c r="CH56" s="872"/>
      <c r="CI56" s="872"/>
      <c r="CJ56" s="872"/>
      <c r="CK56" s="872"/>
      <c r="CL56" s="872"/>
      <c r="CM56" s="872"/>
      <c r="CN56" s="872"/>
      <c r="CO56" s="872"/>
      <c r="CP56" s="872"/>
      <c r="CQ56" s="872"/>
      <c r="CR56" s="872"/>
      <c r="CS56" s="872"/>
      <c r="CT56" s="872"/>
      <c r="CU56" s="872"/>
      <c r="CV56" s="872"/>
      <c r="CW56" s="872"/>
      <c r="CX56" s="872"/>
      <c r="CY56" s="872"/>
      <c r="CZ56" s="872"/>
      <c r="DA56" s="872"/>
      <c r="DB56" s="872"/>
      <c r="DC56" s="872"/>
      <c r="DD56" s="872"/>
      <c r="DE56" s="872"/>
      <c r="DF56" s="867"/>
    </row>
    <row r="57" spans="1:110" ht="62.25" customHeight="1">
      <c r="A57" s="1101"/>
      <c r="B57" s="1101"/>
      <c r="C57" s="1104"/>
      <c r="D57" s="1104"/>
      <c r="E57" s="1104"/>
      <c r="F57" s="1101"/>
      <c r="G57" s="1101"/>
      <c r="H57" s="1097"/>
      <c r="I57" s="918" t="s">
        <v>643</v>
      </c>
      <c r="J57" s="867" t="s">
        <v>534</v>
      </c>
      <c r="K57" s="867"/>
      <c r="L57" s="867"/>
      <c r="M57" s="879"/>
      <c r="N57" s="871"/>
      <c r="O57" s="871"/>
      <c r="P57" s="871"/>
      <c r="Q57" s="871"/>
      <c r="R57" s="871"/>
      <c r="S57" s="871"/>
      <c r="T57" s="871"/>
      <c r="U57" s="871"/>
      <c r="V57" s="871"/>
      <c r="W57" s="871"/>
      <c r="X57" s="871"/>
      <c r="Y57" s="871"/>
      <c r="Z57" s="871"/>
      <c r="AA57" s="871"/>
      <c r="AB57" s="871"/>
      <c r="AC57" s="871"/>
      <c r="AD57" s="914"/>
      <c r="AE57" s="871"/>
      <c r="AF57" s="871"/>
      <c r="AG57" s="871"/>
      <c r="AH57" s="871"/>
      <c r="AI57" s="871"/>
      <c r="AJ57" s="871"/>
      <c r="AK57" s="871"/>
      <c r="AL57" s="872"/>
      <c r="AM57" s="872"/>
      <c r="AN57" s="872"/>
      <c r="AO57" s="872"/>
      <c r="AP57" s="872"/>
      <c r="AQ57" s="872"/>
      <c r="AR57" s="872"/>
      <c r="AS57" s="872"/>
      <c r="AT57" s="872"/>
      <c r="AU57" s="872"/>
      <c r="AV57" s="872"/>
      <c r="AW57" s="872"/>
      <c r="AX57" s="872"/>
      <c r="AY57" s="872"/>
      <c r="AZ57" s="872" t="s">
        <v>553</v>
      </c>
      <c r="BA57" s="872"/>
      <c r="BB57" s="872"/>
      <c r="BC57" s="872"/>
      <c r="BD57" s="872"/>
      <c r="BE57" s="872"/>
      <c r="BF57" s="872"/>
      <c r="BG57" s="872"/>
      <c r="BH57" s="872"/>
      <c r="BI57" s="872"/>
      <c r="BJ57" s="872"/>
      <c r="BK57" s="872"/>
      <c r="BL57" s="872"/>
      <c r="BM57" s="872"/>
      <c r="BN57" s="872"/>
      <c r="BO57" s="872"/>
      <c r="BP57" s="872"/>
      <c r="BQ57" s="872"/>
      <c r="BR57" s="872"/>
      <c r="BS57" s="872"/>
      <c r="BT57" s="872"/>
      <c r="BU57" s="872"/>
      <c r="BV57" s="872"/>
      <c r="BW57" s="872"/>
      <c r="BX57" s="872"/>
      <c r="BY57" s="872"/>
      <c r="BZ57" s="872"/>
      <c r="CA57" s="872"/>
      <c r="CB57" s="872"/>
      <c r="CC57" s="872"/>
      <c r="CD57" s="872"/>
      <c r="CE57" s="872"/>
      <c r="CF57" s="872"/>
      <c r="CG57" s="872"/>
      <c r="CH57" s="872"/>
      <c r="CI57" s="872"/>
      <c r="CJ57" s="872"/>
      <c r="CK57" s="872"/>
      <c r="CL57" s="872"/>
      <c r="CM57" s="872"/>
      <c r="CN57" s="872"/>
      <c r="CO57" s="872"/>
      <c r="CP57" s="872"/>
      <c r="CQ57" s="872"/>
      <c r="CR57" s="872"/>
      <c r="CS57" s="872"/>
      <c r="CT57" s="872"/>
      <c r="CU57" s="872"/>
      <c r="CV57" s="872"/>
      <c r="CW57" s="872"/>
      <c r="CX57" s="872"/>
      <c r="CY57" s="872"/>
      <c r="CZ57" s="872"/>
      <c r="DA57" s="872"/>
      <c r="DB57" s="872"/>
      <c r="DC57" s="872"/>
      <c r="DD57" s="872"/>
      <c r="DE57" s="872"/>
      <c r="DF57" s="867"/>
    </row>
    <row r="58" spans="1:110" ht="47" customHeight="1">
      <c r="A58" s="1101"/>
      <c r="B58" s="1101"/>
      <c r="C58" s="1104"/>
      <c r="D58" s="1104"/>
      <c r="E58" s="1104"/>
      <c r="F58" s="1101"/>
      <c r="G58" s="1101"/>
      <c r="H58" s="1097"/>
      <c r="I58" s="878" t="s">
        <v>644</v>
      </c>
      <c r="J58" s="867" t="s">
        <v>534</v>
      </c>
      <c r="K58" s="867"/>
      <c r="L58" s="867"/>
      <c r="M58" s="879"/>
      <c r="N58" s="914"/>
      <c r="O58" s="914"/>
      <c r="P58" s="914"/>
      <c r="Q58" s="914"/>
      <c r="R58" s="914"/>
      <c r="S58" s="914"/>
      <c r="T58" s="914"/>
      <c r="U58" s="914"/>
      <c r="V58" s="914"/>
      <c r="W58" s="914"/>
      <c r="X58" s="914"/>
      <c r="Y58" s="914"/>
      <c r="Z58" s="914"/>
      <c r="AA58" s="914"/>
      <c r="AB58" s="914"/>
      <c r="AC58" s="914"/>
      <c r="AD58" s="914"/>
      <c r="AE58" s="914"/>
      <c r="AF58" s="914"/>
      <c r="AG58" s="914"/>
      <c r="AH58" s="914"/>
      <c r="AI58" s="914"/>
      <c r="AJ58" s="914"/>
      <c r="AK58" s="914"/>
      <c r="AL58" s="863"/>
      <c r="AM58" s="863"/>
      <c r="AN58" s="863"/>
      <c r="AO58" s="863"/>
      <c r="AP58" s="863" t="s">
        <v>535</v>
      </c>
      <c r="AQ58" s="872"/>
      <c r="AR58" s="872"/>
      <c r="AS58" s="872"/>
      <c r="AT58" s="872"/>
      <c r="AU58" s="872"/>
      <c r="AV58" s="872"/>
      <c r="AW58" s="872"/>
      <c r="AX58" s="872"/>
      <c r="AY58" s="872"/>
      <c r="AZ58" s="872"/>
      <c r="BA58" s="872"/>
      <c r="BB58" s="872"/>
      <c r="BC58" s="872"/>
      <c r="BD58" s="872"/>
      <c r="BE58" s="872"/>
      <c r="BF58" s="872"/>
      <c r="BG58" s="872"/>
      <c r="BH58" s="872"/>
      <c r="BI58" s="872"/>
      <c r="BJ58" s="872"/>
      <c r="BK58" s="872"/>
      <c r="BL58" s="872"/>
      <c r="BM58" s="872"/>
      <c r="BN58" s="872"/>
      <c r="BO58" s="872"/>
      <c r="BP58" s="872"/>
      <c r="BQ58" s="872"/>
      <c r="BR58" s="872"/>
      <c r="BS58" s="872"/>
      <c r="BT58" s="872"/>
      <c r="BU58" s="872"/>
      <c r="BV58" s="872"/>
      <c r="BW58" s="872"/>
      <c r="BX58" s="872"/>
      <c r="BY58" s="872"/>
      <c r="BZ58" s="872"/>
      <c r="CA58" s="872"/>
      <c r="CB58" s="872"/>
      <c r="CC58" s="872"/>
      <c r="CD58" s="872"/>
      <c r="CE58" s="872"/>
      <c r="CF58" s="872"/>
      <c r="CG58" s="872"/>
      <c r="CH58" s="872"/>
      <c r="CI58" s="872"/>
      <c r="CJ58" s="872"/>
      <c r="CK58" s="872"/>
      <c r="CL58" s="872"/>
      <c r="CM58" s="872"/>
      <c r="CN58" s="872"/>
      <c r="CO58" s="872"/>
      <c r="CP58" s="872"/>
      <c r="CQ58" s="872"/>
      <c r="CR58" s="872"/>
      <c r="CS58" s="872"/>
      <c r="CT58" s="872"/>
      <c r="CU58" s="872"/>
      <c r="CV58" s="872"/>
      <c r="CW58" s="872"/>
      <c r="CX58" s="872"/>
      <c r="CY58" s="872"/>
      <c r="CZ58" s="872"/>
      <c r="DA58" s="872"/>
      <c r="DB58" s="872"/>
      <c r="DC58" s="872"/>
      <c r="DD58" s="872"/>
      <c r="DE58" s="872"/>
      <c r="DF58" s="867"/>
    </row>
    <row r="59" spans="1:110" ht="106" customHeight="1">
      <c r="A59" s="1101"/>
      <c r="B59" s="1101"/>
      <c r="C59" s="1104"/>
      <c r="D59" s="1104"/>
      <c r="E59" s="1104"/>
      <c r="F59" s="1101"/>
      <c r="G59" s="1101"/>
      <c r="H59" s="1097"/>
      <c r="I59" s="881" t="s">
        <v>645</v>
      </c>
      <c r="J59" s="867" t="s">
        <v>534</v>
      </c>
      <c r="K59" s="867"/>
      <c r="L59" s="867"/>
      <c r="M59" s="879"/>
      <c r="N59" s="914"/>
      <c r="O59" s="914"/>
      <c r="P59" s="914"/>
      <c r="Q59" s="914"/>
      <c r="R59" s="914"/>
      <c r="S59" s="914"/>
      <c r="T59" s="914"/>
      <c r="U59" s="914"/>
      <c r="V59" s="914"/>
      <c r="W59" s="914"/>
      <c r="X59" s="914"/>
      <c r="Y59" s="914"/>
      <c r="Z59" s="914"/>
      <c r="AA59" s="914"/>
      <c r="AB59" s="914"/>
      <c r="AC59" s="914"/>
      <c r="AD59" s="914"/>
      <c r="AE59" s="914"/>
      <c r="AF59" s="914"/>
      <c r="AG59" s="914"/>
      <c r="AH59" s="914"/>
      <c r="AI59" s="914"/>
      <c r="AJ59" s="914"/>
      <c r="AK59" s="914"/>
      <c r="AL59" s="863"/>
      <c r="AM59" s="863"/>
      <c r="AN59" s="863"/>
      <c r="AO59" s="863"/>
      <c r="AP59" s="863" t="s">
        <v>535</v>
      </c>
      <c r="AV59" s="872"/>
      <c r="AW59" s="872"/>
      <c r="AX59" s="872"/>
      <c r="AY59" s="872"/>
      <c r="AZ59" s="872"/>
      <c r="BA59" s="872"/>
      <c r="BB59" s="872"/>
      <c r="BC59" s="872"/>
      <c r="BD59" s="872"/>
      <c r="BE59" s="872"/>
      <c r="BF59" s="872"/>
      <c r="BG59" s="872"/>
      <c r="BH59" s="872"/>
      <c r="BI59" s="872"/>
      <c r="BJ59" s="872"/>
      <c r="BK59" s="872"/>
      <c r="BL59" s="872"/>
      <c r="BM59" s="872"/>
      <c r="BN59" s="872"/>
      <c r="BO59" s="872"/>
      <c r="BP59" s="872"/>
      <c r="BQ59" s="872"/>
      <c r="BR59" s="872"/>
      <c r="BS59" s="872"/>
      <c r="BT59" s="872"/>
      <c r="BU59" s="872"/>
      <c r="BV59" s="872"/>
      <c r="BW59" s="872"/>
      <c r="BX59" s="872"/>
      <c r="BY59" s="872"/>
      <c r="BZ59" s="872"/>
      <c r="CA59" s="872"/>
      <c r="CB59" s="872"/>
      <c r="CC59" s="872"/>
      <c r="CD59" s="872"/>
      <c r="CE59" s="872"/>
      <c r="CF59" s="872"/>
      <c r="CG59" s="872"/>
      <c r="CH59" s="872"/>
      <c r="CI59" s="872"/>
      <c r="CJ59" s="872"/>
      <c r="CK59" s="872"/>
      <c r="CL59" s="872"/>
      <c r="CM59" s="872"/>
      <c r="CN59" s="872"/>
      <c r="CO59" s="872"/>
      <c r="CP59" s="872"/>
      <c r="CQ59" s="872"/>
      <c r="CR59" s="872"/>
      <c r="CS59" s="872"/>
      <c r="CT59" s="872"/>
      <c r="CU59" s="872"/>
      <c r="CV59" s="872"/>
      <c r="CW59" s="872"/>
      <c r="CX59" s="872"/>
      <c r="CY59" s="872"/>
      <c r="CZ59" s="872"/>
      <c r="DA59" s="872"/>
      <c r="DB59" s="872"/>
      <c r="DC59" s="872"/>
      <c r="DD59" s="872"/>
      <c r="DE59" s="872"/>
      <c r="DF59" s="867"/>
    </row>
    <row r="60" spans="1:110" ht="76.5" customHeight="1">
      <c r="A60" s="1101"/>
      <c r="B60" s="1101"/>
      <c r="C60" s="1104"/>
      <c r="D60" s="1104"/>
      <c r="E60" s="1104"/>
      <c r="F60" s="1101"/>
      <c r="G60" s="1101"/>
      <c r="H60" s="1097"/>
      <c r="I60" s="878" t="s">
        <v>647</v>
      </c>
      <c r="J60" s="867" t="s">
        <v>12</v>
      </c>
      <c r="K60" s="867" t="s">
        <v>648</v>
      </c>
      <c r="L60" s="867" t="s">
        <v>649</v>
      </c>
      <c r="M60" s="879">
        <v>3</v>
      </c>
      <c r="N60" s="872"/>
      <c r="O60" s="880"/>
      <c r="P60" s="872"/>
      <c r="Q60" s="880"/>
      <c r="R60" s="872">
        <v>3</v>
      </c>
      <c r="S60" s="880">
        <v>3</v>
      </c>
      <c r="T60" s="872"/>
      <c r="U60" s="880"/>
      <c r="V60" s="872"/>
      <c r="W60" s="880"/>
      <c r="X60" s="872">
        <v>3</v>
      </c>
      <c r="Y60" s="880">
        <v>3</v>
      </c>
      <c r="Z60" s="872"/>
      <c r="AA60" s="880"/>
      <c r="AB60" s="872"/>
      <c r="AC60" s="880"/>
      <c r="AD60" s="872">
        <v>3</v>
      </c>
      <c r="AE60" s="880">
        <v>3</v>
      </c>
      <c r="AF60" s="872"/>
      <c r="AG60" s="880"/>
      <c r="AH60" s="872"/>
      <c r="AI60" s="880"/>
      <c r="AJ60" s="872">
        <v>3</v>
      </c>
      <c r="AK60" s="880">
        <v>3</v>
      </c>
      <c r="AL60" s="872"/>
      <c r="AM60" s="872"/>
      <c r="AN60" s="872"/>
      <c r="AO60" s="872"/>
      <c r="AP60" s="872">
        <v>3</v>
      </c>
      <c r="AQ60" s="872"/>
      <c r="AR60" s="872"/>
      <c r="AS60" s="872"/>
      <c r="AT60" s="872"/>
      <c r="AU60" s="872"/>
      <c r="AV60" s="872">
        <v>3</v>
      </c>
      <c r="AW60" s="872"/>
      <c r="AX60" s="872"/>
      <c r="AY60" s="872"/>
      <c r="AZ60" s="872"/>
      <c r="BA60" s="872"/>
      <c r="BB60" s="872">
        <v>3</v>
      </c>
      <c r="BC60" s="872"/>
      <c r="BD60" s="872"/>
      <c r="BE60" s="872"/>
      <c r="BF60" s="872"/>
      <c r="BG60" s="872"/>
      <c r="BH60" s="872">
        <v>3</v>
      </c>
      <c r="BI60" s="872"/>
      <c r="BJ60" s="872"/>
      <c r="BK60" s="872"/>
      <c r="BL60" s="872"/>
      <c r="BM60" s="872"/>
      <c r="BN60" s="872">
        <v>3</v>
      </c>
      <c r="BO60" s="872"/>
      <c r="BP60" s="872"/>
      <c r="BQ60" s="872"/>
      <c r="BR60" s="872"/>
      <c r="BS60" s="872"/>
      <c r="BT60" s="872">
        <v>3</v>
      </c>
      <c r="BU60" s="872"/>
      <c r="BV60" s="872"/>
      <c r="BW60" s="872"/>
      <c r="BX60" s="872"/>
      <c r="BY60" s="872"/>
      <c r="BZ60" s="872">
        <v>3</v>
      </c>
      <c r="CA60" s="872"/>
      <c r="CB60" s="872"/>
      <c r="CC60" s="872"/>
      <c r="CD60" s="872"/>
      <c r="CE60" s="872"/>
      <c r="CF60" s="872">
        <v>3</v>
      </c>
      <c r="CG60" s="872"/>
      <c r="CH60" s="872"/>
      <c r="CI60" s="872"/>
      <c r="CJ60" s="872"/>
      <c r="CK60" s="872"/>
      <c r="CL60" s="872">
        <v>3</v>
      </c>
      <c r="CM60" s="872"/>
      <c r="CN60" s="872"/>
      <c r="CO60" s="872"/>
      <c r="CP60" s="872"/>
      <c r="CQ60" s="872"/>
      <c r="CR60" s="872"/>
      <c r="CS60" s="872"/>
      <c r="CT60" s="872"/>
      <c r="CU60" s="872"/>
      <c r="CV60" s="872"/>
      <c r="CW60" s="872"/>
      <c r="CX60" s="872"/>
      <c r="CY60" s="872"/>
      <c r="CZ60" s="872"/>
      <c r="DA60" s="872"/>
      <c r="DB60" s="872"/>
      <c r="DC60" s="872"/>
      <c r="DD60" s="872"/>
      <c r="DE60" s="872"/>
      <c r="DF60" s="867"/>
    </row>
    <row r="61" spans="1:110" ht="104.25" customHeight="1">
      <c r="A61" s="1102"/>
      <c r="B61" s="1102"/>
      <c r="C61" s="1105"/>
      <c r="D61" s="1105"/>
      <c r="E61" s="1105"/>
      <c r="F61" s="1102"/>
      <c r="G61" s="1102"/>
      <c r="H61" s="1098"/>
      <c r="I61" s="881" t="s">
        <v>650</v>
      </c>
      <c r="J61" s="867" t="s">
        <v>534</v>
      </c>
      <c r="K61" s="867"/>
      <c r="L61" s="867"/>
      <c r="M61" s="879"/>
      <c r="N61" s="914"/>
      <c r="O61" s="914"/>
      <c r="P61" s="914"/>
      <c r="Q61" s="914"/>
      <c r="R61" s="914"/>
      <c r="S61" s="914"/>
      <c r="T61" s="914"/>
      <c r="U61" s="914"/>
      <c r="V61" s="914"/>
      <c r="W61" s="914"/>
      <c r="X61" s="914"/>
      <c r="Y61" s="914"/>
      <c r="Z61" s="914"/>
      <c r="AA61" s="914"/>
      <c r="AB61" s="914"/>
      <c r="AC61" s="914"/>
      <c r="AD61" s="914"/>
      <c r="AE61" s="914"/>
      <c r="AF61" s="914"/>
      <c r="AG61" s="914"/>
      <c r="AH61" s="914"/>
      <c r="AI61" s="914"/>
      <c r="AJ61" s="863" t="s">
        <v>535</v>
      </c>
      <c r="AK61" s="872"/>
      <c r="AL61" s="872"/>
      <c r="AM61" s="872"/>
      <c r="AN61" s="872"/>
      <c r="AO61" s="872"/>
      <c r="AP61" s="872"/>
      <c r="AQ61" s="872"/>
      <c r="AR61" s="872"/>
      <c r="AS61" s="872"/>
      <c r="AT61" s="872"/>
      <c r="AU61" s="872"/>
      <c r="AV61" s="872" t="s">
        <v>553</v>
      </c>
      <c r="AW61" s="872"/>
      <c r="AX61" s="872"/>
      <c r="AY61" s="872"/>
      <c r="AZ61" s="872"/>
      <c r="BA61" s="872"/>
      <c r="BB61" s="872"/>
      <c r="BC61" s="872"/>
      <c r="BD61" s="872"/>
      <c r="BE61" s="872"/>
      <c r="BF61" s="872"/>
      <c r="BG61" s="872"/>
      <c r="BH61" s="872"/>
      <c r="BI61" s="872"/>
      <c r="BJ61" s="872"/>
      <c r="BK61" s="872"/>
      <c r="BL61" s="872"/>
      <c r="BM61" s="872"/>
      <c r="BN61" s="872"/>
      <c r="BO61" s="872"/>
      <c r="BP61" s="872"/>
      <c r="BQ61" s="872"/>
      <c r="BR61" s="872"/>
      <c r="BS61" s="872"/>
      <c r="BT61" s="872"/>
      <c r="BU61" s="872"/>
      <c r="BV61" s="872"/>
      <c r="BW61" s="872"/>
      <c r="BX61" s="872"/>
      <c r="BY61" s="872"/>
      <c r="BZ61" s="872"/>
      <c r="CA61" s="872"/>
      <c r="CB61" s="872"/>
      <c r="CC61" s="872"/>
      <c r="CD61" s="872"/>
      <c r="CE61" s="872"/>
      <c r="CF61" s="872"/>
      <c r="CG61" s="872"/>
      <c r="CH61" s="872"/>
      <c r="CI61" s="872"/>
      <c r="CJ61" s="872"/>
      <c r="CK61" s="872"/>
      <c r="CL61" s="872"/>
      <c r="CM61" s="872"/>
      <c r="CN61" s="872"/>
      <c r="CO61" s="872"/>
      <c r="CP61" s="872"/>
      <c r="CQ61" s="872"/>
      <c r="CR61" s="872"/>
      <c r="CS61" s="872"/>
      <c r="CT61" s="872"/>
      <c r="CU61" s="872"/>
      <c r="CV61" s="872"/>
      <c r="CW61" s="872"/>
      <c r="CX61" s="872"/>
      <c r="CY61" s="872"/>
      <c r="CZ61" s="872"/>
      <c r="DA61" s="872"/>
      <c r="DB61" s="872"/>
      <c r="DC61" s="872"/>
      <c r="DD61" s="872"/>
      <c r="DE61" s="872"/>
      <c r="DF61" s="867"/>
    </row>
  </sheetData>
  <mergeCells count="128">
    <mergeCell ref="B1:CA1"/>
    <mergeCell ref="B2:CA2"/>
    <mergeCell ref="B3:CA3"/>
    <mergeCell ref="C4:D4"/>
    <mergeCell ref="A5:A7"/>
    <mergeCell ref="B5:B7"/>
    <mergeCell ref="C5:C7"/>
    <mergeCell ref="D5:D7"/>
    <mergeCell ref="E5:E7"/>
    <mergeCell ref="F5:F7"/>
    <mergeCell ref="AX6:AY6"/>
    <mergeCell ref="AZ6:BA6"/>
    <mergeCell ref="BB6:BC6"/>
    <mergeCell ref="BD6:BE6"/>
    <mergeCell ref="AH6:AI6"/>
    <mergeCell ref="AJ6:AK6"/>
    <mergeCell ref="AL6:AM6"/>
    <mergeCell ref="AN6:AO6"/>
    <mergeCell ref="AP6:AQ6"/>
    <mergeCell ref="AR6:AS6"/>
    <mergeCell ref="BX6:BY6"/>
    <mergeCell ref="BZ6:CA6"/>
    <mergeCell ref="V6:W6"/>
    <mergeCell ref="X6:Y6"/>
    <mergeCell ref="Z6:AA6"/>
    <mergeCell ref="AB6:AC6"/>
    <mergeCell ref="AD6:AE6"/>
    <mergeCell ref="AF6:AG6"/>
    <mergeCell ref="R5:AK5"/>
    <mergeCell ref="AP5:BI5"/>
    <mergeCell ref="BN5:CG5"/>
    <mergeCell ref="AT6:AU6"/>
    <mergeCell ref="AV6:AW6"/>
    <mergeCell ref="G6:G7"/>
    <mergeCell ref="N6:O6"/>
    <mergeCell ref="P6:Q6"/>
    <mergeCell ref="R6:S6"/>
    <mergeCell ref="T6:U6"/>
    <mergeCell ref="H5:H7"/>
    <mergeCell ref="I5:I7"/>
    <mergeCell ref="J5:J7"/>
    <mergeCell ref="K5:K7"/>
    <mergeCell ref="L5:L7"/>
    <mergeCell ref="M5:M7"/>
    <mergeCell ref="BP6:BQ6"/>
    <mergeCell ref="DB6:DC6"/>
    <mergeCell ref="DD6:DE6"/>
    <mergeCell ref="CT6:CU6"/>
    <mergeCell ref="CV6:CW6"/>
    <mergeCell ref="CX6:CY6"/>
    <mergeCell ref="CZ6:DA6"/>
    <mergeCell ref="CL5:DE5"/>
    <mergeCell ref="DF5:DF7"/>
    <mergeCell ref="A8:A13"/>
    <mergeCell ref="B8:B13"/>
    <mergeCell ref="C8:C13"/>
    <mergeCell ref="D8:D13"/>
    <mergeCell ref="E8:E13"/>
    <mergeCell ref="F8:F15"/>
    <mergeCell ref="G8:G15"/>
    <mergeCell ref="CP6:CQ6"/>
    <mergeCell ref="CR6:CS6"/>
    <mergeCell ref="CD6:CE6"/>
    <mergeCell ref="CF6:CG6"/>
    <mergeCell ref="CH6:CI6"/>
    <mergeCell ref="CJ6:CK6"/>
    <mergeCell ref="CL6:CM6"/>
    <mergeCell ref="CN6:CO6"/>
    <mergeCell ref="BR6:BS6"/>
    <mergeCell ref="BT6:BU6"/>
    <mergeCell ref="BV6:BW6"/>
    <mergeCell ref="CB6:CC6"/>
    <mergeCell ref="BF6:BG6"/>
    <mergeCell ref="BH6:BI6"/>
    <mergeCell ref="BJ6:BK6"/>
    <mergeCell ref="BL6:BM6"/>
    <mergeCell ref="BN6:BO6"/>
    <mergeCell ref="M26:M28"/>
    <mergeCell ref="A32:A38"/>
    <mergeCell ref="B32:B38"/>
    <mergeCell ref="C32:C38"/>
    <mergeCell ref="D32:D38"/>
    <mergeCell ref="E32:E38"/>
    <mergeCell ref="F32:F38"/>
    <mergeCell ref="G32:G38"/>
    <mergeCell ref="G16:G24"/>
    <mergeCell ref="A26:A31"/>
    <mergeCell ref="B26:B31"/>
    <mergeCell ref="C26:C31"/>
    <mergeCell ref="D26:D31"/>
    <mergeCell ref="E26:E31"/>
    <mergeCell ref="F26:F31"/>
    <mergeCell ref="G26:G31"/>
    <mergeCell ref="A16:A24"/>
    <mergeCell ref="B16:B24"/>
    <mergeCell ref="C16:C24"/>
    <mergeCell ref="D16:D24"/>
    <mergeCell ref="E16:E24"/>
    <mergeCell ref="F16:F24"/>
    <mergeCell ref="G39:G42"/>
    <mergeCell ref="A44:A48"/>
    <mergeCell ref="B44:B48"/>
    <mergeCell ref="C44:C48"/>
    <mergeCell ref="D44:D48"/>
    <mergeCell ref="E44:E48"/>
    <mergeCell ref="F44:F48"/>
    <mergeCell ref="G44:G48"/>
    <mergeCell ref="A39:A42"/>
    <mergeCell ref="B39:B42"/>
    <mergeCell ref="C39:C42"/>
    <mergeCell ref="D39:D42"/>
    <mergeCell ref="E39:E42"/>
    <mergeCell ref="F39:F42"/>
    <mergeCell ref="H55:H61"/>
    <mergeCell ref="G49:G53"/>
    <mergeCell ref="A54:A61"/>
    <mergeCell ref="B54:B61"/>
    <mergeCell ref="C54:C61"/>
    <mergeCell ref="D54:D61"/>
    <mergeCell ref="E54:E61"/>
    <mergeCell ref="F54:F61"/>
    <mergeCell ref="G54:G61"/>
    <mergeCell ref="A49:A53"/>
    <mergeCell ref="B49:B53"/>
    <mergeCell ref="C49:C53"/>
    <mergeCell ref="D49:D53"/>
    <mergeCell ref="E49:E53"/>
    <mergeCell ref="F49:F53"/>
  </mergeCells>
  <pageMargins left="0.7" right="0.7" top="0.75" bottom="0.75" header="0.3" footer="0.3"/>
  <pageSetup paperSize="9" orientation="portrait" r:id="rId1"/>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item1.xml><?xml version="1.0" encoding="utf-8"?>
<?mso-contentType ?>
<SharedContentType xmlns="Microsoft.SharePoint.Taxonomy.ContentTypeSync" SourceId="ae61f9b1-e23d-4f49-b3d7-56b991556c4b" ContentTypeId="0x0101001A458A224826124E8B45B1D613300CFC" PreviousValue="false"/>
</file>

<file path=customXml/item2.xml><?xml version="1.0" encoding="utf-8"?>
<ct:contentTypeSchema xmlns:ct="http://schemas.microsoft.com/office/2006/metadata/contentType" xmlns:ma="http://schemas.microsoft.com/office/2006/metadata/properties/metaAttributes" ct:_="" ma:_="" ma:contentTypeName="ez-Disclosure Operations" ma:contentTypeID="0x0101001A458A224826124E8B45B1D613300CFC00C9A46400BC25A843A32CB2124D4C0956" ma:contentTypeVersion="92" ma:contentTypeDescription="A content type to manage public (operations) IDB documents" ma:contentTypeScope="" ma:versionID="a2594af12ce948fcaa12f3a03fbd727a">
  <xsd:schema xmlns:xsd="http://www.w3.org/2001/XMLSchema" xmlns:xs="http://www.w3.org/2001/XMLSchema" xmlns:p="http://schemas.microsoft.com/office/2006/metadata/properties" xmlns:ns2="cdc7663a-08f0-4737-9e8c-148ce897a09c" targetNamespace="http://schemas.microsoft.com/office/2006/metadata/properties" ma:root="true" ma:fieldsID="59673b83932fe0209b77ffe792e1c9f4" ns2:_="">
    <xsd:import namespace="cdc7663a-08f0-4737-9e8c-148ce897a09c"/>
    <xsd:element name="properties">
      <xsd:complexType>
        <xsd:sequence>
          <xsd:element name="documentManagement">
            <xsd:complexType>
              <xsd:all>
                <xsd:element ref="ns2:_dlc_DocId" minOccurs="0"/>
                <xsd:element ref="ns2:_dlc_DocIdUrl" minOccurs="0"/>
                <xsd:element ref="ns2:_dlc_DocIdPersistId" minOccurs="0"/>
                <xsd:element ref="ns2:e46fe2894295491da65140ffd2369f49" minOccurs="0"/>
                <xsd:element ref="ns2:TaxCatchAll" minOccurs="0"/>
                <xsd:element ref="ns2:TaxCatchAllLabel" minOccurs="0"/>
                <xsd:element ref="ns2:Access_x0020_to_x0020_Information_x00a0_Policy"/>
                <xsd:element ref="ns2:b26cdb1da78c4bb4b1c1bac2f6ac5911" minOccurs="0"/>
                <xsd:element ref="ns2:Project_x0020_Number"/>
                <xsd:element ref="ns2:Webtopic" minOccurs="0"/>
                <xsd:element ref="ns2:Approval_x0020_Number" minOccurs="0"/>
                <xsd:element ref="ns2:Disclosure_x0020_Activity"/>
                <xsd:element ref="ns2:Document_x0020_Author" minOccurs="0"/>
                <xsd:element ref="ns2:Other_x0020_Author" minOccurs="0"/>
                <xsd:element ref="ns2:g511464f9e53401d84b16fa9b379a574" minOccurs="0"/>
                <xsd:element ref="ns2:nddeef1749674d76abdbe4b239a70bc6" minOccurs="0"/>
                <xsd:element ref="ns2:b2ec7cfb18674cb8803df6b262e8b107" minOccurs="0"/>
                <xsd:element ref="ns2:Document_x0020_Language_x0020_IDB"/>
                <xsd:element ref="ns2:Division_x0020_or_x0020_Unit"/>
                <xsd:element ref="ns2:Identifier" minOccurs="0"/>
                <xsd:element ref="ns2:Fiscal_x0020_Year_x0020_IDB" minOccurs="0"/>
                <xsd:element ref="ns2:ic46d7e087fd4a108fb86518ca413cc6" minOccurs="0"/>
                <xsd:element ref="ns2:Operation_x0020_Type" minOccurs="0"/>
                <xsd:element ref="ns2:Package_x0020_Code" minOccurs="0"/>
                <xsd:element ref="ns2:Phase" minOccurs="0"/>
                <xsd:element ref="ns2:Business_x0020_Area" minOccurs="0"/>
                <xsd:element ref="ns2:Key_x0020_Document" minOccurs="0"/>
                <xsd:element ref="ns2:Project_x0020_Document_x0020_Type" minOccurs="0"/>
                <xsd:element ref="ns2:Abstract" minOccurs="0"/>
                <xsd:element ref="ns2:Migration_x0020_Info" minOccurs="0"/>
                <xsd:element ref="ns2:SISCOR_x0020_Number" minOccurs="0"/>
                <xsd:element ref="ns2:IDBDocs_x0020_Number" minOccurs="0"/>
                <xsd:element ref="ns2:Editor1" minOccurs="0"/>
                <xsd:element ref="ns2:Issue_x0020_Date" minOccurs="0"/>
                <xsd:element ref="ns2:Publishing_x0020_House" minOccurs="0"/>
                <xsd:element ref="ns2:KP_x0020_Topics" minOccurs="0"/>
                <xsd:element ref="ns2:Region" minOccurs="0"/>
                <xsd:element ref="ns2:Publication_x0020_Type" minOccurs="0"/>
                <xsd:element ref="ns2:Disclosed" minOccurs="0"/>
                <xsd:element ref="ns2:Record_x0020_Number" minOccurs="0"/>
                <xsd:element ref="ns2:Related_x0020_SisCor_x0020_Number" minOccurs="0"/>
                <xsd:element ref="ns2:Extracted_x0020_Keywor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dc7663a-08f0-4737-9e8c-148ce897a09c"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e46fe2894295491da65140ffd2369f49" ma:index="11" ma:taxonomy="true" ma:internalName="e46fe2894295491da65140ffd2369f49" ma:taxonomyFieldName="Function_x0020_Operations_x0020_IDB" ma:displayName="Function Operations IDB" ma:readOnly="false" ma:default="" ma:fieldId="{e46fe289-4295-491d-a651-40ffd2369f49}" ma:sspId="ae61f9b1-e23d-4f49-b3d7-56b991556c4b" ma:termSetId="90662247-c2d7-4c02-8f80-a99fdf3aec79" ma:anchorId="00000000-0000-0000-0000-000000000000" ma:open="false" ma:isKeyword="false">
      <xsd:complexType>
        <xsd:sequence>
          <xsd:element ref="pc:Terms" minOccurs="0" maxOccurs="1"/>
        </xsd:sequence>
      </xsd:complexType>
    </xsd:element>
    <xsd:element name="TaxCatchAll" ma:index="12" nillable="true" ma:displayName="Taxonomy Catch All Column" ma:hidden="true" ma:list="{a21e8572-655e-4c0d-bfdb-c52ee7bb5839}" ma:internalName="TaxCatchAll" ma:showField="CatchAllData" ma:web="0ae48fe9-e043-4151-95b7-4d4bdf090fb3">
      <xsd:complexType>
        <xsd:complexContent>
          <xsd:extension base="dms:MultiChoiceLookup">
            <xsd:sequence>
              <xsd:element name="Value" type="dms:Lookup" maxOccurs="unbounded" minOccurs="0" nillable="true"/>
            </xsd:sequence>
          </xsd:extension>
        </xsd:complexContent>
      </xsd:complexType>
    </xsd:element>
    <xsd:element name="TaxCatchAllLabel" ma:index="13" nillable="true" ma:displayName="Taxonomy Catch All Column1" ma:hidden="true" ma:list="{a21e8572-655e-4c0d-bfdb-c52ee7bb5839}" ma:internalName="TaxCatchAllLabel" ma:readOnly="true" ma:showField="CatchAllDataLabel" ma:web="0ae48fe9-e043-4151-95b7-4d4bdf090fb3">
      <xsd:complexType>
        <xsd:complexContent>
          <xsd:extension base="dms:MultiChoiceLookup">
            <xsd:sequence>
              <xsd:element name="Value" type="dms:Lookup" maxOccurs="unbounded" minOccurs="0" nillable="true"/>
            </xsd:sequence>
          </xsd:extension>
        </xsd:complexContent>
      </xsd:complexType>
    </xsd:element>
    <xsd:element name="Access_x0020_to_x0020_Information_x00a0_Policy" ma:index="15" ma:displayName="Access to Information Policy" ma:default="Confidential" ma:format="Dropdown" ma:internalName="Access_x0020_to_x0020_Information_x00A0_Policy">
      <xsd:simpleType>
        <xsd:restriction base="dms:Choice">
          <xsd:enumeration value="Confidential"/>
          <xsd:enumeration value="Disclosed Over Time - 5 years"/>
          <xsd:enumeration value="Disclosed Over Time - 10 years"/>
          <xsd:enumeration value="Disclosed Over Time - 20 years"/>
          <xsd:enumeration value="Public"/>
          <xsd:enumeration value="Public - Simultaneous Disclosure"/>
        </xsd:restriction>
      </xsd:simpleType>
    </xsd:element>
    <xsd:element name="b26cdb1da78c4bb4b1c1bac2f6ac5911" ma:index="16" nillable="true" ma:taxonomy="true" ma:internalName="b26cdb1da78c4bb4b1c1bac2f6ac5911" ma:taxonomyFieldName="Series_x0020_Operations_x0020_IDB" ma:displayName="Series Operations IDB" ma:default="" ma:fieldId="{b26cdb1d-a78c-4bb4-b1c1-bac2f6ac5911}" ma:sspId="ae61f9b1-e23d-4f49-b3d7-56b991556c4b" ma:termSetId="aa8fb583-e935-416d-8a2e-4b97a8eb0684" ma:anchorId="00000000-0000-0000-0000-000000000000" ma:open="false" ma:isKeyword="false">
      <xsd:complexType>
        <xsd:sequence>
          <xsd:element ref="pc:Terms" minOccurs="0" maxOccurs="1"/>
        </xsd:sequence>
      </xsd:complexType>
    </xsd:element>
    <xsd:element name="Project_x0020_Number" ma:index="18" ma:displayName="Project Number" ma:internalName="Project_x0020_Number" ma:readOnly="false">
      <xsd:simpleType>
        <xsd:restriction base="dms:Text">
          <xsd:maxLength value="255"/>
        </xsd:restriction>
      </xsd:simpleType>
    </xsd:element>
    <xsd:element name="Webtopic" ma:index="19" nillable="true" ma:displayName="Webtopic" ma:internalName="Webtopic">
      <xsd:simpleType>
        <xsd:restriction base="dms:Text">
          <xsd:maxLength value="255"/>
        </xsd:restriction>
      </xsd:simpleType>
    </xsd:element>
    <xsd:element name="Approval_x0020_Number" ma:index="20" nillable="true" ma:displayName="Approval Number" ma:internalName="Approval_x0020_Number">
      <xsd:simpleType>
        <xsd:restriction base="dms:Text">
          <xsd:maxLength value="255"/>
        </xsd:restriction>
      </xsd:simpleType>
    </xsd:element>
    <xsd:element name="Disclosure_x0020_Activity" ma:index="21" ma:displayName="Disclosure Activity" ma:internalName="Disclosure_x0020_Activity" ma:readOnly="false">
      <xsd:simpleType>
        <xsd:restriction base="dms:Text">
          <xsd:maxLength value="255"/>
        </xsd:restriction>
      </xsd:simpleType>
    </xsd:element>
    <xsd:element name="Document_x0020_Author" ma:index="22" nillable="true" ma:displayName="Document Author" ma:internalName="Document_x0020_Author">
      <xsd:simpleType>
        <xsd:restriction base="dms:Text">
          <xsd:maxLength value="255"/>
        </xsd:restriction>
      </xsd:simpleType>
    </xsd:element>
    <xsd:element name="Other_x0020_Author" ma:index="23" nillable="true" ma:displayName="Other Author" ma:internalName="Other_x0020_Author">
      <xsd:simpleType>
        <xsd:restriction base="dms:Text">
          <xsd:maxLength value="255"/>
        </xsd:restriction>
      </xsd:simpleType>
    </xsd:element>
    <xsd:element name="g511464f9e53401d84b16fa9b379a574" ma:index="24" nillable="true" ma:taxonomy="true" ma:internalName="g511464f9e53401d84b16fa9b379a574" ma:taxonomyFieldName="Fund_x0020_IDB" ma:displayName="Fund IDB" ma:default="" ma:fieldId="{0511464f-9e53-401d-84b1-6fa9b379a574}" ma:taxonomyMulti="true" ma:sspId="ae61f9b1-e23d-4f49-b3d7-56b991556c4b" ma:termSetId="69abb71a-f64f-4893-ac0e-66eb1be268a8" ma:anchorId="00000000-0000-0000-0000-000000000000" ma:open="false" ma:isKeyword="false">
      <xsd:complexType>
        <xsd:sequence>
          <xsd:element ref="pc:Terms" minOccurs="0" maxOccurs="1"/>
        </xsd:sequence>
      </xsd:complexType>
    </xsd:element>
    <xsd:element name="nddeef1749674d76abdbe4b239a70bc6" ma:index="26" nillable="true" ma:taxonomy="true" ma:internalName="nddeef1749674d76abdbe4b239a70bc6" ma:taxonomyFieldName="Sector_x0020_IDB" ma:displayName="Sector IDB" ma:default="" ma:fieldId="{7ddeef17-4967-4d76-abdb-e4b239a70bc6}" ma:taxonomyMulti="true" ma:sspId="ae61f9b1-e23d-4f49-b3d7-56b991556c4b" ma:termSetId="12408410-0417-4253-a5ed-d52c55de15dc" ma:anchorId="00000000-0000-0000-0000-000000000000" ma:open="true" ma:isKeyword="false">
      <xsd:complexType>
        <xsd:sequence>
          <xsd:element ref="pc:Terms" minOccurs="0" maxOccurs="1"/>
        </xsd:sequence>
      </xsd:complexType>
    </xsd:element>
    <xsd:element name="b2ec7cfb18674cb8803df6b262e8b107" ma:index="28" nillable="true" ma:taxonomy="true" ma:internalName="b2ec7cfb18674cb8803df6b262e8b107" ma:taxonomyFieldName="Sub_x002d_Sector" ma:displayName="Sub-Sector" ma:default="" ma:fieldId="{b2ec7cfb-1867-4cb8-803d-f6b262e8b107}" ma:taxonomyMulti="true" ma:sspId="ae61f9b1-e23d-4f49-b3d7-56b991556c4b" ma:termSetId="73c9b9c8-b29b-461e-b5a6-c7e93795fb05" ma:anchorId="00000000-0000-0000-0000-000000000000" ma:open="false" ma:isKeyword="false">
      <xsd:complexType>
        <xsd:sequence>
          <xsd:element ref="pc:Terms" minOccurs="0" maxOccurs="1"/>
        </xsd:sequence>
      </xsd:complexType>
    </xsd:element>
    <xsd:element name="Document_x0020_Language_x0020_IDB" ma:index="30" ma:displayName="Document Language IDB" ma:format="Dropdown" ma:internalName="Document_x0020_Language_x0020_IDB" ma:readOnly="false">
      <xsd:simpleType>
        <xsd:restriction base="dms:Choice">
          <xsd:enumeration value="English"/>
          <xsd:enumeration value="French"/>
          <xsd:enumeration value="Italian"/>
          <xsd:enumeration value="Japanese"/>
          <xsd:enumeration value="Korean"/>
          <xsd:enumeration value="Other"/>
          <xsd:enumeration value="Portuguese"/>
          <xsd:enumeration value="Spanish"/>
        </xsd:restriction>
      </xsd:simpleType>
    </xsd:element>
    <xsd:element name="Division_x0020_or_x0020_Unit" ma:index="31" ma:displayName="Division or Unit" ma:internalName="Division_x0020_or_x0020_Unit" ma:readOnly="false">
      <xsd:simpleType>
        <xsd:restriction base="dms:Text">
          <xsd:maxLength value="255"/>
        </xsd:restriction>
      </xsd:simpleType>
    </xsd:element>
    <xsd:element name="Identifier" ma:index="32" nillable="true" ma:displayName="Identifier" ma:internalName="Identifier">
      <xsd:simpleType>
        <xsd:restriction base="dms:Text">
          <xsd:maxLength value="255"/>
        </xsd:restriction>
      </xsd:simpleType>
    </xsd:element>
    <xsd:element name="Fiscal_x0020_Year_x0020_IDB" ma:index="33" nillable="true" ma:displayName="Fiscal Year IDB" ma:internalName="Fiscal_x0020_Year_x0020_IDB">
      <xsd:simpleType>
        <xsd:restriction base="dms:Text">
          <xsd:maxLength value="255"/>
        </xsd:restriction>
      </xsd:simpleType>
    </xsd:element>
    <xsd:element name="ic46d7e087fd4a108fb86518ca413cc6" ma:index="34" nillable="true" ma:taxonomy="true" ma:internalName="ic46d7e087fd4a108fb86518ca413cc6" ma:taxonomyFieldName="Country" ma:displayName="Country" ma:default="" ma:fieldId="{2c46d7e0-87fd-4a10-8fb8-6518ca413cc6}" ma:taxonomyMulti="true" ma:sspId="ae61f9b1-e23d-4f49-b3d7-56b991556c4b" ma:termSetId="e1cf2cf4-6e0f-476b-b38c-a4927f870e86" ma:anchorId="00000000-0000-0000-0000-000000000000" ma:open="false" ma:isKeyword="false">
      <xsd:complexType>
        <xsd:sequence>
          <xsd:element ref="pc:Terms" minOccurs="0" maxOccurs="1"/>
        </xsd:sequence>
      </xsd:complexType>
    </xsd:element>
    <xsd:element name="Operation_x0020_Type" ma:index="36" nillable="true" ma:displayName="Operation Type" ma:internalName="Operation_x0020_Type">
      <xsd:simpleType>
        <xsd:restriction base="dms:Text">
          <xsd:maxLength value="255"/>
        </xsd:restriction>
      </xsd:simpleType>
    </xsd:element>
    <xsd:element name="Package_x0020_Code" ma:index="37" nillable="true" ma:displayName="Package Code" ma:internalName="Package_x0020_Code">
      <xsd:simpleType>
        <xsd:restriction base="dms:Text">
          <xsd:maxLength value="255"/>
        </xsd:restriction>
      </xsd:simpleType>
    </xsd:element>
    <xsd:element name="Phase" ma:index="38" nillable="true" ma:displayName="Phase" ma:internalName="Phase">
      <xsd:simpleType>
        <xsd:restriction base="dms:Text">
          <xsd:maxLength value="255"/>
        </xsd:restriction>
      </xsd:simpleType>
    </xsd:element>
    <xsd:element name="Business_x0020_Area" ma:index="39" nillable="true" ma:displayName="Business Area" ma:internalName="Business_x0020_Area">
      <xsd:simpleType>
        <xsd:restriction base="dms:Text">
          <xsd:maxLength value="255"/>
        </xsd:restriction>
      </xsd:simpleType>
    </xsd:element>
    <xsd:element name="Key_x0020_Document" ma:index="40" nillable="true" ma:displayName="Key Document" ma:default="0" ma:internalName="Key_x0020_Document">
      <xsd:simpleType>
        <xsd:restriction base="dms:Boolean"/>
      </xsd:simpleType>
    </xsd:element>
    <xsd:element name="Project_x0020_Document_x0020_Type" ma:index="41" nillable="true" ma:displayName="Project Document Type" ma:internalName="Project_x0020_Document_x0020_Type">
      <xsd:simpleType>
        <xsd:restriction base="dms:Text">
          <xsd:maxLength value="255"/>
        </xsd:restriction>
      </xsd:simpleType>
    </xsd:element>
    <xsd:element name="Abstract" ma:index="42" nillable="true" ma:displayName="Abstract" ma:internalName="Abstract">
      <xsd:simpleType>
        <xsd:restriction base="dms:Note"/>
      </xsd:simpleType>
    </xsd:element>
    <xsd:element name="Migration_x0020_Info" ma:index="43" nillable="true" ma:displayName="Migration Info" ma:internalName="Migration_x0020_Info">
      <xsd:simpleType>
        <xsd:restriction base="dms:Note"/>
      </xsd:simpleType>
    </xsd:element>
    <xsd:element name="SISCOR_x0020_Number" ma:index="44" nillable="true" ma:displayName="SISCOR Number" ma:internalName="SISCOR_x0020_Number">
      <xsd:simpleType>
        <xsd:restriction base="dms:Text">
          <xsd:maxLength value="255"/>
        </xsd:restriction>
      </xsd:simpleType>
    </xsd:element>
    <xsd:element name="IDBDocs_x0020_Number" ma:index="45" nillable="true" ma:displayName="IDBDocs Number" ma:internalName="IDBDocs_x0020_Number">
      <xsd:simpleType>
        <xsd:restriction base="dms:Text">
          <xsd:maxLength value="255"/>
        </xsd:restriction>
      </xsd:simpleType>
    </xsd:element>
    <xsd:element name="Editor1" ma:index="46" nillable="true" ma:displayName="Editor" ma:internalName="Editor1">
      <xsd:simpleType>
        <xsd:restriction base="dms:Text">
          <xsd:maxLength value="255"/>
        </xsd:restriction>
      </xsd:simpleType>
    </xsd:element>
    <xsd:element name="Issue_x0020_Date" ma:index="47" nillable="true" ma:displayName="Issue Date" ma:format="DateOnly" ma:internalName="Issue_x0020_Date">
      <xsd:simpleType>
        <xsd:restriction base="dms:DateTime"/>
      </xsd:simpleType>
    </xsd:element>
    <xsd:element name="Publishing_x0020_House" ma:index="48" nillable="true" ma:displayName="Publishing House" ma:internalName="Publishing_x0020_House">
      <xsd:simpleType>
        <xsd:restriction base="dms:Text">
          <xsd:maxLength value="255"/>
        </xsd:restriction>
      </xsd:simpleType>
    </xsd:element>
    <xsd:element name="KP_x0020_Topics" ma:index="49" nillable="true" ma:displayName="KP Topics" ma:internalName="KP_x0020_Topics">
      <xsd:simpleType>
        <xsd:restriction base="dms:Text">
          <xsd:maxLength value="255"/>
        </xsd:restriction>
      </xsd:simpleType>
    </xsd:element>
    <xsd:element name="Region" ma:index="50" nillable="true" ma:displayName="Region" ma:internalName="Region">
      <xsd:simpleType>
        <xsd:restriction base="dms:Text">
          <xsd:maxLength value="255"/>
        </xsd:restriction>
      </xsd:simpleType>
    </xsd:element>
    <xsd:element name="Publication_x0020_Type" ma:index="51" nillable="true" ma:displayName="Publication Type" ma:internalName="Publication_x0020_Type">
      <xsd:simpleType>
        <xsd:restriction base="dms:Text">
          <xsd:maxLength value="255"/>
        </xsd:restriction>
      </xsd:simpleType>
    </xsd:element>
    <xsd:element name="Disclosed" ma:index="52" nillable="true" ma:displayName="Disclosed" ma:default="0" ma:internalName="Disclosed">
      <xsd:simpleType>
        <xsd:restriction base="dms:Boolean"/>
      </xsd:simpleType>
    </xsd:element>
    <xsd:element name="Record_x0020_Number" ma:index="53" nillable="true" ma:displayName="Record Number" ma:internalName="Record_x0020_Number">
      <xsd:simpleType>
        <xsd:restriction base="dms:Text">
          <xsd:maxLength value="255"/>
        </xsd:restriction>
      </xsd:simpleType>
    </xsd:element>
    <xsd:element name="Related_x0020_SisCor_x0020_Number" ma:index="54" nillable="true" ma:displayName="Related SisCor Number" ma:internalName="Related_x0020_SisCor_x0020_Number">
      <xsd:simpleType>
        <xsd:restriction base="dms:Text">
          <xsd:maxLength value="255"/>
        </xsd:restriction>
      </xsd:simpleType>
    </xsd:element>
    <xsd:element name="Extracted_x0020_Keywords" ma:index="55" nillable="true" ma:displayName="Extracted Keywords" ma:hidden="true" ma:internalName="Extracted_x0020_Keywords" ma:readOnly="false">
      <xsd:complexType>
        <xsd:complexContent>
          <xsd:extension base="dms:MultiChoiceFillIn">
            <xsd:sequence>
              <xsd:element name="Value" maxOccurs="unbounded" minOccurs="0" nillable="true">
                <xsd:simpleType>
                  <xsd:union memberTypes="dms:Text">
                    <xsd:simpleType>
                      <xsd:restriction base="dms:Choice">
                        <xsd:enumeration value="ez"/>
                      </xsd:restriction>
                    </xsd:simpleType>
                  </xsd:union>
                </xsd:simple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4.xml><?xml version="1.0" encoding="utf-8"?>
<?mso-contentType ?>
<FormTemplates xmlns="http://schemas.microsoft.com/sharepoint/v3/contenttype/forms">
  <Display>DocumentLibraryForm</Display>
  <Edit>DocumentLibraryForm</Edit>
  <New>DocumentLibraryForm</New>
</FormTemplates>
</file>

<file path=customXml/item5.xml><?xml version="1.0" encoding="utf-8"?>
<?mso-contentType ?>
<FormUrls xmlns="http://schemas.microsoft.com/sharepoint/v3/contenttype/forms/url">
  <Display>_catalogs/masterpage/ECMForms/DisclosureOperationsCT/View.aspx</Display>
  <Edit>_catalogs/masterpage/ECMForms/DisclosureOperationsCT/Edit.aspx</Edit>
</FormUrls>
</file>

<file path=customXml/item6.xml><?xml version="1.0" encoding="utf-8"?>
<p:properties xmlns:p="http://schemas.microsoft.com/office/2006/metadata/properties" xmlns:xsi="http://www.w3.org/2001/XMLSchema-instance" xmlns:pc="http://schemas.microsoft.com/office/infopath/2007/PartnerControls">
  <documentManagement>
    <Access_x0020_to_x0020_Information_x00a0_Policy xmlns="cdc7663a-08f0-4737-9e8c-148ce897a09c">Public</Access_x0020_to_x0020_Information_x00a0_Policy>
    <SISCOR_x0020_Number xmlns="cdc7663a-08f0-4737-9e8c-148ce897a09c">I-CAN/CCO-2115/2020-A</SISCOR_x0020_Number>
    <b26cdb1da78c4bb4b1c1bac2f6ac5911 xmlns="cdc7663a-08f0-4737-9e8c-148ce897a09c">
      <Terms xmlns="http://schemas.microsoft.com/office/infopath/2007/PartnerControls">
        <TermInfo xmlns="http://schemas.microsoft.com/office/infopath/2007/PartnerControls">
          <TermName xmlns="http://schemas.microsoft.com/office/infopath/2007/PartnerControls">Contractual Conditions</TermName>
          <TermId xmlns="http://schemas.microsoft.com/office/infopath/2007/PartnerControls">796b8593-49c5-4114-bdac-0c9e3102208d</TermId>
        </TermInfo>
      </Terms>
    </b26cdb1da78c4bb4b1c1bac2f6ac5911>
    <ic46d7e087fd4a108fb86518ca413cc6 xmlns="cdc7663a-08f0-4737-9e8c-148ce897a09c">
      <Terms xmlns="http://schemas.microsoft.com/office/infopath/2007/PartnerControls">
        <TermInfo xmlns="http://schemas.microsoft.com/office/infopath/2007/PartnerControls">
          <TermName xmlns="http://schemas.microsoft.com/office/infopath/2007/PartnerControls">Colombia</TermName>
          <TermId xmlns="http://schemas.microsoft.com/office/infopath/2007/PartnerControls">c7d386d6-75f3-4fc0-bde8-e021ccd68f5c</TermId>
        </TermInfo>
      </Terms>
    </ic46d7e087fd4a108fb86518ca413cc6>
    <IDBDocs_x0020_Number xmlns="cdc7663a-08f0-4737-9e8c-148ce897a09c" xsi:nil="true"/>
    <Division_x0020_or_x0020_Unit xmlns="cdc7663a-08f0-4737-9e8c-148ce897a09c">CAN/CCO</Division_x0020_or_x0020_Unit>
    <Fiscal_x0020_Year_x0020_IDB xmlns="cdc7663a-08f0-4737-9e8c-148ce897a09c">2022</Fiscal_x0020_Year_x0020_IDB>
    <e46fe2894295491da65140ffd2369f49 xmlns="cdc7663a-08f0-4737-9e8c-148ce897a09c">
      <Terms xmlns="http://schemas.microsoft.com/office/infopath/2007/PartnerControls">
        <TermInfo xmlns="http://schemas.microsoft.com/office/infopath/2007/PartnerControls">
          <TermName xmlns="http://schemas.microsoft.com/office/infopath/2007/PartnerControls">Legal</TermName>
          <TermId xmlns="http://schemas.microsoft.com/office/infopath/2007/PartnerControls">4a833e0c-b04e-4136-8e27-6c06cac1e274</TermId>
        </TermInfo>
      </Terms>
    </e46fe2894295491da65140ffd2369f49>
    <Other_x0020_Author xmlns="cdc7663a-08f0-4737-9e8c-148ce897a09c">Rojas Acuna, Monica</Other_x0020_Author>
    <Migration_x0020_Info xmlns="cdc7663a-08f0-4737-9e8c-148ce897a09c" xsi:nil="true"/>
    <Approval_x0020_Number xmlns="cdc7663a-08f0-4737-9e8c-148ce897a09c">GRT/MM-17491-CO, GRT/MM-17492-CO</Approval_x0020_Number>
    <Phase xmlns="cdc7663a-08f0-4737-9e8c-148ce897a09c" xsi:nil="true"/>
    <Document_x0020_Author xmlns="cdc7663a-08f0-4737-9e8c-148ce897a09c">Adaime Vanegas Aida</Document_x0020_Author>
    <b2ec7cfb18674cb8803df6b262e8b107 xmlns="cdc7663a-08f0-4737-9e8c-148ce897a09c">
      <Terms xmlns="http://schemas.microsoft.com/office/infopath/2007/PartnerControls">
        <TermInfo xmlns="http://schemas.microsoft.com/office/infopath/2007/PartnerControls">
          <TermName xmlns="http://schemas.microsoft.com/office/infopath/2007/PartnerControls">DISEASE PREVENTION ＆ CONTROL</TermName>
          <TermId xmlns="http://schemas.microsoft.com/office/infopath/2007/PartnerControls">42c16e50-6e88-4edc-8c7f-7d414bac8bd5</TermId>
        </TermInfo>
      </Terms>
    </b2ec7cfb18674cb8803df6b262e8b107>
    <Business_x0020_Area xmlns="cdc7663a-08f0-4737-9e8c-148ce897a09c" xsi:nil="true"/>
    <Key_x0020_Document xmlns="cdc7663a-08f0-4737-9e8c-148ce897a09c">false</Key_x0020_Document>
    <Document_x0020_Language_x0020_IDB xmlns="cdc7663a-08f0-4737-9e8c-148ce897a09c">Spanish</Document_x0020_Language_x0020_IDB>
    <Project_x0020_Document_x0020_Type xmlns="cdc7663a-08f0-4737-9e8c-148ce897a09c" xsi:nil="true"/>
    <g511464f9e53401d84b16fa9b379a574 xmlns="cdc7663a-08f0-4737-9e8c-148ce897a09c">
      <Terms xmlns="http://schemas.microsoft.com/office/infopath/2007/PartnerControls">
        <TermInfo xmlns="http://schemas.microsoft.com/office/infopath/2007/PartnerControls">
          <TermName xmlns="http://schemas.microsoft.com/office/infopath/2007/PartnerControls">MEF</TermName>
          <TermId xmlns="http://schemas.microsoft.com/office/infopath/2007/PartnerControls">781bd9c0-751d-499d-8751-57ea61133e90</TermId>
        </TermInfo>
      </Terms>
    </g511464f9e53401d84b16fa9b379a574>
    <Related_x0020_SisCor_x0020_Number xmlns="cdc7663a-08f0-4737-9e8c-148ce897a09c" xsi:nil="true"/>
    <TaxCatchAll xmlns="cdc7663a-08f0-4737-9e8c-148ce897a09c">
      <Value>50</Value>
      <Value>12</Value>
      <Value>55</Value>
      <Value>3</Value>
      <Value>19</Value>
      <Value>51</Value>
    </TaxCatchAll>
    <Operation_x0020_Type xmlns="cdc7663a-08f0-4737-9e8c-148ce897a09c">Investment Grants</Operation_x0020_Type>
    <Package_x0020_Code xmlns="cdc7663a-08f0-4737-9e8c-148ce897a09c" xsi:nil="true"/>
    <Identifier xmlns="cdc7663a-08f0-4737-9e8c-148ce897a09c" xsi:nil="true"/>
    <Project_x0020_Number xmlns="cdc7663a-08f0-4737-9e8c-148ce897a09c">CO-G1013</Project_x0020_Number>
    <nddeef1749674d76abdbe4b239a70bc6 xmlns="cdc7663a-08f0-4737-9e8c-148ce897a09c">
      <Terms xmlns="http://schemas.microsoft.com/office/infopath/2007/PartnerControls">
        <TermInfo xmlns="http://schemas.microsoft.com/office/infopath/2007/PartnerControls">
          <TermName xmlns="http://schemas.microsoft.com/office/infopath/2007/PartnerControls">HEALTH</TermName>
          <TermId xmlns="http://schemas.microsoft.com/office/infopath/2007/PartnerControls">e15154b4-8fa2-4f19-a924-5a9b44dc8218</TermId>
        </TermInfo>
      </Terms>
    </nddeef1749674d76abdbe4b239a70bc6>
    <Record_x0020_Number xmlns="cdc7663a-08f0-4737-9e8c-148ce897a09c" xsi:nil="true"/>
    <_dlc_DocId xmlns="cdc7663a-08f0-4737-9e8c-148ce897a09c">EZSHARE-109731130-113</_dlc_DocId>
    <_dlc_DocIdUrl xmlns="cdc7663a-08f0-4737-9e8c-148ce897a09c">
      <Url>https://idbg.sharepoint.com/teams/EZ-CO-IGR/CO-G1013/_layouts/15/DocIdRedir.aspx?ID=EZSHARE-109731130-113</Url>
      <Description>EZSHARE-109731130-113</Description>
    </_dlc_DocIdUrl>
    <Extracted_x0020_Keywords xmlns="cdc7663a-08f0-4737-9e8c-148ce897a09c">
      <Value>calidad</Value>
      <Value>municipios</Value>
      <Value>referencia</Value>
      <Value>microscopía</Value>
      <Value>gestión</Value>
      <Value>desempeño</Value>
      <Value>tratamiento</Value>
      <Value>uso</Value>
      <Value>malaria</Value>
      <Value>insumos</Value>
      <Value>seguimiento</Value>
      <Value>Fortalecimiento</Value>
      <Value>vigilancia entomológica</Value>
      <Value>salud</Value>
      <Value>actividades</Value>
      <Value>diagnóstico</Value>
      <Value>equipos</Value>
      <Value>notificación</Value>
      <Value>atención</Value>
      <Value>24 horas</Value>
      <Value>permanente</Value>
      <Value>nivel</Value>
      <Value>Vigilancia epidemiológica</Value>
      <Value>Supervisión</Value>
      <Value>Identificación</Value>
    </Extracted_x0020_Keywords>
    <Disclosure_x0020_Activity xmlns="cdc7663a-08f0-4737-9e8c-148ce897a09c">Monitoring and Evaluation Plan (during Execution)</Disclosure_x0020_Activity>
    <Issue_x0020_Date xmlns="cdc7663a-08f0-4737-9e8c-148ce897a09c" xsi:nil="true"/>
    <KP_x0020_Topics xmlns="cdc7663a-08f0-4737-9e8c-148ce897a09c" xsi:nil="true"/>
    <Disclosed xmlns="cdc7663a-08f0-4737-9e8c-148ce897a09c">false</Disclosed>
    <Publication_x0020_Type xmlns="cdc7663a-08f0-4737-9e8c-148ce897a09c" xsi:nil="true"/>
    <Editor1 xmlns="cdc7663a-08f0-4737-9e8c-148ce897a09c" xsi:nil="true"/>
    <Region xmlns="cdc7663a-08f0-4737-9e8c-148ce897a09c" xsi:nil="true"/>
    <Webtopic xmlns="cdc7663a-08f0-4737-9e8c-148ce897a09c">Disease Prevention;</Webtopic>
    <Abstract xmlns="cdc7663a-08f0-4737-9e8c-148ce897a09c" xsi:nil="true"/>
    <Publishing_x0020_House xmlns="cdc7663a-08f0-4737-9e8c-148ce897a09c" xsi:nil="true"/>
  </documentManagement>
</p:properties>
</file>

<file path=customXml/itemProps1.xml><?xml version="1.0" encoding="utf-8"?>
<ds:datastoreItem xmlns:ds="http://schemas.openxmlformats.org/officeDocument/2006/customXml" ds:itemID="{2141AAEB-CE1D-49A1-AC8C-1B291F3E5339}"/>
</file>

<file path=customXml/itemProps2.xml><?xml version="1.0" encoding="utf-8"?>
<ds:datastoreItem xmlns:ds="http://schemas.openxmlformats.org/officeDocument/2006/customXml" ds:itemID="{989510E3-1BE2-416E-BD1B-3153C18FEA0F}"/>
</file>

<file path=customXml/itemProps3.xml><?xml version="1.0" encoding="utf-8"?>
<ds:datastoreItem xmlns:ds="http://schemas.openxmlformats.org/officeDocument/2006/customXml" ds:itemID="{F672C3AF-947B-4CE7-A0CB-9D1469F24CA2}"/>
</file>

<file path=customXml/itemProps4.xml><?xml version="1.0" encoding="utf-8"?>
<ds:datastoreItem xmlns:ds="http://schemas.openxmlformats.org/officeDocument/2006/customXml" ds:itemID="{FB84995B-DBF6-4AAD-A96A-7F29F83FC82B}"/>
</file>

<file path=customXml/itemProps5.xml><?xml version="1.0" encoding="utf-8"?>
<ds:datastoreItem xmlns:ds="http://schemas.openxmlformats.org/officeDocument/2006/customXml" ds:itemID="{BBE83DD9-BD60-409E-B4E9-7803F501C944}"/>
</file>

<file path=customXml/itemProps6.xml><?xml version="1.0" encoding="utf-8"?>
<ds:datastoreItem xmlns:ds="http://schemas.openxmlformats.org/officeDocument/2006/customXml" ds:itemID="{6B4722C4-618A-4613-B2EA-B42196DC0AA2}"/>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Hojas de cálculo</vt:lpstr>
      </vt:variant>
      <vt:variant>
        <vt:i4>9</vt:i4>
      </vt:variant>
    </vt:vector>
  </HeadingPairs>
  <TitlesOfParts>
    <vt:vector size="9" baseType="lpstr">
      <vt:lpstr>MR-Impactos</vt:lpstr>
      <vt:lpstr>MR-Resultados</vt:lpstr>
      <vt:lpstr>MR-Productos</vt:lpstr>
      <vt:lpstr>PEP POA</vt:lpstr>
      <vt:lpstr>PA</vt:lpstr>
      <vt:lpstr>Pronostico de desembolso</vt:lpstr>
      <vt:lpstr>EIA</vt:lpstr>
      <vt:lpstr>seguimiento clausulas</vt:lpstr>
      <vt:lpstr>Matriz seguimiento</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keywords/>
  <cp:lastModifiedBy/>
  <dcterms:created xsi:type="dcterms:W3CDTF">2020-02-19T03:01:51Z</dcterms:created>
  <dcterms:modified xsi:type="dcterms:W3CDTF">2020-08-31T16:18:16Z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3" name="TaxKeyword">
    <vt:lpwstr/>
  </property>
  <property fmtid="{D5CDD505-2E9C-101B-9397-08002B2CF9AE}" pid="4" name="Sub_x002d_Sector">
    <vt:lpwstr/>
  </property>
  <property fmtid="{D5CDD505-2E9C-101B-9397-08002B2CF9AE}" pid="5" name="TaxKeywordTaxHTField">
    <vt:lpwstr/>
  </property>
  <property fmtid="{D5CDD505-2E9C-101B-9397-08002B2CF9AE}" pid="6" name="Country">
    <vt:lpwstr>19;#Colombia|c7d386d6-75f3-4fc0-bde8-e021ccd68f5c</vt:lpwstr>
  </property>
  <property fmtid="{D5CDD505-2E9C-101B-9397-08002B2CF9AE}" pid="7" name="Fund_x0020_IDB">
    <vt:lpwstr/>
  </property>
  <property fmtid="{D5CDD505-2E9C-101B-9397-08002B2CF9AE}" pid="8" name="Series_x0020_Operations_x0020_IDB">
    <vt:lpwstr/>
  </property>
  <property fmtid="{D5CDD505-2E9C-101B-9397-08002B2CF9AE}" pid="9" name="Function Operations IDB">
    <vt:lpwstr>3;#Legal|4a833e0c-b04e-4136-8e27-6c06cac1e274</vt:lpwstr>
  </property>
  <property fmtid="{D5CDD505-2E9C-101B-9397-08002B2CF9AE}" pid="10" name="Sector_x0020_IDB">
    <vt:lpwstr/>
  </property>
  <property fmtid="{D5CDD505-2E9C-101B-9397-08002B2CF9AE}" pid="11" name="Sub-Sector">
    <vt:lpwstr>51;#DISEASE PREVENTION ＆ CONTROL|42c16e50-6e88-4edc-8c7f-7d414bac8bd5</vt:lpwstr>
  </property>
  <property fmtid="{D5CDD505-2E9C-101B-9397-08002B2CF9AE}" pid="12" name="Series Operations IDB">
    <vt:lpwstr>12;#Contractual Conditions|796b8593-49c5-4114-bdac-0c9e3102208d</vt:lpwstr>
  </property>
  <property fmtid="{D5CDD505-2E9C-101B-9397-08002B2CF9AE}" pid="13" name="Fund IDB">
    <vt:lpwstr>55;#MEF|781bd9c0-751d-499d-8751-57ea61133e90</vt:lpwstr>
  </property>
  <property fmtid="{D5CDD505-2E9C-101B-9397-08002B2CF9AE}" pid="14" name="Sector IDB">
    <vt:lpwstr>50;#HEALTH|e15154b4-8fa2-4f19-a924-5a9b44dc8218</vt:lpwstr>
  </property>
  <property fmtid="{D5CDD505-2E9C-101B-9397-08002B2CF9AE}" pid="15" name="_dlc_DocIdItemGuid">
    <vt:lpwstr>2385b60f-f020-4b61-9099-174049f5256b</vt:lpwstr>
  </property>
  <property fmtid="{D5CDD505-2E9C-101B-9397-08002B2CF9AE}" pid="17" name="ContentTypeId">
    <vt:lpwstr>0x0101001A458A224826124E8B45B1D613300CFC00C9A46400BC25A843A32CB2124D4C0956</vt:lpwstr>
  </property>
</Properties>
</file>