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jorgeoya_iadb_org/Documents/Jorge Oyamada/Agua/Paraguay/Lambare/POD/"/>
    </mc:Choice>
  </mc:AlternateContent>
  <xr:revisionPtr revIDLastSave="0" documentId="8_{7920BDE1-F90E-46E2-9943-9EA181FADA6B}" xr6:coauthVersionLast="45" xr6:coauthVersionMax="45" xr10:uidLastSave="{00000000-0000-0000-0000-000000000000}"/>
  <bookViews>
    <workbookView xWindow="-108" yWindow="-108" windowWidth="23256" windowHeight="12576" xr2:uid="{AA4F5E24-416E-42E7-AD7A-612EAC0D44CF}"/>
  </bookViews>
  <sheets>
    <sheet name="PA" sheetId="1" r:id="rId1"/>
  </sheets>
  <externalReferences>
    <externalReference r:id="rId2"/>
    <externalReference r:id="rId3"/>
  </externalReferences>
  <definedNames>
    <definedName name="_2">#REF!</definedName>
    <definedName name="_6">#REF!</definedName>
    <definedName name="_Fill" hidden="1">#REF!</definedName>
    <definedName name="aaa">#REF!</definedName>
    <definedName name="cuencas">[2]DatosComputos!$M$2:$M$7</definedName>
    <definedName name="e">#REF!</definedName>
    <definedName name="ffff">#REF!</definedName>
    <definedName name="GRAFI">#REF!</definedName>
    <definedName name="GRAFICO">#REF!</definedName>
    <definedName name="Pres">#REF!</definedName>
    <definedName name="_xlnm.Print_Area" localSheetId="0">PA!$A$1:$O$117</definedName>
    <definedName name="Resumen">#REF!</definedName>
    <definedName name="SFG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7" i="1" l="1"/>
  <c r="G106" i="1"/>
  <c r="G105" i="1"/>
  <c r="G100" i="1"/>
  <c r="G94" i="1"/>
  <c r="G88" i="1"/>
  <c r="G103" i="1" s="1"/>
  <c r="J81" i="1"/>
  <c r="H81" i="1"/>
  <c r="I81" i="1" s="1"/>
  <c r="G81" i="1"/>
  <c r="E81" i="1"/>
  <c r="D81" i="1"/>
  <c r="C81" i="1"/>
  <c r="J80" i="1"/>
  <c r="H80" i="1"/>
  <c r="I80" i="1" s="1"/>
  <c r="G80" i="1"/>
  <c r="E80" i="1"/>
  <c r="D80" i="1"/>
  <c r="C80" i="1"/>
  <c r="J79" i="1"/>
  <c r="H79" i="1"/>
  <c r="I79" i="1" s="1"/>
  <c r="G79" i="1"/>
  <c r="E79" i="1"/>
  <c r="D79" i="1"/>
  <c r="C79" i="1"/>
  <c r="J78" i="1"/>
  <c r="H78" i="1"/>
  <c r="I78" i="1" s="1"/>
  <c r="G78" i="1"/>
  <c r="E78" i="1"/>
  <c r="D78" i="1"/>
  <c r="C78" i="1"/>
  <c r="J77" i="1"/>
  <c r="H77" i="1"/>
  <c r="I77" i="1" s="1"/>
  <c r="G77" i="1"/>
  <c r="E77" i="1"/>
  <c r="D77" i="1"/>
  <c r="C77" i="1"/>
  <c r="J76" i="1"/>
  <c r="H76" i="1"/>
  <c r="I76" i="1" s="1"/>
  <c r="G76" i="1"/>
  <c r="E76" i="1"/>
  <c r="D76" i="1"/>
  <c r="C76" i="1"/>
  <c r="J75" i="1"/>
  <c r="H75" i="1"/>
  <c r="I75" i="1" s="1"/>
  <c r="G75" i="1"/>
  <c r="E75" i="1"/>
  <c r="D75" i="1"/>
  <c r="C75" i="1"/>
  <c r="J74" i="1"/>
  <c r="H74" i="1"/>
  <c r="I74" i="1" s="1"/>
  <c r="G74" i="1"/>
  <c r="E74" i="1"/>
  <c r="D74" i="1"/>
  <c r="C74" i="1"/>
  <c r="J73" i="1"/>
  <c r="H73" i="1"/>
  <c r="I73" i="1" s="1"/>
  <c r="G73" i="1"/>
  <c r="E73" i="1"/>
  <c r="D73" i="1"/>
  <c r="C73" i="1"/>
  <c r="J72" i="1"/>
  <c r="H72" i="1"/>
  <c r="I72" i="1" s="1"/>
  <c r="G72" i="1"/>
  <c r="E72" i="1"/>
  <c r="D72" i="1"/>
  <c r="C72" i="1"/>
  <c r="J71" i="1"/>
  <c r="H71" i="1"/>
  <c r="I71" i="1" s="1"/>
  <c r="G71" i="1"/>
  <c r="E71" i="1"/>
  <c r="D71" i="1"/>
  <c r="C71" i="1"/>
  <c r="J70" i="1"/>
  <c r="H70" i="1"/>
  <c r="I70" i="1" s="1"/>
  <c r="G70" i="1"/>
  <c r="E70" i="1"/>
  <c r="D70" i="1"/>
  <c r="C70" i="1"/>
  <c r="J69" i="1"/>
  <c r="H69" i="1"/>
  <c r="I69" i="1" s="1"/>
  <c r="G69" i="1"/>
  <c r="E69" i="1"/>
  <c r="D69" i="1"/>
  <c r="C69" i="1"/>
  <c r="J68" i="1"/>
  <c r="H68" i="1"/>
  <c r="I68" i="1" s="1"/>
  <c r="G68" i="1"/>
  <c r="E68" i="1"/>
  <c r="D68" i="1"/>
  <c r="C68" i="1"/>
  <c r="J67" i="1"/>
  <c r="H67" i="1"/>
  <c r="I67" i="1" s="1"/>
  <c r="G67" i="1"/>
  <c r="E67" i="1"/>
  <c r="D67" i="1"/>
  <c r="C67" i="1"/>
  <c r="J66" i="1"/>
  <c r="H66" i="1"/>
  <c r="I66" i="1" s="1"/>
  <c r="G66" i="1"/>
  <c r="E66" i="1"/>
  <c r="D66" i="1"/>
  <c r="C66" i="1"/>
  <c r="J65" i="1"/>
  <c r="H65" i="1"/>
  <c r="I65" i="1" s="1"/>
  <c r="G65" i="1"/>
  <c r="E65" i="1"/>
  <c r="D65" i="1"/>
  <c r="C65" i="1"/>
  <c r="J64" i="1"/>
  <c r="H64" i="1"/>
  <c r="I64" i="1" s="1"/>
  <c r="G64" i="1"/>
  <c r="E64" i="1"/>
  <c r="D64" i="1"/>
  <c r="C64" i="1"/>
  <c r="J63" i="1"/>
  <c r="J82" i="1" s="1"/>
  <c r="H63" i="1"/>
  <c r="I63" i="1" s="1"/>
  <c r="G63" i="1"/>
  <c r="G82" i="1" s="1"/>
  <c r="G102" i="1" s="1"/>
  <c r="E63" i="1"/>
  <c r="D63" i="1"/>
  <c r="C63" i="1"/>
  <c r="G57" i="1"/>
  <c r="H57" i="1" s="1"/>
  <c r="I57" i="1" s="1"/>
  <c r="E57" i="1"/>
  <c r="D57" i="1"/>
  <c r="C57" i="1"/>
  <c r="G56" i="1"/>
  <c r="H56" i="1" s="1"/>
  <c r="I56" i="1" s="1"/>
  <c r="E56" i="1"/>
  <c r="D56" i="1"/>
  <c r="C56" i="1"/>
  <c r="H55" i="1"/>
  <c r="I55" i="1" s="1"/>
  <c r="G55" i="1"/>
  <c r="E55" i="1"/>
  <c r="D55" i="1"/>
  <c r="C55" i="1"/>
  <c r="H54" i="1"/>
  <c r="I54" i="1" s="1"/>
  <c r="G54" i="1"/>
  <c r="E54" i="1"/>
  <c r="D54" i="1"/>
  <c r="C54" i="1"/>
  <c r="H53" i="1"/>
  <c r="I53" i="1" s="1"/>
  <c r="G53" i="1"/>
  <c r="E53" i="1"/>
  <c r="D53" i="1"/>
  <c r="C53" i="1"/>
  <c r="G52" i="1"/>
  <c r="H52" i="1" s="1"/>
  <c r="I52" i="1" s="1"/>
  <c r="E52" i="1"/>
  <c r="D52" i="1"/>
  <c r="C52" i="1"/>
  <c r="H51" i="1"/>
  <c r="I51" i="1" s="1"/>
  <c r="G51" i="1"/>
  <c r="E51" i="1"/>
  <c r="D51" i="1"/>
  <c r="C51" i="1"/>
  <c r="G50" i="1"/>
  <c r="H50" i="1" s="1"/>
  <c r="I50" i="1" s="1"/>
  <c r="E50" i="1"/>
  <c r="D50" i="1"/>
  <c r="C50" i="1"/>
  <c r="D49" i="1"/>
  <c r="G48" i="1"/>
  <c r="H48" i="1" s="1"/>
  <c r="I48" i="1" s="1"/>
  <c r="E48" i="1"/>
  <c r="D48" i="1"/>
  <c r="C48" i="1"/>
  <c r="D47" i="1"/>
  <c r="G46" i="1"/>
  <c r="H46" i="1" s="1"/>
  <c r="I46" i="1" s="1"/>
  <c r="E46" i="1"/>
  <c r="D46" i="1"/>
  <c r="C46" i="1"/>
  <c r="D45" i="1"/>
  <c r="G44" i="1"/>
  <c r="H44" i="1" s="1"/>
  <c r="I44" i="1" s="1"/>
  <c r="E44" i="1"/>
  <c r="D44" i="1"/>
  <c r="C44" i="1"/>
  <c r="D43" i="1"/>
  <c r="G42" i="1"/>
  <c r="H42" i="1" s="1"/>
  <c r="I42" i="1" s="1"/>
  <c r="E42" i="1"/>
  <c r="D42" i="1"/>
  <c r="C42" i="1"/>
  <c r="D41" i="1"/>
  <c r="G40" i="1"/>
  <c r="H40" i="1" s="1"/>
  <c r="I40" i="1" s="1"/>
  <c r="E40" i="1"/>
  <c r="D40" i="1"/>
  <c r="C40" i="1"/>
  <c r="H35" i="1"/>
  <c r="I28" i="1"/>
  <c r="J28" i="1" s="1"/>
  <c r="H28" i="1"/>
  <c r="E28" i="1"/>
  <c r="D28" i="1"/>
  <c r="C28" i="1"/>
  <c r="I27" i="1"/>
  <c r="J27" i="1" s="1"/>
  <c r="H27" i="1"/>
  <c r="H29" i="1" s="1"/>
  <c r="G99" i="1" s="1"/>
  <c r="E27" i="1"/>
  <c r="D27" i="1"/>
  <c r="C27" i="1"/>
  <c r="H21" i="1"/>
  <c r="I21" i="1" s="1"/>
  <c r="J21" i="1" s="1"/>
  <c r="E21" i="1"/>
  <c r="D21" i="1"/>
  <c r="C21" i="1"/>
  <c r="H20" i="1"/>
  <c r="I20" i="1" s="1"/>
  <c r="J20" i="1" s="1"/>
  <c r="E20" i="1"/>
  <c r="D20" i="1"/>
  <c r="C20" i="1"/>
  <c r="D19" i="1"/>
  <c r="D18" i="1"/>
  <c r="D17" i="1"/>
  <c r="D16" i="1"/>
  <c r="D15" i="1"/>
  <c r="H14" i="1"/>
  <c r="I14" i="1" s="1"/>
  <c r="J14" i="1" s="1"/>
  <c r="G14" i="1"/>
  <c r="G20" i="1" s="1"/>
  <c r="G21" i="1" s="1"/>
  <c r="G27" i="1" s="1"/>
  <c r="G28" i="1" s="1"/>
  <c r="F40" i="1" s="1"/>
  <c r="F42" i="1" s="1"/>
  <c r="F44" i="1" s="1"/>
  <c r="F46" i="1" s="1"/>
  <c r="F48" i="1" s="1"/>
  <c r="F50" i="1" s="1"/>
  <c r="F51" i="1" s="1"/>
  <c r="F52" i="1" s="1"/>
  <c r="F53" i="1" s="1"/>
  <c r="F54" i="1" s="1"/>
  <c r="F55" i="1" s="1"/>
  <c r="F56" i="1" s="1"/>
  <c r="F57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E14" i="1"/>
  <c r="D14" i="1"/>
  <c r="D13" i="1"/>
  <c r="D12" i="1"/>
  <c r="D11" i="1"/>
  <c r="H10" i="1"/>
  <c r="H22" i="1" s="1"/>
  <c r="G98" i="1" s="1"/>
  <c r="E10" i="1"/>
  <c r="D10" i="1"/>
  <c r="B1" i="1"/>
  <c r="G58" i="1" l="1"/>
  <c r="G101" i="1" s="1"/>
  <c r="I10" i="1"/>
  <c r="J10" i="1" s="1"/>
  <c r="G104" i="1" l="1"/>
  <c r="G108" i="1" l="1"/>
  <c r="G109" i="1" l="1"/>
  <c r="H108" i="1"/>
  <c r="H107" i="1"/>
  <c r="H105" i="1"/>
  <c r="H100" i="1"/>
  <c r="H102" i="1"/>
  <c r="H103" i="1"/>
  <c r="H99" i="1"/>
  <c r="H106" i="1"/>
  <c r="H98" i="1"/>
  <c r="H101" i="1"/>
  <c r="H104" i="1"/>
</calcChain>
</file>

<file path=xl/sharedStrings.xml><?xml version="1.0" encoding="utf-8"?>
<sst xmlns="http://schemas.openxmlformats.org/spreadsheetml/2006/main" count="336" uniqueCount="85">
  <si>
    <t>PLAN DE ADQUISICIONES GLOBAL</t>
  </si>
  <si>
    <t>(Expresado en USD.)</t>
  </si>
  <si>
    <t>Período comprendido:  Año 1 a Año 6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</si>
  <si>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</si>
  <si>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</si>
  <si>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</si>
  <si>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</si>
  <si>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 Ítem EDT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</si>
  <si>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</si>
  <si>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</si>
  <si>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</si>
  <si>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</si>
  <si>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</si>
  <si>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</si>
  <si>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</si>
  <si>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 - Costo estimado por Lote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</si>
  <si>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</si>
  <si>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</si>
  <si>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</si>
  <si>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</si>
  <si>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</si>
  <si>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MOPC/DAPSAN</t>
  </si>
  <si>
    <t>Colector Principal 1  y 2 (Incluye EB e Impulsiones)</t>
  </si>
  <si>
    <t>Componente 1</t>
  </si>
  <si>
    <t>Ex Ante</t>
  </si>
  <si>
    <t>lun 22/6/20</t>
  </si>
  <si>
    <t>lun 22/2/21</t>
  </si>
  <si>
    <t>Colectores primarios, terciarios y secundarios con conexiones domiciliarias - Lambare Central 1, 2 y Sur</t>
  </si>
  <si>
    <t>lun 26/4/21</t>
  </si>
  <si>
    <t>lun 27/12/21</t>
  </si>
  <si>
    <t>mar 23/2/21</t>
  </si>
  <si>
    <t>mar 26/10/21</t>
  </si>
  <si>
    <t>Exante</t>
  </si>
  <si>
    <t>mié 1/2/23</t>
  </si>
  <si>
    <t>mar 5/12/23</t>
  </si>
  <si>
    <t>TOTAL OBRAS</t>
  </si>
  <si>
    <t>BIENES</t>
  </si>
  <si>
    <t>Método de Adquisición
(Seleccionar una de las opciones):</t>
  </si>
  <si>
    <t>Adminis y Superv</t>
  </si>
  <si>
    <t>ExAnte</t>
  </si>
  <si>
    <t>TOTAL BIENES</t>
  </si>
  <si>
    <t>SERVICIOS DE NO CONSULTORÍA</t>
  </si>
  <si>
    <t>Comentarios</t>
  </si>
  <si>
    <t>Documento de Licitación</t>
  </si>
  <si>
    <t>TOTAL DE SERVICIOS DE NO CONSULTORIA</t>
  </si>
  <si>
    <t>CONSULTORÍAS FIRMAS</t>
  </si>
  <si>
    <t>Comentarios - Costo estimado tema a ser desarrollado</t>
  </si>
  <si>
    <t>Aviso de Expresiones de Interés</t>
  </si>
  <si>
    <t>mar 21/4/20</t>
  </si>
  <si>
    <t>lun 1/8/22</t>
  </si>
  <si>
    <t>lun 3/4/23</t>
  </si>
  <si>
    <t>Componente 2</t>
  </si>
  <si>
    <t>mié 3/5/23</t>
  </si>
  <si>
    <t>jue 20/6/24</t>
  </si>
  <si>
    <t>mar 21/1/25</t>
  </si>
  <si>
    <t>jue 24/4/25</t>
  </si>
  <si>
    <t>mar 25/11/25</t>
  </si>
  <si>
    <t>jue 9/12/21</t>
  </si>
  <si>
    <t>mar 12/7/22</t>
  </si>
  <si>
    <t>TOTAL CONSULTORIAS FIRMAS</t>
  </si>
  <si>
    <t>CONSULTORÍAS INDIVIDUOS</t>
  </si>
  <si>
    <t>Cantidad Estimada de Consultores :</t>
  </si>
  <si>
    <t>No Objeción a los TDRs de la Actividad</t>
  </si>
  <si>
    <t>Firma Contrato</t>
  </si>
  <si>
    <t>mié 8/9/21</t>
  </si>
  <si>
    <t>mié 8/12/21</t>
  </si>
  <si>
    <t>TOTAL CONSULTORIAS INDIVIDUALES</t>
  </si>
  <si>
    <t>CAPACITACIÓN</t>
  </si>
  <si>
    <t>Plan de Capacitación Anual (PCA)</t>
  </si>
  <si>
    <t>Fin de la Actividad</t>
  </si>
  <si>
    <t>TOTAL CAPACITACIÓN</t>
  </si>
  <si>
    <t>SUBPROYECTOS</t>
  </si>
  <si>
    <t>Objeto de la Transferencia:</t>
  </si>
  <si>
    <t>Cantidad Estimada de Subproyectos:</t>
  </si>
  <si>
    <t>Firma del Contrato / Convenio por Adjudicación de los Subproyectos</t>
  </si>
  <si>
    <t>Fecha de 
Transferencia</t>
  </si>
  <si>
    <t>TOTAL SUBPROYECTOS</t>
  </si>
  <si>
    <t>TOTAL CAPACITACIONES</t>
  </si>
  <si>
    <t>TOTAL DEL PLAN DE ADQUISICIONES</t>
  </si>
  <si>
    <t>TOTAL BONIFICACIONES</t>
  </si>
  <si>
    <t>TOTAL VIATICOS</t>
  </si>
  <si>
    <t>Viaticos y Gratificaciones</t>
  </si>
  <si>
    <t>IMPREVISTOS</t>
  </si>
  <si>
    <t>TOTAL</t>
  </si>
  <si>
    <t>Diferencia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</si>
</sst>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[$USD]\ #,##0.00"/>
    <numFmt numFmtId="165" formatCode="_(* #,##0_);_(* \(#,##0\);_(* &quot;-&quot;??_);_(@_)"/>
    <numFmt numFmtId="166" formatCode="dd/mm/yy;@"/>
    <numFmt numFmtId="167" formatCode="[$USD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Verdana"/>
      <family val="2"/>
    </font>
    <font>
      <sz val="10"/>
      <color rgb="FF000000"/>
      <name val="Calibri"/>
      <family val="2"/>
      <scheme val="minor"/>
    </font>
    <font>
      <sz val="10"/>
      <color theme="0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164" fontId="1" fillId="0" borderId="0"/>
    <xf numFmtId="164" fontId="3" fillId="0" borderId="0"/>
    <xf numFmtId="43" fontId="3" fillId="0" borderId="0" applyFont="0" applyFill="0" applyBorder="0" applyAlignment="0" applyProtection="0"/>
    <xf numFmtId="164" fontId="3" fillId="0" borderId="0"/>
    <xf numFmtId="164" fontId="9" fillId="0" borderId="0"/>
    <xf numFmtId="164" fontId="1" fillId="0" borderId="0"/>
    <xf numFmtId="41" fontId="3" fillId="0" borderId="0" applyFont="0" applyFill="0" applyBorder="0" applyAlignment="0" applyProtection="0"/>
    <xf numFmtId="164" fontId="1" fillId="0" borderId="0"/>
  </cellStyleXfs>
  <cellXfs count="157">
    <xf numFmtId="0" fontId="0" fillId="0" borderId="0" xfId="0"/>
    <xf numFmtId="164" fontId="2" fillId="0" borderId="0" xfId="2" applyFont="1" applyAlignment="1">
      <alignment horizontal="center" vertical="center"/>
    </xf>
    <xf numFmtId="164" fontId="4" fillId="2" borderId="0" xfId="3" applyFont="1" applyFill="1" applyAlignment="1">
      <alignment horizontal="center" vertical="center"/>
    </xf>
    <xf numFmtId="164" fontId="2" fillId="3" borderId="0" xfId="2" applyFont="1" applyFill="1" applyAlignment="1">
      <alignment horizontal="center" vertical="center"/>
    </xf>
    <xf numFmtId="164" fontId="4" fillId="2" borderId="0" xfId="3" applyFont="1" applyFill="1" applyAlignment="1">
      <alignment horizontal="center" vertical="top"/>
    </xf>
    <xf numFmtId="164" fontId="2" fillId="0" borderId="0" xfId="2" applyFont="1" applyAlignment="1">
      <alignment horizontal="left" vertical="center"/>
    </xf>
    <xf numFmtId="164" fontId="5" fillId="0" borderId="0" xfId="3" applyFont="1" applyAlignment="1">
      <alignment horizontal="left" vertical="center"/>
    </xf>
    <xf numFmtId="164" fontId="2" fillId="0" borderId="0" xfId="2" applyFont="1" applyAlignment="1">
      <alignment horizontal="left" vertical="center" wrapText="1"/>
    </xf>
    <xf numFmtId="165" fontId="2" fillId="0" borderId="0" xfId="4" applyNumberFormat="1" applyFont="1" applyAlignment="1">
      <alignment horizontal="left" vertical="center"/>
    </xf>
    <xf numFmtId="166" fontId="2" fillId="0" borderId="0" xfId="2" applyNumberFormat="1" applyFont="1" applyAlignment="1">
      <alignment horizontal="left" vertical="center"/>
    </xf>
    <xf numFmtId="164" fontId="2" fillId="3" borderId="0" xfId="2" applyFont="1" applyFill="1" applyAlignment="1">
      <alignment horizontal="left" vertical="center"/>
    </xf>
    <xf numFmtId="164" fontId="4" fillId="2" borderId="1" xfId="5" applyFont="1" applyFill="1" applyBorder="1" applyAlignment="1">
      <alignment horizontal="center" vertical="center" wrapText="1"/>
    </xf>
    <xf numFmtId="164" fontId="4" fillId="2" borderId="2" xfId="5" applyFont="1" applyFill="1" applyBorder="1" applyAlignment="1">
      <alignment horizontal="center" vertical="center" wrapText="1"/>
    </xf>
    <xf numFmtId="164" fontId="4" fillId="2" borderId="3" xfId="5" applyFont="1" applyFill="1" applyBorder="1" applyAlignment="1">
      <alignment horizontal="center" vertical="center" wrapText="1"/>
    </xf>
    <xf numFmtId="164" fontId="6" fillId="2" borderId="4" xfId="5" applyFont="1" applyFill="1" applyBorder="1" applyAlignment="1">
      <alignment horizontal="center" vertical="center"/>
    </xf>
    <xf numFmtId="164" fontId="4" fillId="2" borderId="1" xfId="5" applyFont="1" applyFill="1" applyBorder="1" applyAlignment="1">
      <alignment horizontal="left" vertical="center" wrapText="1"/>
    </xf>
    <xf numFmtId="164" fontId="4" fillId="2" borderId="2" xfId="5" applyFont="1" applyFill="1" applyBorder="1" applyAlignment="1">
      <alignment horizontal="left" vertical="center" wrapText="1"/>
    </xf>
    <xf numFmtId="164" fontId="4" fillId="2" borderId="3" xfId="5" applyFont="1" applyFill="1" applyBorder="1" applyAlignment="1">
      <alignment horizontal="left" vertical="center" wrapText="1"/>
    </xf>
    <xf numFmtId="164" fontId="4" fillId="2" borderId="4" xfId="5" applyFont="1" applyFill="1" applyBorder="1" applyAlignment="1">
      <alignment horizontal="left" vertical="center" wrapText="1"/>
    </xf>
    <xf numFmtId="164" fontId="7" fillId="4" borderId="4" xfId="5" applyFont="1" applyFill="1" applyBorder="1" applyAlignment="1">
      <alignment horizontal="center" vertical="center" wrapText="1"/>
    </xf>
    <xf numFmtId="165" fontId="7" fillId="4" borderId="4" xfId="4" applyNumberFormat="1" applyFont="1" applyFill="1" applyBorder="1" applyAlignment="1">
      <alignment horizontal="center" vertical="center" wrapText="1"/>
    </xf>
    <xf numFmtId="164" fontId="7" fillId="4" borderId="4" xfId="5" applyFont="1" applyFill="1" applyBorder="1" applyAlignment="1">
      <alignment horizontal="center" vertical="center"/>
    </xf>
    <xf numFmtId="166" fontId="7" fillId="4" borderId="4" xfId="5" applyNumberFormat="1" applyFont="1" applyFill="1" applyBorder="1" applyAlignment="1">
      <alignment horizontal="center" vertical="center" wrapText="1"/>
    </xf>
    <xf numFmtId="164" fontId="7" fillId="4" borderId="5" xfId="5" applyFont="1" applyFill="1" applyBorder="1" applyAlignment="1">
      <alignment horizontal="center" vertical="center" wrapText="1"/>
    </xf>
    <xf numFmtId="164" fontId="7" fillId="4" borderId="6" xfId="5" applyFont="1" applyFill="1" applyBorder="1" applyAlignment="1">
      <alignment horizontal="center" vertical="center" wrapText="1"/>
    </xf>
    <xf numFmtId="165" fontId="7" fillId="4" borderId="6" xfId="4" applyNumberFormat="1" applyFont="1" applyFill="1" applyBorder="1" applyAlignment="1">
      <alignment horizontal="center" vertical="center" wrapText="1"/>
    </xf>
    <xf numFmtId="164" fontId="7" fillId="4" borderId="6" xfId="5" applyFont="1" applyFill="1" applyBorder="1" applyAlignment="1">
      <alignment horizontal="center" vertical="center" wrapText="1"/>
    </xf>
    <xf numFmtId="166" fontId="7" fillId="4" borderId="6" xfId="5" applyNumberFormat="1" applyFont="1" applyFill="1" applyBorder="1" applyAlignment="1">
      <alignment horizontal="center" vertical="center" wrapText="1"/>
    </xf>
    <xf numFmtId="166" fontId="7" fillId="4" borderId="6" xfId="5" applyNumberFormat="1" applyFont="1" applyFill="1" applyBorder="1" applyAlignment="1">
      <alignment horizontal="center" vertical="center" wrapText="1"/>
    </xf>
    <xf numFmtId="164" fontId="8" fillId="0" borderId="7" xfId="5" applyFont="1" applyBorder="1" applyAlignment="1">
      <alignment horizontal="left" vertical="center"/>
    </xf>
    <xf numFmtId="3" fontId="8" fillId="0" borderId="6" xfId="6" applyNumberFormat="1" applyFont="1" applyBorder="1" applyAlignment="1">
      <alignment horizontal="left" vertical="center" wrapText="1"/>
    </xf>
    <xf numFmtId="3" fontId="8" fillId="0" borderId="4" xfId="6" applyNumberFormat="1" applyFont="1" applyBorder="1" applyAlignment="1">
      <alignment horizontal="center" vertical="center" wrapText="1"/>
    </xf>
    <xf numFmtId="3" fontId="8" fillId="0" borderId="6" xfId="6" applyNumberFormat="1" applyFont="1" applyBorder="1" applyAlignment="1">
      <alignment horizontal="center" vertical="center" wrapText="1"/>
    </xf>
    <xf numFmtId="167" fontId="2" fillId="3" borderId="6" xfId="2" applyNumberFormat="1" applyFont="1" applyFill="1" applyBorder="1" applyAlignment="1">
      <alignment horizontal="right" vertical="center"/>
    </xf>
    <xf numFmtId="9" fontId="2" fillId="3" borderId="6" xfId="1" applyFont="1" applyFill="1" applyBorder="1" applyAlignment="1">
      <alignment horizontal="center" vertical="center"/>
    </xf>
    <xf numFmtId="9" fontId="8" fillId="0" borderId="6" xfId="1" applyFont="1" applyFill="1" applyBorder="1" applyAlignment="1">
      <alignment horizontal="center" vertical="center" wrapText="1"/>
    </xf>
    <xf numFmtId="3" fontId="8" fillId="0" borderId="8" xfId="6" applyNumberFormat="1" applyFont="1" applyBorder="1" applyAlignment="1">
      <alignment horizontal="left" vertical="center" wrapText="1"/>
    </xf>
    <xf numFmtId="3" fontId="8" fillId="0" borderId="8" xfId="6" applyNumberFormat="1" applyFont="1" applyBorder="1" applyAlignment="1">
      <alignment horizontal="center" vertical="center" wrapText="1"/>
    </xf>
    <xf numFmtId="167" fontId="2" fillId="3" borderId="8" xfId="2" applyNumberFormat="1" applyFont="1" applyFill="1" applyBorder="1" applyAlignment="1">
      <alignment horizontal="right" vertical="center"/>
    </xf>
    <xf numFmtId="9" fontId="2" fillId="3" borderId="8" xfId="1" applyFont="1" applyFill="1" applyBorder="1" applyAlignment="1">
      <alignment horizontal="center" vertical="center"/>
    </xf>
    <xf numFmtId="9" fontId="8" fillId="0" borderId="8" xfId="1" applyFont="1" applyFill="1" applyBorder="1" applyAlignment="1">
      <alignment horizontal="center" vertical="center" wrapText="1"/>
    </xf>
    <xf numFmtId="3" fontId="8" fillId="0" borderId="9" xfId="6" applyNumberFormat="1" applyFont="1" applyBorder="1" applyAlignment="1">
      <alignment horizontal="left" vertical="center" wrapText="1"/>
    </xf>
    <xf numFmtId="3" fontId="8" fillId="0" borderId="9" xfId="6" applyNumberFormat="1" applyFont="1" applyBorder="1" applyAlignment="1">
      <alignment horizontal="center" vertical="center" wrapText="1"/>
    </xf>
    <xf numFmtId="167" fontId="2" fillId="3" borderId="9" xfId="2" applyNumberFormat="1" applyFont="1" applyFill="1" applyBorder="1" applyAlignment="1">
      <alignment horizontal="right" vertical="center"/>
    </xf>
    <xf numFmtId="9" fontId="2" fillId="3" borderId="9" xfId="1" applyFont="1" applyFill="1" applyBorder="1" applyAlignment="1">
      <alignment horizontal="center" vertical="center"/>
    </xf>
    <xf numFmtId="9" fontId="8" fillId="0" borderId="9" xfId="1" applyFont="1" applyFill="1" applyBorder="1" applyAlignment="1">
      <alignment horizontal="center" vertical="center" wrapText="1"/>
    </xf>
    <xf numFmtId="164" fontId="8" fillId="0" borderId="4" xfId="5" applyFont="1" applyBorder="1" applyAlignment="1">
      <alignment horizontal="left" vertical="center" wrapText="1"/>
    </xf>
    <xf numFmtId="3" fontId="8" fillId="0" borderId="4" xfId="6" applyNumberFormat="1" applyFont="1" applyBorder="1" applyAlignment="1">
      <alignment vertical="center" wrapText="1"/>
    </xf>
    <xf numFmtId="167" fontId="2" fillId="3" borderId="4" xfId="2" applyNumberFormat="1" applyFont="1" applyFill="1" applyBorder="1" applyAlignment="1">
      <alignment vertical="center"/>
    </xf>
    <xf numFmtId="9" fontId="2" fillId="3" borderId="4" xfId="1" applyFont="1" applyFill="1" applyBorder="1" applyAlignment="1">
      <alignment horizontal="center" vertical="center"/>
    </xf>
    <xf numFmtId="9" fontId="8" fillId="0" borderId="6" xfId="1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164" fontId="8" fillId="0" borderId="0" xfId="2" applyFont="1" applyAlignment="1">
      <alignment horizontal="left" vertical="center"/>
    </xf>
    <xf numFmtId="3" fontId="8" fillId="3" borderId="9" xfId="6" applyNumberFormat="1" applyFont="1" applyFill="1" applyBorder="1" applyAlignment="1">
      <alignment horizontal="left" vertical="top" wrapText="1"/>
    </xf>
    <xf numFmtId="164" fontId="8" fillId="3" borderId="4" xfId="2" applyFont="1" applyFill="1" applyBorder="1" applyAlignment="1">
      <alignment horizontal="center" vertical="center"/>
    </xf>
    <xf numFmtId="164" fontId="8" fillId="3" borderId="4" xfId="5" applyFont="1" applyFill="1" applyBorder="1" applyAlignment="1">
      <alignment horizontal="center" vertical="center" wrapText="1"/>
    </xf>
    <xf numFmtId="3" fontId="8" fillId="3" borderId="9" xfId="6" applyNumberFormat="1" applyFont="1" applyFill="1" applyBorder="1" applyAlignment="1">
      <alignment horizontal="center" vertical="center" wrapText="1"/>
    </xf>
    <xf numFmtId="167" fontId="8" fillId="0" borderId="4" xfId="5" applyNumberFormat="1" applyFont="1" applyBorder="1" applyAlignment="1">
      <alignment horizontal="right" vertical="center" wrapText="1"/>
    </xf>
    <xf numFmtId="9" fontId="8" fillId="0" borderId="9" xfId="1" applyFont="1" applyFill="1" applyBorder="1" applyAlignment="1">
      <alignment horizontal="center" vertical="center" wrapText="1"/>
    </xf>
    <xf numFmtId="164" fontId="8" fillId="0" borderId="4" xfId="5" applyFont="1" applyBorder="1" applyAlignment="1">
      <alignment horizontal="center" vertical="center" wrapText="1"/>
    </xf>
    <xf numFmtId="164" fontId="8" fillId="3" borderId="0" xfId="2" applyFont="1" applyFill="1" applyAlignment="1">
      <alignment horizontal="left" vertical="center"/>
    </xf>
    <xf numFmtId="164" fontId="7" fillId="6" borderId="11" xfId="5" applyFont="1" applyFill="1" applyBorder="1" applyAlignment="1">
      <alignment horizontal="left" vertical="center" wrapText="1"/>
    </xf>
    <xf numFmtId="164" fontId="7" fillId="6" borderId="12" xfId="5" applyFont="1" applyFill="1" applyBorder="1" applyAlignment="1">
      <alignment horizontal="left" vertical="center" wrapText="1"/>
    </xf>
    <xf numFmtId="164" fontId="7" fillId="6" borderId="13" xfId="5" applyFont="1" applyFill="1" applyBorder="1" applyAlignment="1">
      <alignment horizontal="left" vertical="center" wrapText="1"/>
    </xf>
    <xf numFmtId="167" fontId="5" fillId="6" borderId="0" xfId="2" applyNumberFormat="1" applyFont="1" applyFill="1" applyAlignment="1">
      <alignment horizontal="right" vertical="center"/>
    </xf>
    <xf numFmtId="9" fontId="5" fillId="6" borderId="0" xfId="1" applyFont="1" applyFill="1" applyBorder="1" applyAlignment="1">
      <alignment horizontal="center" vertical="center"/>
    </xf>
    <xf numFmtId="164" fontId="8" fillId="6" borderId="9" xfId="5" applyFont="1" applyFill="1" applyBorder="1" applyAlignment="1">
      <alignment horizontal="left" vertical="center" wrapText="1"/>
    </xf>
    <xf numFmtId="164" fontId="8" fillId="6" borderId="5" xfId="5" applyFont="1" applyFill="1" applyBorder="1" applyAlignment="1">
      <alignment horizontal="left" vertical="center" wrapText="1"/>
    </xf>
    <xf numFmtId="164" fontId="4" fillId="2" borderId="4" xfId="5" applyFont="1" applyFill="1" applyBorder="1" applyAlignment="1">
      <alignment horizontal="center" vertical="center" wrapText="1"/>
    </xf>
    <xf numFmtId="164" fontId="7" fillId="4" borderId="4" xfId="5" applyFont="1" applyFill="1" applyBorder="1" applyAlignment="1">
      <alignment horizontal="center" vertical="center" wrapText="1"/>
    </xf>
    <xf numFmtId="166" fontId="7" fillId="4" borderId="4" xfId="5" applyNumberFormat="1" applyFont="1" applyFill="1" applyBorder="1" applyAlignment="1">
      <alignment horizontal="center" vertical="center" wrapText="1"/>
    </xf>
    <xf numFmtId="164" fontId="7" fillId="4" borderId="11" xfId="5" applyFont="1" applyFill="1" applyBorder="1" applyAlignment="1">
      <alignment horizontal="center" vertical="center" wrapText="1"/>
    </xf>
    <xf numFmtId="3" fontId="8" fillId="3" borderId="4" xfId="6" applyNumberFormat="1" applyFont="1" applyFill="1" applyBorder="1" applyAlignment="1">
      <alignment vertical="center" wrapText="1"/>
    </xf>
    <xf numFmtId="9" fontId="8" fillId="3" borderId="4" xfId="5" applyNumberFormat="1" applyFont="1" applyFill="1" applyBorder="1" applyAlignment="1">
      <alignment horizontal="center" vertical="center" wrapText="1"/>
    </xf>
    <xf numFmtId="164" fontId="8" fillId="0" borderId="4" xfId="5" applyFont="1" applyBorder="1" applyAlignment="1">
      <alignment horizontal="center" vertical="center"/>
    </xf>
    <xf numFmtId="17" fontId="2" fillId="3" borderId="4" xfId="7" applyNumberFormat="1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 wrapText="1"/>
    </xf>
    <xf numFmtId="164" fontId="2" fillId="3" borderId="4" xfId="2" applyFont="1" applyFill="1" applyBorder="1" applyAlignment="1">
      <alignment horizontal="right" vertical="center"/>
    </xf>
    <xf numFmtId="164" fontId="8" fillId="0" borderId="0" xfId="5" applyFont="1" applyAlignment="1">
      <alignment horizontal="left" vertical="center"/>
    </xf>
    <xf numFmtId="37" fontId="8" fillId="0" borderId="9" xfId="8" applyNumberFormat="1" applyFont="1" applyBorder="1" applyAlignment="1">
      <alignment horizontal="center" vertical="center"/>
    </xf>
    <xf numFmtId="37" fontId="8" fillId="0" borderId="4" xfId="8" applyNumberFormat="1" applyFont="1" applyBorder="1" applyAlignment="1">
      <alignment horizontal="center" vertical="center"/>
    </xf>
    <xf numFmtId="166" fontId="8" fillId="7" borderId="4" xfId="5" applyNumberFormat="1" applyFont="1" applyFill="1" applyBorder="1" applyAlignment="1">
      <alignment horizontal="center" vertical="center" wrapText="1"/>
    </xf>
    <xf numFmtId="164" fontId="7" fillId="6" borderId="9" xfId="5" applyFont="1" applyFill="1" applyBorder="1" applyAlignment="1">
      <alignment horizontal="left" vertical="center" wrapText="1"/>
    </xf>
    <xf numFmtId="164" fontId="7" fillId="6" borderId="4" xfId="5" applyFont="1" applyFill="1" applyBorder="1" applyAlignment="1">
      <alignment horizontal="left" vertical="center" wrapText="1"/>
    </xf>
    <xf numFmtId="164" fontId="8" fillId="6" borderId="4" xfId="5" applyFont="1" applyFill="1" applyBorder="1" applyAlignment="1">
      <alignment horizontal="left" vertical="center" wrapText="1"/>
    </xf>
    <xf numFmtId="164" fontId="7" fillId="4" borderId="4" xfId="5" applyFont="1" applyFill="1" applyBorder="1" applyAlignment="1">
      <alignment horizontal="left" vertical="center" wrapText="1"/>
    </xf>
    <xf numFmtId="165" fontId="7" fillId="4" borderId="4" xfId="4" applyNumberFormat="1" applyFont="1" applyFill="1" applyBorder="1" applyAlignment="1">
      <alignment horizontal="left" vertical="center" wrapText="1"/>
    </xf>
    <xf numFmtId="164" fontId="7" fillId="4" borderId="4" xfId="5" applyFont="1" applyFill="1" applyBorder="1" applyAlignment="1">
      <alignment horizontal="left" vertical="center"/>
    </xf>
    <xf numFmtId="166" fontId="7" fillId="4" borderId="4" xfId="5" applyNumberFormat="1" applyFont="1" applyFill="1" applyBorder="1" applyAlignment="1">
      <alignment horizontal="left" vertical="center" wrapText="1"/>
    </xf>
    <xf numFmtId="164" fontId="7" fillId="4" borderId="14" xfId="5" applyFont="1" applyFill="1" applyBorder="1" applyAlignment="1">
      <alignment horizontal="left" vertical="center" wrapText="1"/>
    </xf>
    <xf numFmtId="164" fontId="7" fillId="4" borderId="4" xfId="5" applyFont="1" applyFill="1" applyBorder="1" applyAlignment="1">
      <alignment horizontal="left" vertical="center" wrapText="1"/>
    </xf>
    <xf numFmtId="166" fontId="7" fillId="4" borderId="4" xfId="5" applyNumberFormat="1" applyFont="1" applyFill="1" applyBorder="1" applyAlignment="1">
      <alignment horizontal="left" vertical="center" wrapText="1"/>
    </xf>
    <xf numFmtId="164" fontId="7" fillId="4" borderId="11" xfId="5" applyFont="1" applyFill="1" applyBorder="1" applyAlignment="1">
      <alignment horizontal="left" vertical="center" wrapText="1"/>
    </xf>
    <xf numFmtId="164" fontId="8" fillId="3" borderId="6" xfId="5" applyFont="1" applyFill="1" applyBorder="1" applyAlignment="1">
      <alignment horizontal="left" vertical="center" wrapText="1"/>
    </xf>
    <xf numFmtId="3" fontId="8" fillId="3" borderId="4" xfId="6" applyNumberFormat="1" applyFont="1" applyFill="1" applyBorder="1" applyAlignment="1">
      <alignment horizontal="left" vertical="center" wrapText="1"/>
    </xf>
    <xf numFmtId="164" fontId="2" fillId="0" borderId="4" xfId="2" applyFont="1" applyBorder="1" applyAlignment="1">
      <alignment horizontal="left" vertical="center"/>
    </xf>
    <xf numFmtId="164" fontId="8" fillId="3" borderId="4" xfId="5" applyFont="1" applyFill="1" applyBorder="1" applyAlignment="1">
      <alignment horizontal="left" vertical="center" wrapText="1"/>
    </xf>
    <xf numFmtId="37" fontId="8" fillId="0" borderId="4" xfId="8" applyNumberFormat="1" applyFont="1" applyBorder="1" applyAlignment="1">
      <alignment horizontal="left" vertical="center"/>
    </xf>
    <xf numFmtId="165" fontId="8" fillId="0" borderId="4" xfId="4" applyNumberFormat="1" applyFont="1" applyFill="1" applyBorder="1" applyAlignment="1">
      <alignment horizontal="left" vertical="center" wrapText="1"/>
    </xf>
    <xf numFmtId="9" fontId="8" fillId="3" borderId="4" xfId="5" applyNumberFormat="1" applyFont="1" applyFill="1" applyBorder="1" applyAlignment="1">
      <alignment horizontal="left" vertical="center" wrapText="1"/>
    </xf>
    <xf numFmtId="9" fontId="8" fillId="3" borderId="4" xfId="1" applyFont="1" applyFill="1" applyBorder="1" applyAlignment="1">
      <alignment horizontal="left" vertical="center"/>
    </xf>
    <xf numFmtId="164" fontId="8" fillId="0" borderId="4" xfId="5" applyFont="1" applyBorder="1" applyAlignment="1">
      <alignment horizontal="left" vertical="center"/>
    </xf>
    <xf numFmtId="164" fontId="8" fillId="3" borderId="4" xfId="5" applyFont="1" applyFill="1" applyBorder="1" applyAlignment="1">
      <alignment horizontal="left" vertical="center"/>
    </xf>
    <xf numFmtId="17" fontId="2" fillId="3" borderId="4" xfId="7" applyNumberFormat="1" applyFont="1" applyFill="1" applyBorder="1" applyAlignment="1">
      <alignment horizontal="left" vertical="center"/>
    </xf>
    <xf numFmtId="164" fontId="2" fillId="0" borderId="15" xfId="2" applyFont="1" applyBorder="1" applyAlignment="1">
      <alignment horizontal="left" vertical="center"/>
    </xf>
    <xf numFmtId="165" fontId="7" fillId="6" borderId="4" xfId="5" applyNumberFormat="1" applyFont="1" applyFill="1" applyBorder="1" applyAlignment="1">
      <alignment horizontal="left" vertical="center" wrapText="1"/>
    </xf>
    <xf numFmtId="164" fontId="8" fillId="0" borderId="16" xfId="5" applyFont="1" applyBorder="1" applyAlignment="1">
      <alignment horizontal="left" vertical="center" wrapText="1"/>
    </xf>
    <xf numFmtId="164" fontId="8" fillId="0" borderId="0" xfId="5" applyFont="1" applyAlignment="1">
      <alignment horizontal="left" vertical="center" wrapText="1"/>
    </xf>
    <xf numFmtId="164" fontId="7" fillId="4" borderId="14" xfId="5" applyFont="1" applyFill="1" applyBorder="1" applyAlignment="1">
      <alignment horizontal="center" vertical="center" wrapText="1"/>
    </xf>
    <xf numFmtId="164" fontId="7" fillId="4" borderId="17" xfId="5" applyFont="1" applyFill="1" applyBorder="1" applyAlignment="1">
      <alignment horizontal="center" vertical="center" wrapText="1"/>
    </xf>
    <xf numFmtId="165" fontId="7" fillId="4" borderId="4" xfId="4" applyNumberFormat="1" applyFont="1" applyFill="1" applyBorder="1" applyAlignment="1">
      <alignment horizontal="center" vertical="center" wrapText="1"/>
    </xf>
    <xf numFmtId="164" fontId="7" fillId="4" borderId="12" xfId="5" applyFont="1" applyFill="1" applyBorder="1" applyAlignment="1">
      <alignment horizontal="center" vertical="center" wrapText="1"/>
    </xf>
    <xf numFmtId="3" fontId="8" fillId="3" borderId="6" xfId="6" applyNumberFormat="1" applyFont="1" applyFill="1" applyBorder="1" applyAlignment="1">
      <alignment horizontal="left" vertical="center" wrapText="1"/>
    </xf>
    <xf numFmtId="3" fontId="8" fillId="3" borderId="6" xfId="6" applyNumberFormat="1" applyFont="1" applyFill="1" applyBorder="1" applyAlignment="1">
      <alignment horizontal="left" vertical="top" wrapText="1"/>
    </xf>
    <xf numFmtId="3" fontId="8" fillId="3" borderId="6" xfId="6" applyNumberFormat="1" applyFont="1" applyFill="1" applyBorder="1" applyAlignment="1">
      <alignment horizontal="center" vertical="center" wrapText="1"/>
    </xf>
    <xf numFmtId="3" fontId="8" fillId="3" borderId="9" xfId="6" applyNumberFormat="1" applyFont="1" applyFill="1" applyBorder="1" applyAlignment="1">
      <alignment horizontal="left" vertical="center" wrapText="1"/>
    </xf>
    <xf numFmtId="3" fontId="8" fillId="3" borderId="9" xfId="6" applyNumberFormat="1" applyFont="1" applyFill="1" applyBorder="1" applyAlignment="1">
      <alignment horizontal="left" vertical="top" wrapText="1"/>
    </xf>
    <xf numFmtId="3" fontId="8" fillId="3" borderId="9" xfId="6" applyNumberFormat="1" applyFont="1" applyFill="1" applyBorder="1" applyAlignment="1">
      <alignment horizontal="center" vertical="center" wrapText="1"/>
    </xf>
    <xf numFmtId="3" fontId="8" fillId="3" borderId="9" xfId="6" applyNumberFormat="1" applyFont="1" applyFill="1" applyBorder="1" applyAlignment="1">
      <alignment horizontal="left" vertical="center" wrapText="1"/>
    </xf>
    <xf numFmtId="3" fontId="8" fillId="3" borderId="4" xfId="6" applyNumberFormat="1" applyFont="1" applyFill="1" applyBorder="1" applyAlignment="1">
      <alignment vertical="top" wrapText="1"/>
    </xf>
    <xf numFmtId="3" fontId="8" fillId="3" borderId="4" xfId="6" applyNumberFormat="1" applyFont="1" applyFill="1" applyBorder="1" applyAlignment="1">
      <alignment horizontal="left" vertical="top" wrapText="1"/>
    </xf>
    <xf numFmtId="164" fontId="5" fillId="6" borderId="4" xfId="2" applyFont="1" applyFill="1" applyBorder="1" applyAlignment="1">
      <alignment horizontal="left" vertical="center"/>
    </xf>
    <xf numFmtId="164" fontId="2" fillId="6" borderId="4" xfId="2" applyFont="1" applyFill="1" applyBorder="1" applyAlignment="1">
      <alignment horizontal="left" vertical="center"/>
    </xf>
    <xf numFmtId="166" fontId="2" fillId="6" borderId="4" xfId="2" applyNumberFormat="1" applyFont="1" applyFill="1" applyBorder="1" applyAlignment="1">
      <alignment horizontal="left" vertical="center"/>
    </xf>
    <xf numFmtId="165" fontId="7" fillId="4" borderId="4" xfId="4" applyNumberFormat="1" applyFont="1" applyFill="1" applyBorder="1" applyAlignment="1">
      <alignment horizontal="left" vertical="center" wrapText="1"/>
    </xf>
    <xf numFmtId="164" fontId="2" fillId="0" borderId="4" xfId="2" applyFont="1" applyBorder="1" applyAlignment="1">
      <alignment horizontal="center" vertical="center"/>
    </xf>
    <xf numFmtId="3" fontId="8" fillId="0" borderId="4" xfId="5" applyNumberFormat="1" applyFont="1" applyBorder="1" applyAlignment="1">
      <alignment horizontal="center" vertical="center" wrapText="1"/>
    </xf>
    <xf numFmtId="167" fontId="2" fillId="3" borderId="6" xfId="2" applyNumberFormat="1" applyFont="1" applyFill="1" applyBorder="1" applyAlignment="1">
      <alignment horizontal="right" vertical="center"/>
    </xf>
    <xf numFmtId="3" fontId="8" fillId="3" borderId="4" xfId="4" applyNumberFormat="1" applyFont="1" applyFill="1" applyBorder="1" applyAlignment="1">
      <alignment horizontal="center" vertical="center"/>
    </xf>
    <xf numFmtId="3" fontId="5" fillId="6" borderId="4" xfId="2" applyNumberFormat="1" applyFont="1" applyFill="1" applyBorder="1" applyAlignment="1">
      <alignment horizontal="center" vertical="center"/>
    </xf>
    <xf numFmtId="166" fontId="2" fillId="6" borderId="4" xfId="2" applyNumberFormat="1" applyFont="1" applyFill="1" applyBorder="1" applyAlignment="1">
      <alignment horizontal="left" vertical="center"/>
    </xf>
    <xf numFmtId="164" fontId="8" fillId="0" borderId="0" xfId="2" applyFont="1" applyAlignment="1">
      <alignment horizontal="left" vertical="center" wrapText="1"/>
    </xf>
    <xf numFmtId="165" fontId="8" fillId="0" borderId="0" xfId="4" applyNumberFormat="1" applyFont="1" applyAlignment="1">
      <alignment horizontal="left" vertical="center"/>
    </xf>
    <xf numFmtId="166" fontId="8" fillId="0" borderId="0" xfId="2" applyNumberFormat="1" applyFont="1" applyAlignment="1">
      <alignment horizontal="left" vertical="center"/>
    </xf>
    <xf numFmtId="164" fontId="7" fillId="4" borderId="17" xfId="5" applyFont="1" applyFill="1" applyBorder="1" applyAlignment="1">
      <alignment horizontal="left" vertical="center" wrapText="1"/>
    </xf>
    <xf numFmtId="164" fontId="7" fillId="4" borderId="12" xfId="5" applyFont="1" applyFill="1" applyBorder="1" applyAlignment="1">
      <alignment horizontal="left" vertical="center" wrapText="1"/>
    </xf>
    <xf numFmtId="164" fontId="2" fillId="3" borderId="4" xfId="2" applyFont="1" applyFill="1" applyBorder="1" applyAlignment="1">
      <alignment horizontal="center" vertical="center"/>
    </xf>
    <xf numFmtId="9" fontId="8" fillId="3" borderId="4" xfId="1" applyFont="1" applyFill="1" applyBorder="1" applyAlignment="1">
      <alignment horizontal="center" vertical="center"/>
    </xf>
    <xf numFmtId="17" fontId="2" fillId="0" borderId="4" xfId="7" applyNumberFormat="1" applyFont="1" applyBorder="1" applyAlignment="1">
      <alignment horizontal="left" vertical="center"/>
    </xf>
    <xf numFmtId="17" fontId="2" fillId="3" borderId="4" xfId="9" applyNumberFormat="1" applyFont="1" applyFill="1" applyBorder="1" applyAlignment="1">
      <alignment horizontal="left" vertical="center"/>
    </xf>
    <xf numFmtId="164" fontId="8" fillId="6" borderId="4" xfId="2" applyFont="1" applyFill="1" applyBorder="1" applyAlignment="1">
      <alignment horizontal="left" vertical="center"/>
    </xf>
    <xf numFmtId="164" fontId="7" fillId="4" borderId="6" xfId="5" applyFont="1" applyFill="1" applyBorder="1" applyAlignment="1">
      <alignment horizontal="left" vertical="center" wrapText="1"/>
    </xf>
    <xf numFmtId="166" fontId="7" fillId="4" borderId="14" xfId="5" applyNumberFormat="1" applyFont="1" applyFill="1" applyBorder="1" applyAlignment="1">
      <alignment horizontal="left" vertical="center" wrapText="1"/>
    </xf>
    <xf numFmtId="166" fontId="7" fillId="4" borderId="17" xfId="5" applyNumberFormat="1" applyFont="1" applyFill="1" applyBorder="1" applyAlignment="1">
      <alignment horizontal="left" vertical="center" wrapText="1"/>
    </xf>
    <xf numFmtId="164" fontId="7" fillId="4" borderId="9" xfId="5" applyFont="1" applyFill="1" applyBorder="1" applyAlignment="1">
      <alignment horizontal="left" vertical="center" wrapText="1"/>
    </xf>
    <xf numFmtId="166" fontId="7" fillId="4" borderId="11" xfId="5" applyNumberFormat="1" applyFont="1" applyFill="1" applyBorder="1" applyAlignment="1">
      <alignment horizontal="left" vertical="center" wrapText="1"/>
    </xf>
    <xf numFmtId="166" fontId="7" fillId="4" borderId="12" xfId="5" applyNumberFormat="1" applyFont="1" applyFill="1" applyBorder="1" applyAlignment="1">
      <alignment horizontal="left" vertical="center" wrapText="1"/>
    </xf>
    <xf numFmtId="49" fontId="8" fillId="3" borderId="4" xfId="5" applyNumberFormat="1" applyFont="1" applyFill="1" applyBorder="1" applyAlignment="1">
      <alignment horizontal="left" vertical="center" wrapText="1"/>
    </xf>
    <xf numFmtId="164" fontId="2" fillId="3" borderId="14" xfId="2" applyFont="1" applyFill="1" applyBorder="1" applyAlignment="1">
      <alignment horizontal="left" vertical="center"/>
    </xf>
    <xf numFmtId="164" fontId="2" fillId="3" borderId="18" xfId="2" applyFont="1" applyFill="1" applyBorder="1" applyAlignment="1">
      <alignment horizontal="left" vertical="center"/>
    </xf>
    <xf numFmtId="164" fontId="8" fillId="6" borderId="19" xfId="5" applyFont="1" applyFill="1" applyBorder="1" applyAlignment="1">
      <alignment horizontal="left" vertical="center" wrapText="1"/>
    </xf>
    <xf numFmtId="165" fontId="8" fillId="6" borderId="19" xfId="5" applyNumberFormat="1" applyFont="1" applyFill="1" applyBorder="1" applyAlignment="1">
      <alignment horizontal="left" vertical="center" wrapText="1"/>
    </xf>
    <xf numFmtId="10" fontId="2" fillId="0" borderId="0" xfId="1" applyNumberFormat="1" applyFont="1" applyAlignment="1">
      <alignment horizontal="left" vertical="center"/>
    </xf>
    <xf numFmtId="164" fontId="2" fillId="6" borderId="19" xfId="2" applyFont="1" applyFill="1" applyBorder="1" applyAlignment="1">
      <alignment horizontal="left" vertical="center"/>
    </xf>
    <xf numFmtId="164" fontId="5" fillId="6" borderId="19" xfId="2" applyFont="1" applyFill="1" applyBorder="1" applyAlignment="1">
      <alignment horizontal="left" vertical="center"/>
    </xf>
    <xf numFmtId="165" fontId="7" fillId="6" borderId="19" xfId="5" applyNumberFormat="1" applyFont="1" applyFill="1" applyBorder="1" applyAlignment="1">
      <alignment horizontal="left" vertical="center" wrapText="1"/>
    </xf>
    <xf numFmtId="165" fontId="11" fillId="0" borderId="0" xfId="4" applyNumberFormat="1" applyFont="1" applyAlignment="1">
      <alignment horizontal="left" vertical="center"/>
    </xf>
  </cellXfs>
  <cellStyles count="10">
    <cellStyle name="Comma [0] 2" xfId="8" xr:uid="{D1E41B09-1CA5-4B96-8B1E-58CE9DA1B7B7}"/>
    <cellStyle name="Comma 2" xfId="4" xr:uid="{FC035902-16C6-44A2-AC4A-622A7DF9E35A}"/>
    <cellStyle name="Normal" xfId="0" builtinId="0"/>
    <cellStyle name="Normal 2" xfId="3" xr:uid="{23E65470-0BF3-4401-A2E3-A747EC5B14BD}"/>
    <cellStyle name="Normal 2 2 2" xfId="5" xr:uid="{CAF7658F-13C8-432D-BA82-F26D87F593DD}"/>
    <cellStyle name="Normal 7" xfId="6" xr:uid="{1D92C1C2-050C-4E37-9F69-ECEF33C95BE8}"/>
    <cellStyle name="Normal 9 2" xfId="2" xr:uid="{A1631129-C8F0-4398-8CC4-9253A8E234EF}"/>
    <cellStyle name="Normal_9. PA" xfId="7" xr:uid="{8C048C92-A45A-4D31-9586-AB84701454A7}"/>
    <cellStyle name="Normal_PA_1" xfId="9" xr:uid="{DFBF07CF-1EB8-48E5-B9D8-C17431AB1341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rgeoya\OneDrive%20-%20Inter-American%20Development%20Bank%20Group\Jorge%20Oyamada\Agua\Paraguay\Lambare\POD\PR-L1172_Instrumentos_vs_13_abril_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%20Urbieta/Dropbox/PY-BID-POLO-01/Presentacion/ALTERNATIVA%2002/COMPUTO%20COLECTORES%20ALT%2002%20PARCIAL%20Y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EDT"/>
      <sheetName val="CC Gral"/>
      <sheetName val="CC detallado"/>
      <sheetName val="PEP BID"/>
      <sheetName val="PEP AECID FONPRODE"/>
      <sheetName val="PEP Total"/>
      <sheetName val="POA Año 1"/>
      <sheetName val="Estructura"/>
      <sheetName val="PA"/>
      <sheetName val="PAI"/>
      <sheetName val="Hoja1"/>
      <sheetName val="RESUMEN CyP"/>
      <sheetName val="RESUMEN PQT DE OBRAS"/>
    </sheetNames>
    <sheetDataSet>
      <sheetData sheetId="0">
        <row r="1">
          <cell r="A1" t="str">
            <v>Proyecto de Agua Potable y Saneamiento para el Área Metropolitana de Asunción – Cuenca Lambaré PR-L1172</v>
          </cell>
        </row>
      </sheetData>
      <sheetData sheetId="1"/>
      <sheetData sheetId="2"/>
      <sheetData sheetId="3">
        <row r="7">
          <cell r="A7" t="str">
            <v>1.1.1</v>
          </cell>
          <cell r="F7" t="str">
            <v>LPI</v>
          </cell>
          <cell r="N7">
            <v>20875486.748293299</v>
          </cell>
          <cell r="O7">
            <v>13284400.658004826</v>
          </cell>
        </row>
        <row r="8">
          <cell r="A8" t="str">
            <v>1.1.2</v>
          </cell>
          <cell r="M8">
            <v>20875486.748293299</v>
          </cell>
          <cell r="O8">
            <v>13284400.658004826</v>
          </cell>
        </row>
        <row r="9">
          <cell r="A9" t="str">
            <v>1.1.3</v>
          </cell>
          <cell r="F9" t="str">
            <v>SBCC</v>
          </cell>
          <cell r="H9" t="str">
            <v>Fiscalización - Colector Principal 1 - Este</v>
          </cell>
          <cell r="N9">
            <v>626264.60244879895</v>
          </cell>
          <cell r="O9">
            <v>398532.01974014478</v>
          </cell>
        </row>
        <row r="10">
          <cell r="A10" t="str">
            <v>1.1.4</v>
          </cell>
          <cell r="F10" t="str">
            <v>SBCC</v>
          </cell>
          <cell r="H10" t="str">
            <v>Fiscalización - Colector Principal 2 - Oeste</v>
          </cell>
          <cell r="N10">
            <v>626264.60244879895</v>
          </cell>
          <cell r="O10">
            <v>398532.01974014478</v>
          </cell>
        </row>
        <row r="12">
          <cell r="A12" t="str">
            <v>1.2.1</v>
          </cell>
          <cell r="F12" t="str">
            <v>LPI</v>
          </cell>
          <cell r="M12">
            <v>20803694.28960225</v>
          </cell>
          <cell r="O12">
            <v>13238714.547928704</v>
          </cell>
        </row>
        <row r="13">
          <cell r="A13" t="str">
            <v>1.2.2</v>
          </cell>
          <cell r="M13">
            <v>20803694.28960225</v>
          </cell>
          <cell r="O13">
            <v>13238714.547928704</v>
          </cell>
        </row>
        <row r="14">
          <cell r="A14" t="str">
            <v>1.2.3</v>
          </cell>
          <cell r="M14">
            <v>21645935.384806041</v>
          </cell>
          <cell r="O14">
            <v>13774686.153967481</v>
          </cell>
        </row>
        <row r="15">
          <cell r="F15" t="str">
            <v>SBCC</v>
          </cell>
          <cell r="H15" t="str">
            <v>Fiscalización - Colectores primarios, terciarios y secundarios con conexiones domiciliarias - Lambaré Central 1.</v>
          </cell>
          <cell r="N15">
            <v>624110.8286880675</v>
          </cell>
          <cell r="O15">
            <v>397161.43643786112</v>
          </cell>
        </row>
        <row r="16">
          <cell r="F16" t="str">
            <v>SBCC</v>
          </cell>
          <cell r="H16" t="str">
            <v>Fiscalización - Colectores primarios, terciarios y secundarios con conexiones domiciliarias - Lambaré Central 2.</v>
          </cell>
          <cell r="N16">
            <v>624110.8286880675</v>
          </cell>
          <cell r="O16">
            <v>397161.43643786112</v>
          </cell>
        </row>
        <row r="17">
          <cell r="F17" t="str">
            <v>SBCC</v>
          </cell>
          <cell r="H17" t="str">
            <v>Fiscalización - Colectores primarios, terciarios y secundarios con conexiones domiciliarias - Lambaré Sur</v>
          </cell>
          <cell r="N17">
            <v>649378.0615441812</v>
          </cell>
          <cell r="O17">
            <v>413240.58461902442</v>
          </cell>
        </row>
        <row r="19">
          <cell r="A19" t="str">
            <v>1.3.1</v>
          </cell>
          <cell r="N19">
            <v>5159112.2189285718</v>
          </cell>
          <cell r="O19">
            <v>3283071.4120454546</v>
          </cell>
        </row>
        <row r="20">
          <cell r="A20" t="str">
            <v>1.3.2</v>
          </cell>
          <cell r="M20">
            <v>5159112.2189285718</v>
          </cell>
          <cell r="O20">
            <v>3283071.4120454546</v>
          </cell>
        </row>
        <row r="21">
          <cell r="A21" t="str">
            <v>1.3.3</v>
          </cell>
          <cell r="N21">
            <v>154773.36656785716</v>
          </cell>
          <cell r="O21">
            <v>98492.142361363643</v>
          </cell>
        </row>
        <row r="22">
          <cell r="A22" t="str">
            <v>1.3.4</v>
          </cell>
          <cell r="N22">
            <v>154773.36656785716</v>
          </cell>
          <cell r="O22">
            <v>98492.142361363643</v>
          </cell>
        </row>
        <row r="24">
          <cell r="A24" t="str">
            <v>1.4.1</v>
          </cell>
          <cell r="F24" t="str">
            <v>LPI</v>
          </cell>
          <cell r="H24" t="str">
            <v>Planta de Tratamiento y emisario</v>
          </cell>
          <cell r="M24">
            <v>26348519.899474867</v>
          </cell>
          <cell r="O24">
            <v>16767239.93602946</v>
          </cell>
        </row>
        <row r="25">
          <cell r="A25" t="str">
            <v>1.4.2</v>
          </cell>
          <cell r="F25" t="str">
            <v>SBCC</v>
          </cell>
          <cell r="H25" t="str">
            <v>Fiscalización - Planta de Tratamiento y emisario</v>
          </cell>
          <cell r="N25">
            <v>790455.59698424593</v>
          </cell>
          <cell r="O25">
            <v>503017.19808088377</v>
          </cell>
        </row>
        <row r="27">
          <cell r="A27" t="str">
            <v>1.5.1</v>
          </cell>
          <cell r="M27">
            <v>1788277.0372032425</v>
          </cell>
          <cell r="O27">
            <v>1137994.4782202453</v>
          </cell>
        </row>
        <row r="28">
          <cell r="A28" t="str">
            <v>1.5.2</v>
          </cell>
          <cell r="M28">
            <v>1788277.0372032425</v>
          </cell>
          <cell r="O28">
            <v>1137994.4782202453</v>
          </cell>
        </row>
        <row r="29">
          <cell r="A29" t="str">
            <v>1.5.3</v>
          </cell>
          <cell r="M29">
            <v>2023445.9255935147</v>
          </cell>
          <cell r="O29">
            <v>1287647.4071958729</v>
          </cell>
        </row>
        <row r="30">
          <cell r="N30">
            <v>53648.311116097277</v>
          </cell>
          <cell r="O30">
            <v>34139.834346607357</v>
          </cell>
        </row>
        <row r="31">
          <cell r="N31">
            <v>53648.311116097277</v>
          </cell>
          <cell r="O31">
            <v>34139.834346607357</v>
          </cell>
        </row>
        <row r="32">
          <cell r="N32">
            <v>60703.377767805439</v>
          </cell>
          <cell r="O32">
            <v>38629.422215876191</v>
          </cell>
        </row>
        <row r="34">
          <cell r="A34" t="str">
            <v>1.6.1</v>
          </cell>
          <cell r="F34" t="str">
            <v>LPI</v>
          </cell>
          <cell r="H34" t="str">
            <v>Programa de agua no contabilizada</v>
          </cell>
          <cell r="N34">
            <v>6010826.9481329005</v>
          </cell>
          <cell r="O34">
            <v>3825071.694266391</v>
          </cell>
        </row>
        <row r="36">
          <cell r="A36" t="str">
            <v>1.7.1</v>
          </cell>
          <cell r="F36" t="str">
            <v>SBCC</v>
          </cell>
          <cell r="H36" t="str">
            <v>Plan de monitoreo de la calidad del agua</v>
          </cell>
          <cell r="N36">
            <v>300000</v>
          </cell>
          <cell r="O36">
            <v>190909.09090909091</v>
          </cell>
        </row>
        <row r="39">
          <cell r="A39" t="str">
            <v>2.1.1</v>
          </cell>
          <cell r="F39" t="str">
            <v>SBCC</v>
          </cell>
          <cell r="H39" t="str">
            <v>Apoyo a la implementación del plan de mejora Aquarating</v>
          </cell>
          <cell r="N39">
            <v>1950000</v>
          </cell>
          <cell r="O39">
            <v>1240909.0909090908</v>
          </cell>
        </row>
        <row r="41">
          <cell r="A41" t="str">
            <v>2.2.1</v>
          </cell>
          <cell r="F41" t="str">
            <v>SCC</v>
          </cell>
          <cell r="H41" t="str">
            <v>Elaboración de Programa de inclusión de personas con discapacidad</v>
          </cell>
          <cell r="N41">
            <v>25000</v>
          </cell>
          <cell r="O41">
            <v>15909.090909090908</v>
          </cell>
        </row>
        <row r="43">
          <cell r="A43" t="str">
            <v>2.3.1</v>
          </cell>
          <cell r="F43" t="str">
            <v>SCC</v>
          </cell>
          <cell r="H43" t="str">
            <v>Elaboración de Estrategia de inclusión del enfoque de género</v>
          </cell>
          <cell r="N43">
            <v>25000</v>
          </cell>
          <cell r="O43">
            <v>15909.090909090908</v>
          </cell>
        </row>
        <row r="47">
          <cell r="A47" t="str">
            <v>3.1.1.1</v>
          </cell>
          <cell r="F47" t="str">
            <v>3CV</v>
          </cell>
          <cell r="H47" t="str">
            <v>Gerente del Programa</v>
          </cell>
          <cell r="I47">
            <v>1</v>
          </cell>
          <cell r="N47">
            <v>288000</v>
          </cell>
          <cell r="O47">
            <v>183272.72727272726</v>
          </cell>
        </row>
        <row r="48">
          <cell r="A48" t="str">
            <v>3.1.1.2</v>
          </cell>
          <cell r="F48" t="str">
            <v>3CV</v>
          </cell>
          <cell r="H48" t="str">
            <v xml:space="preserve">Coordinador Tecnico </v>
          </cell>
          <cell r="I48">
            <v>1</v>
          </cell>
          <cell r="N48">
            <v>277200</v>
          </cell>
          <cell r="O48">
            <v>176400</v>
          </cell>
        </row>
        <row r="49">
          <cell r="A49" t="str">
            <v>3.1.1.3</v>
          </cell>
          <cell r="F49" t="str">
            <v>3CV</v>
          </cell>
          <cell r="H49" t="str">
            <v>Coordinador Administrativo y Financiero</v>
          </cell>
          <cell r="I49">
            <v>1</v>
          </cell>
          <cell r="N49">
            <v>266400</v>
          </cell>
          <cell r="O49">
            <v>169527.27272727274</v>
          </cell>
        </row>
        <row r="51">
          <cell r="A51" t="str">
            <v>3.1.2.1</v>
          </cell>
          <cell r="F51" t="str">
            <v>3CV</v>
          </cell>
          <cell r="H51" t="str">
            <v>Especialista Técnico</v>
          </cell>
          <cell r="I51">
            <v>1</v>
          </cell>
          <cell r="N51">
            <v>216000</v>
          </cell>
          <cell r="O51">
            <v>137454.54545454544</v>
          </cell>
        </row>
        <row r="52">
          <cell r="A52" t="str">
            <v>3.1.2.2</v>
          </cell>
          <cell r="F52" t="str">
            <v>3CV</v>
          </cell>
          <cell r="H52" t="str">
            <v>Especialista Social</v>
          </cell>
          <cell r="I52">
            <v>1</v>
          </cell>
          <cell r="N52">
            <v>187200</v>
          </cell>
          <cell r="O52">
            <v>119127.27272727272</v>
          </cell>
        </row>
        <row r="53">
          <cell r="A53" t="str">
            <v>3.1.2.3</v>
          </cell>
          <cell r="F53" t="str">
            <v>3CV</v>
          </cell>
          <cell r="H53" t="str">
            <v>Especialista Ambiental</v>
          </cell>
          <cell r="I53">
            <v>1</v>
          </cell>
          <cell r="N53">
            <v>187200</v>
          </cell>
          <cell r="O53">
            <v>119127.27272727272</v>
          </cell>
        </row>
        <row r="54">
          <cell r="A54" t="str">
            <v>3.1.2.4</v>
          </cell>
          <cell r="F54" t="str">
            <v>3CV</v>
          </cell>
          <cell r="H54" t="str">
            <v>Especialista Administrativo/Financiero</v>
          </cell>
          <cell r="I54">
            <v>1</v>
          </cell>
          <cell r="N54">
            <v>187200</v>
          </cell>
          <cell r="O54">
            <v>119127.27272727272</v>
          </cell>
        </row>
        <row r="55">
          <cell r="A55" t="str">
            <v>3.1.2.5</v>
          </cell>
          <cell r="F55" t="str">
            <v>3CV</v>
          </cell>
          <cell r="H55" t="str">
            <v>Especialista de Adquisiciones</v>
          </cell>
          <cell r="I55">
            <v>1</v>
          </cell>
          <cell r="N55">
            <v>187200</v>
          </cell>
          <cell r="O55">
            <v>119127.27272727272</v>
          </cell>
        </row>
        <row r="56">
          <cell r="A56" t="str">
            <v>3.1.2.6</v>
          </cell>
          <cell r="F56" t="str">
            <v>3CV</v>
          </cell>
          <cell r="H56" t="str">
            <v>Especialista de Planificación</v>
          </cell>
          <cell r="I56">
            <v>1</v>
          </cell>
          <cell r="N56">
            <v>187200</v>
          </cell>
          <cell r="O56">
            <v>119127.27272727272</v>
          </cell>
        </row>
        <row r="57">
          <cell r="A57" t="str">
            <v>3.1.2.7</v>
          </cell>
          <cell r="F57" t="str">
            <v>3CV</v>
          </cell>
          <cell r="H57" t="str">
            <v>Especialista Comunicacional</v>
          </cell>
          <cell r="I57">
            <v>1</v>
          </cell>
          <cell r="N57">
            <v>187200</v>
          </cell>
          <cell r="O57">
            <v>119127.27272727272</v>
          </cell>
        </row>
        <row r="58">
          <cell r="A58" t="str">
            <v>3.1.2.8</v>
          </cell>
          <cell r="F58" t="str">
            <v>3CV</v>
          </cell>
          <cell r="H58" t="str">
            <v xml:space="preserve">Especialista Informático </v>
          </cell>
          <cell r="I58">
            <v>1</v>
          </cell>
          <cell r="N58">
            <v>187200</v>
          </cell>
          <cell r="O58">
            <v>119127.27272727272</v>
          </cell>
        </row>
        <row r="59">
          <cell r="A59" t="str">
            <v>3.1.2.9</v>
          </cell>
          <cell r="F59" t="str">
            <v>3CV</v>
          </cell>
          <cell r="H59" t="str">
            <v>Especialista Juridico</v>
          </cell>
          <cell r="I59">
            <v>1</v>
          </cell>
          <cell r="N59">
            <v>187200</v>
          </cell>
          <cell r="O59">
            <v>119127.27272727272</v>
          </cell>
        </row>
        <row r="61">
          <cell r="A61" t="str">
            <v>3.1.3.1</v>
          </cell>
          <cell r="F61" t="str">
            <v>3CV</v>
          </cell>
          <cell r="H61" t="str">
            <v>Asistente Tecnico</v>
          </cell>
          <cell r="I61">
            <v>1</v>
          </cell>
          <cell r="N61">
            <v>86400</v>
          </cell>
          <cell r="O61">
            <v>54981.818181818184</v>
          </cell>
        </row>
        <row r="62">
          <cell r="A62" t="str">
            <v>3.1.3.2</v>
          </cell>
          <cell r="F62" t="str">
            <v>3CV</v>
          </cell>
          <cell r="H62" t="str">
            <v>Asistente Social</v>
          </cell>
          <cell r="I62">
            <v>1</v>
          </cell>
          <cell r="N62">
            <v>86400</v>
          </cell>
          <cell r="O62">
            <v>54981.818181818184</v>
          </cell>
        </row>
        <row r="63">
          <cell r="A63" t="str">
            <v>3.1.3.3</v>
          </cell>
          <cell r="F63" t="str">
            <v>3CV</v>
          </cell>
          <cell r="H63" t="str">
            <v>Asistente Ambiental</v>
          </cell>
          <cell r="I63">
            <v>1</v>
          </cell>
          <cell r="N63">
            <v>86400</v>
          </cell>
          <cell r="O63">
            <v>54981.818181818184</v>
          </cell>
        </row>
        <row r="64">
          <cell r="A64" t="str">
            <v>3.1.3.4</v>
          </cell>
          <cell r="F64" t="str">
            <v>3CV</v>
          </cell>
          <cell r="H64" t="str">
            <v>Asistente Administrativo Financiero</v>
          </cell>
          <cell r="I64">
            <v>1</v>
          </cell>
          <cell r="N64">
            <v>86400</v>
          </cell>
          <cell r="O64">
            <v>54981.818181818184</v>
          </cell>
        </row>
        <row r="65">
          <cell r="A65" t="str">
            <v>3.1.3.5</v>
          </cell>
          <cell r="F65" t="str">
            <v>3CV</v>
          </cell>
          <cell r="H65" t="str">
            <v>Asistente Adquisiciones</v>
          </cell>
          <cell r="I65">
            <v>1</v>
          </cell>
          <cell r="N65">
            <v>86400</v>
          </cell>
          <cell r="O65">
            <v>54981.818181818184</v>
          </cell>
        </row>
        <row r="66">
          <cell r="A66" t="str">
            <v>3.1.3.6</v>
          </cell>
          <cell r="F66" t="str">
            <v>3CV</v>
          </cell>
          <cell r="H66" t="str">
            <v>Asistente Planificación</v>
          </cell>
          <cell r="I66">
            <v>1</v>
          </cell>
          <cell r="N66">
            <v>86400</v>
          </cell>
          <cell r="O66">
            <v>54981.818181818184</v>
          </cell>
        </row>
        <row r="67">
          <cell r="A67" t="str">
            <v>3.1.3.7</v>
          </cell>
          <cell r="F67" t="str">
            <v>3CV</v>
          </cell>
          <cell r="H67" t="str">
            <v>Asistente Comunicacional</v>
          </cell>
          <cell r="I67">
            <v>1</v>
          </cell>
          <cell r="N67">
            <v>86400</v>
          </cell>
          <cell r="O67">
            <v>54981.818181818184</v>
          </cell>
        </row>
        <row r="69">
          <cell r="N69">
            <v>526153.84615384613</v>
          </cell>
        </row>
        <row r="71">
          <cell r="N71">
            <v>452307.69230769231</v>
          </cell>
        </row>
        <row r="73">
          <cell r="A73" t="str">
            <v>3.1.6.1</v>
          </cell>
          <cell r="F73" t="str">
            <v>CP</v>
          </cell>
          <cell r="H73" t="str">
            <v>Equipamiento de Oficina - 1ra etapa</v>
          </cell>
          <cell r="N73">
            <v>200000</v>
          </cell>
          <cell r="O73">
            <v>127272.72727272726</v>
          </cell>
        </row>
        <row r="74">
          <cell r="A74" t="str">
            <v>3.1.6.2</v>
          </cell>
          <cell r="F74" t="str">
            <v>CP</v>
          </cell>
          <cell r="H74" t="str">
            <v>Equipamiento de Oficina - 2da etapa</v>
          </cell>
          <cell r="N74">
            <v>222000</v>
          </cell>
          <cell r="O74">
            <v>141272.72727272726</v>
          </cell>
        </row>
        <row r="75">
          <cell r="N75">
            <v>264538</v>
          </cell>
        </row>
        <row r="77">
          <cell r="A77" t="str">
            <v>3.2.1</v>
          </cell>
          <cell r="F77" t="str">
            <v>SCC</v>
          </cell>
          <cell r="H77" t="str">
            <v>Evaluación Intermedia</v>
          </cell>
          <cell r="N77">
            <v>20000</v>
          </cell>
          <cell r="O77">
            <v>12727.272727272728</v>
          </cell>
        </row>
        <row r="78">
          <cell r="A78" t="str">
            <v>3.2.2</v>
          </cell>
          <cell r="F78" t="str">
            <v>SCC</v>
          </cell>
          <cell r="H78" t="str">
            <v>Evaluación Final</v>
          </cell>
          <cell r="N78">
            <v>40000</v>
          </cell>
          <cell r="O78">
            <v>25454.545454545456</v>
          </cell>
        </row>
        <row r="80">
          <cell r="A80" t="str">
            <v>3.3.1</v>
          </cell>
          <cell r="F80" t="str">
            <v>SBCC</v>
          </cell>
          <cell r="H80" t="str">
            <v>Auditoria Externa</v>
          </cell>
          <cell r="N80">
            <v>125000</v>
          </cell>
          <cell r="O80">
            <v>79545.454545454544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Comput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251E2-B4D7-43D2-894C-6B9A1EB81C83}">
  <dimension ref="A1:GS109"/>
  <sheetViews>
    <sheetView showGridLines="0" tabSelected="1" topLeftCell="A25" zoomScale="90" zoomScaleNormal="90" zoomScaleSheetLayoutView="50" workbookViewId="0">
      <selection activeCell="Q25" sqref="Q25"/>
    </sheetView>
  </sheetViews>
  <sheetFormatPr defaultColWidth="16.6640625" defaultRowHeight="12" customHeight="1" outlineLevelRow="1" outlineLevelCol="1" x14ac:dyDescent="0.3"/>
  <cols>
    <col min="1" max="1" width="2.33203125" style="5" customWidth="1"/>
    <col min="2" max="2" width="14.6640625" style="5" customWidth="1"/>
    <col min="3" max="3" width="36.109375" style="7" customWidth="1"/>
    <col min="4" max="6" width="16.6640625" style="5" customWidth="1" outlineLevel="1"/>
    <col min="7" max="7" width="16.6640625" style="8" customWidth="1" outlineLevel="1"/>
    <col min="8" max="11" width="16.6640625" style="5" customWidth="1" outlineLevel="1"/>
    <col min="12" max="13" width="16.6640625" style="9"/>
    <col min="14" max="15" width="16.6640625" style="5"/>
    <col min="16" max="201" width="16.6640625" style="10"/>
    <col min="202" max="16384" width="16.6640625" style="5"/>
  </cols>
  <sheetData>
    <row r="1" spans="1:201" s="1" customFormat="1" ht="12" customHeight="1" x14ac:dyDescent="0.3">
      <c r="B1" s="2" t="str">
        <f>[1]INDICE!A1</f>
        <v>Proyecto de Agua Potable y Saneamiento para el Área Metropolitana de Asunción – Cuenca Lambaré PR-L1172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</row>
    <row r="2" spans="1:201" s="1" customFormat="1" ht="12" customHeight="1" x14ac:dyDescent="0.3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</row>
    <row r="3" spans="1:201" ht="12" customHeight="1" x14ac:dyDescent="0.3">
      <c r="B3" s="6" t="s">
        <v>1</v>
      </c>
    </row>
    <row r="4" spans="1:201" ht="12" customHeight="1" x14ac:dyDescent="0.3">
      <c r="B4" s="6" t="s">
        <v>2</v>
      </c>
    </row>
    <row r="5" spans="1:201" ht="12" customHeight="1" x14ac:dyDescent="0.3">
      <c r="B5" s="6"/>
    </row>
    <row r="6" spans="1:201" s="3" customFormat="1" ht="12" customHeight="1" x14ac:dyDescent="0.3">
      <c r="A6" s="1"/>
      <c r="B6" s="11" t="s">
        <v>3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  <c r="O6" s="14"/>
    </row>
    <row r="7" spans="1:201" s="10" customFormat="1" ht="12" customHeight="1" x14ac:dyDescent="0.3">
      <c r="A7" s="5"/>
      <c r="B7" s="15" t="s">
        <v>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  <c r="O7" s="18"/>
    </row>
    <row r="8" spans="1:201" s="3" customFormat="1" ht="12" customHeight="1" x14ac:dyDescent="0.3">
      <c r="A8" s="1"/>
      <c r="B8" s="19" t="s">
        <v>5</v>
      </c>
      <c r="C8" s="19" t="s">
        <v>6</v>
      </c>
      <c r="D8" s="19" t="s">
        <v>7</v>
      </c>
      <c r="E8" s="19" t="s">
        <v>8</v>
      </c>
      <c r="F8" s="19" t="s">
        <v>9</v>
      </c>
      <c r="G8" s="20" t="s">
        <v>10</v>
      </c>
      <c r="H8" s="21" t="s">
        <v>11</v>
      </c>
      <c r="I8" s="21"/>
      <c r="J8" s="21"/>
      <c r="K8" s="19" t="s">
        <v>12</v>
      </c>
      <c r="L8" s="22" t="s">
        <v>13</v>
      </c>
      <c r="M8" s="19" t="s">
        <v>14</v>
      </c>
      <c r="N8" s="19"/>
      <c r="O8" s="23" t="s">
        <v>15</v>
      </c>
    </row>
    <row r="9" spans="1:201" s="3" customFormat="1" ht="29.4" customHeight="1" x14ac:dyDescent="0.3">
      <c r="A9" s="1"/>
      <c r="B9" s="24"/>
      <c r="C9" s="24"/>
      <c r="D9" s="24"/>
      <c r="E9" s="24"/>
      <c r="F9" s="24"/>
      <c r="G9" s="25"/>
      <c r="H9" s="26" t="s">
        <v>16</v>
      </c>
      <c r="I9" s="26" t="s">
        <v>17</v>
      </c>
      <c r="J9" s="26" t="s">
        <v>18</v>
      </c>
      <c r="K9" s="24"/>
      <c r="L9" s="27"/>
      <c r="M9" s="28" t="s">
        <v>19</v>
      </c>
      <c r="N9" s="26" t="s">
        <v>20</v>
      </c>
      <c r="O9" s="23"/>
    </row>
    <row r="10" spans="1:201" s="10" customFormat="1" ht="13.8" outlineLevel="1" x14ac:dyDescent="0.3">
      <c r="A10" s="29"/>
      <c r="B10" s="30" t="s">
        <v>21</v>
      </c>
      <c r="C10" s="30" t="s">
        <v>22</v>
      </c>
      <c r="D10" s="31" t="str">
        <f>'[1]CC detallado'!A7</f>
        <v>1.1.1</v>
      </c>
      <c r="E10" s="32" t="str">
        <f>'[1]CC detallado'!F7</f>
        <v>LPI</v>
      </c>
      <c r="F10" s="32">
        <v>2</v>
      </c>
      <c r="G10" s="32">
        <v>1</v>
      </c>
      <c r="H10" s="33">
        <f>'[1]CC detallado'!N7+'[1]CC detallado'!N19+'[1]CC detallado'!M8+'[1]CC detallado'!M20</f>
        <v>52069197.934443742</v>
      </c>
      <c r="I10" s="34">
        <f>('[1]CC detallado'!O7+'[1]CC detallado'!O19+'[1]CC detallado'!O8+'[1]CC detallado'!O20)/H10</f>
        <v>0.63636363636363635</v>
      </c>
      <c r="J10" s="35">
        <f>100%-I10</f>
        <v>0.36363636363636365</v>
      </c>
      <c r="K10" s="32" t="s">
        <v>23</v>
      </c>
      <c r="L10" s="32" t="s">
        <v>24</v>
      </c>
      <c r="M10" s="32" t="s">
        <v>25</v>
      </c>
      <c r="N10" s="32" t="s">
        <v>26</v>
      </c>
      <c r="O10" s="32"/>
    </row>
    <row r="11" spans="1:201" s="10" customFormat="1" ht="13.8" outlineLevel="1" x14ac:dyDescent="0.3">
      <c r="A11" s="29"/>
      <c r="B11" s="36"/>
      <c r="C11" s="36"/>
      <c r="D11" s="31" t="str">
        <f>'[1]CC detallado'!A19</f>
        <v>1.3.1</v>
      </c>
      <c r="E11" s="37"/>
      <c r="F11" s="37"/>
      <c r="G11" s="37"/>
      <c r="H11" s="38"/>
      <c r="I11" s="39"/>
      <c r="J11" s="40"/>
      <c r="K11" s="37"/>
      <c r="L11" s="37"/>
      <c r="M11" s="37"/>
      <c r="N11" s="37"/>
      <c r="O11" s="37"/>
    </row>
    <row r="12" spans="1:201" s="10" customFormat="1" ht="13.8" outlineLevel="1" x14ac:dyDescent="0.3">
      <c r="A12" s="29"/>
      <c r="B12" s="36"/>
      <c r="C12" s="36"/>
      <c r="D12" s="31" t="str">
        <f>'[1]CC detallado'!A8</f>
        <v>1.1.2</v>
      </c>
      <c r="E12" s="37"/>
      <c r="F12" s="37"/>
      <c r="G12" s="37"/>
      <c r="H12" s="38"/>
      <c r="I12" s="39"/>
      <c r="J12" s="40"/>
      <c r="K12" s="37"/>
      <c r="L12" s="37"/>
      <c r="M12" s="37"/>
      <c r="N12" s="37"/>
      <c r="O12" s="37"/>
    </row>
    <row r="13" spans="1:201" s="10" customFormat="1" ht="13.8" outlineLevel="1" x14ac:dyDescent="0.3">
      <c r="A13" s="29"/>
      <c r="B13" s="41"/>
      <c r="C13" s="41"/>
      <c r="D13" s="31" t="str">
        <f>'[1]CC detallado'!A20</f>
        <v>1.3.2</v>
      </c>
      <c r="E13" s="42"/>
      <c r="F13" s="42"/>
      <c r="G13" s="42"/>
      <c r="H13" s="43"/>
      <c r="I13" s="44"/>
      <c r="J13" s="45"/>
      <c r="K13" s="42"/>
      <c r="L13" s="42"/>
      <c r="M13" s="42"/>
      <c r="N13" s="42"/>
      <c r="O13" s="42"/>
    </row>
    <row r="14" spans="1:201" s="10" customFormat="1" ht="13.95" customHeight="1" outlineLevel="1" x14ac:dyDescent="0.3">
      <c r="A14" s="29"/>
      <c r="B14" s="30" t="s">
        <v>21</v>
      </c>
      <c r="C14" s="30" t="s">
        <v>27</v>
      </c>
      <c r="D14" s="31" t="str">
        <f>'[1]CC detallado'!A12</f>
        <v>1.2.1</v>
      </c>
      <c r="E14" s="32" t="str">
        <f>'[1]CC detallado'!F12</f>
        <v>LPI</v>
      </c>
      <c r="F14" s="32">
        <v>3</v>
      </c>
      <c r="G14" s="32">
        <f>G10+1</f>
        <v>2</v>
      </c>
      <c r="H14" s="33">
        <f>'[1]CC detallado'!M12+'[1]CC detallado'!M27+'[1]CC detallado'!M13+'[1]CC detallado'!M28+'[1]CC detallado'!M14+'[1]CC detallado'!M29</f>
        <v>68853323.964010537</v>
      </c>
      <c r="I14" s="34">
        <f>('[1]CC detallado'!O12+'[1]CC detallado'!O27+'[1]CC detallado'!O13+'[1]CC detallado'!O28+'[1]CC detallado'!O14+'[1]CC detallado'!O29)/H14</f>
        <v>0.63636363636363635</v>
      </c>
      <c r="J14" s="35">
        <f>100%-I14</f>
        <v>0.36363636363636365</v>
      </c>
      <c r="K14" s="32" t="s">
        <v>23</v>
      </c>
      <c r="L14" s="32" t="s">
        <v>24</v>
      </c>
      <c r="M14" s="32" t="s">
        <v>28</v>
      </c>
      <c r="N14" s="32" t="s">
        <v>29</v>
      </c>
      <c r="O14" s="32"/>
    </row>
    <row r="15" spans="1:201" s="10" customFormat="1" ht="13.8" outlineLevel="1" x14ac:dyDescent="0.3">
      <c r="A15" s="29"/>
      <c r="B15" s="41"/>
      <c r="C15" s="36"/>
      <c r="D15" s="31" t="str">
        <f>'[1]CC detallado'!A27</f>
        <v>1.5.1</v>
      </c>
      <c r="E15" s="37"/>
      <c r="F15" s="37"/>
      <c r="G15" s="37"/>
      <c r="H15" s="38"/>
      <c r="I15" s="39"/>
      <c r="J15" s="40"/>
      <c r="K15" s="37"/>
      <c r="L15" s="37"/>
      <c r="M15" s="37"/>
      <c r="N15" s="37"/>
      <c r="O15" s="37"/>
    </row>
    <row r="16" spans="1:201" s="10" customFormat="1" ht="13.95" customHeight="1" outlineLevel="1" x14ac:dyDescent="0.3">
      <c r="A16" s="29"/>
      <c r="B16" s="30" t="s">
        <v>21</v>
      </c>
      <c r="C16" s="36"/>
      <c r="D16" s="31" t="str">
        <f>'[1]CC detallado'!A13</f>
        <v>1.2.2</v>
      </c>
      <c r="E16" s="37"/>
      <c r="F16" s="37"/>
      <c r="G16" s="37"/>
      <c r="H16" s="38"/>
      <c r="I16" s="39"/>
      <c r="J16" s="40"/>
      <c r="K16" s="37"/>
      <c r="L16" s="37"/>
      <c r="M16" s="37"/>
      <c r="N16" s="37"/>
      <c r="O16" s="37"/>
    </row>
    <row r="17" spans="1:16" s="10" customFormat="1" ht="13.8" outlineLevel="1" x14ac:dyDescent="0.3">
      <c r="A17" s="29"/>
      <c r="B17" s="41"/>
      <c r="C17" s="36"/>
      <c r="D17" s="31" t="str">
        <f>'[1]CC detallado'!A28</f>
        <v>1.5.2</v>
      </c>
      <c r="E17" s="37"/>
      <c r="F17" s="37"/>
      <c r="G17" s="37"/>
      <c r="H17" s="38"/>
      <c r="I17" s="39"/>
      <c r="J17" s="40"/>
      <c r="K17" s="37"/>
      <c r="L17" s="37"/>
      <c r="M17" s="37"/>
      <c r="N17" s="37"/>
      <c r="O17" s="37"/>
    </row>
    <row r="18" spans="1:16" s="10" customFormat="1" ht="13.95" customHeight="1" outlineLevel="1" x14ac:dyDescent="0.3">
      <c r="A18" s="29"/>
      <c r="B18" s="30" t="s">
        <v>21</v>
      </c>
      <c r="C18" s="36"/>
      <c r="D18" s="31" t="str">
        <f>'[1]CC detallado'!A14</f>
        <v>1.2.3</v>
      </c>
      <c r="E18" s="37"/>
      <c r="F18" s="37"/>
      <c r="G18" s="37"/>
      <c r="H18" s="38"/>
      <c r="I18" s="39"/>
      <c r="J18" s="40"/>
      <c r="K18" s="37"/>
      <c r="L18" s="37"/>
      <c r="M18" s="37"/>
      <c r="N18" s="37"/>
      <c r="O18" s="37"/>
    </row>
    <row r="19" spans="1:16" s="10" customFormat="1" ht="13.8" outlineLevel="1" x14ac:dyDescent="0.3">
      <c r="A19" s="29"/>
      <c r="B19" s="41"/>
      <c r="C19" s="41"/>
      <c r="D19" s="31" t="str">
        <f>'[1]CC detallado'!A29</f>
        <v>1.5.3</v>
      </c>
      <c r="E19" s="42"/>
      <c r="F19" s="42"/>
      <c r="G19" s="42"/>
      <c r="H19" s="43"/>
      <c r="I19" s="44"/>
      <c r="J19" s="45"/>
      <c r="K19" s="42"/>
      <c r="L19" s="42"/>
      <c r="M19" s="42"/>
      <c r="N19" s="42"/>
      <c r="O19" s="42"/>
    </row>
    <row r="20" spans="1:16" s="10" customFormat="1" ht="25.95" customHeight="1" outlineLevel="1" x14ac:dyDescent="0.3">
      <c r="A20" s="29"/>
      <c r="B20" s="46" t="s">
        <v>21</v>
      </c>
      <c r="C20" s="47" t="str">
        <f>'[1]CC detallado'!H24</f>
        <v>Planta de Tratamiento y emisario</v>
      </c>
      <c r="D20" s="31" t="str">
        <f>'[1]CC detallado'!A24</f>
        <v>1.4.1</v>
      </c>
      <c r="E20" s="31" t="str">
        <f>'[1]CC detallado'!F24</f>
        <v>LPI</v>
      </c>
      <c r="F20" s="31">
        <v>1</v>
      </c>
      <c r="G20" s="31">
        <f>G14+1</f>
        <v>3</v>
      </c>
      <c r="H20" s="48">
        <f>'[1]CC detallado'!M24</f>
        <v>26348519.899474867</v>
      </c>
      <c r="I20" s="49">
        <f>'[1]CC detallado'!O24/H20</f>
        <v>0.63636363636363635</v>
      </c>
      <c r="J20" s="50">
        <f>100%-I20</f>
        <v>0.36363636363636365</v>
      </c>
      <c r="K20" s="31" t="s">
        <v>23</v>
      </c>
      <c r="L20" s="31" t="s">
        <v>24</v>
      </c>
      <c r="M20" s="51" t="s">
        <v>30</v>
      </c>
      <c r="N20" s="51" t="s">
        <v>31</v>
      </c>
      <c r="O20" s="31"/>
    </row>
    <row r="21" spans="1:16" s="60" customFormat="1" ht="25.2" customHeight="1" outlineLevel="1" x14ac:dyDescent="0.3">
      <c r="A21" s="52"/>
      <c r="B21" s="46" t="s">
        <v>21</v>
      </c>
      <c r="C21" s="53" t="str">
        <f>'[1]CC detallado'!H34</f>
        <v>Programa de agua no contabilizada</v>
      </c>
      <c r="D21" s="54" t="str">
        <f>'[1]CC detallado'!A34</f>
        <v>1.6.1</v>
      </c>
      <c r="E21" s="55" t="str">
        <f>'[1]CC detallado'!F34</f>
        <v>LPI</v>
      </c>
      <c r="F21" s="56">
        <v>1</v>
      </c>
      <c r="G21" s="31">
        <f>G20+1</f>
        <v>4</v>
      </c>
      <c r="H21" s="57">
        <f>'[1]CC detallado'!N34</f>
        <v>6010826.9481329005</v>
      </c>
      <c r="I21" s="58">
        <f>'[1]CC detallado'!O34/H21</f>
        <v>0.63636363636363635</v>
      </c>
      <c r="J21" s="58">
        <f>100%-I21</f>
        <v>0.36363636363636365</v>
      </c>
      <c r="K21" s="55" t="s">
        <v>23</v>
      </c>
      <c r="L21" s="59" t="s">
        <v>32</v>
      </c>
      <c r="M21" s="51" t="s">
        <v>33</v>
      </c>
      <c r="N21" s="51" t="s">
        <v>34</v>
      </c>
      <c r="O21" s="55"/>
      <c r="P21" s="10"/>
    </row>
    <row r="22" spans="1:16" s="10" customFormat="1" ht="12" customHeight="1" x14ac:dyDescent="0.3">
      <c r="A22" s="5"/>
      <c r="B22" s="61" t="s">
        <v>35</v>
      </c>
      <c r="C22" s="62"/>
      <c r="D22" s="62"/>
      <c r="E22" s="62"/>
      <c r="F22" s="62"/>
      <c r="G22" s="63"/>
      <c r="H22" s="64">
        <f>SUM(H10:H21)</f>
        <v>153281868.74606204</v>
      </c>
      <c r="I22" s="65"/>
      <c r="J22" s="65"/>
      <c r="K22" s="66"/>
      <c r="L22" s="66"/>
      <c r="M22" s="66"/>
      <c r="N22" s="66"/>
      <c r="O22" s="67"/>
    </row>
    <row r="23" spans="1:16" s="10" customFormat="1" ht="12" customHeight="1" x14ac:dyDescent="0.3">
      <c r="A23" s="5"/>
      <c r="B23" s="5"/>
      <c r="C23" s="7"/>
      <c r="D23" s="5"/>
      <c r="E23" s="5"/>
      <c r="F23" s="5"/>
      <c r="G23" s="8"/>
      <c r="H23" s="5"/>
      <c r="I23" s="5"/>
      <c r="J23" s="5"/>
      <c r="K23" s="5"/>
      <c r="L23" s="9"/>
      <c r="M23" s="9"/>
      <c r="N23" s="5"/>
      <c r="O23" s="5"/>
    </row>
    <row r="24" spans="1:16" s="3" customFormat="1" ht="12" customHeight="1" x14ac:dyDescent="0.3">
      <c r="A24" s="1"/>
      <c r="B24" s="15" t="s">
        <v>36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  <c r="O24" s="68"/>
      <c r="P24" s="10"/>
    </row>
    <row r="25" spans="1:16" s="3" customFormat="1" ht="12" customHeight="1" x14ac:dyDescent="0.3">
      <c r="A25" s="1"/>
      <c r="B25" s="19" t="s">
        <v>5</v>
      </c>
      <c r="C25" s="19" t="s">
        <v>6</v>
      </c>
      <c r="D25" s="19" t="s">
        <v>7</v>
      </c>
      <c r="E25" s="19" t="s">
        <v>37</v>
      </c>
      <c r="F25" s="19" t="s">
        <v>9</v>
      </c>
      <c r="G25" s="20" t="s">
        <v>10</v>
      </c>
      <c r="H25" s="21" t="s">
        <v>11</v>
      </c>
      <c r="I25" s="21"/>
      <c r="J25" s="21"/>
      <c r="K25" s="19" t="s">
        <v>12</v>
      </c>
      <c r="L25" s="22" t="s">
        <v>13</v>
      </c>
      <c r="M25" s="19" t="s">
        <v>14</v>
      </c>
      <c r="N25" s="19"/>
      <c r="O25" s="23" t="s">
        <v>15</v>
      </c>
      <c r="P25" s="10"/>
    </row>
    <row r="26" spans="1:16" s="3" customFormat="1" ht="12" customHeight="1" x14ac:dyDescent="0.3">
      <c r="A26" s="1"/>
      <c r="B26" s="24"/>
      <c r="C26" s="24"/>
      <c r="D26" s="24"/>
      <c r="E26" s="24"/>
      <c r="F26" s="24"/>
      <c r="G26" s="20"/>
      <c r="H26" s="69" t="s">
        <v>16</v>
      </c>
      <c r="I26" s="69" t="s">
        <v>17</v>
      </c>
      <c r="J26" s="69" t="s">
        <v>18</v>
      </c>
      <c r="K26" s="19"/>
      <c r="L26" s="22"/>
      <c r="M26" s="70" t="s">
        <v>19</v>
      </c>
      <c r="N26" s="69" t="s">
        <v>20</v>
      </c>
      <c r="O26" s="71"/>
    </row>
    <row r="27" spans="1:16" s="10" customFormat="1" ht="12" customHeight="1" outlineLevel="1" x14ac:dyDescent="0.3">
      <c r="A27" s="29"/>
      <c r="B27" s="46" t="s">
        <v>21</v>
      </c>
      <c r="C27" s="72" t="str">
        <f>'[1]CC detallado'!H73</f>
        <v>Equipamiento de Oficina - 1ra etapa</v>
      </c>
      <c r="D27" s="54" t="str">
        <f>'[1]CC detallado'!A73</f>
        <v>3.1.6.1</v>
      </c>
      <c r="E27" s="55" t="str">
        <f>'[1]CC detallado'!F73</f>
        <v>CP</v>
      </c>
      <c r="F27" s="56">
        <v>1</v>
      </c>
      <c r="G27" s="31">
        <f>G21+1</f>
        <v>5</v>
      </c>
      <c r="H27" s="57">
        <f>'[1]CC detallado'!N73</f>
        <v>200000</v>
      </c>
      <c r="I27" s="73">
        <f>'[1]CC detallado'!O73/'[1]CC detallado'!N73</f>
        <v>0.63636363636363635</v>
      </c>
      <c r="J27" s="58">
        <f t="shared" ref="J27:J28" si="0">100%-I27</f>
        <v>0.36363636363636365</v>
      </c>
      <c r="K27" s="74" t="s">
        <v>38</v>
      </c>
      <c r="L27" s="75" t="s">
        <v>39</v>
      </c>
      <c r="M27" s="76" t="s">
        <v>33</v>
      </c>
      <c r="N27" s="76" t="s">
        <v>34</v>
      </c>
      <c r="O27" s="77"/>
    </row>
    <row r="28" spans="1:16" s="10" customFormat="1" ht="12" customHeight="1" outlineLevel="1" x14ac:dyDescent="0.3">
      <c r="A28" s="78"/>
      <c r="B28" s="46" t="s">
        <v>21</v>
      </c>
      <c r="C28" s="72" t="str">
        <f>'[1]CC detallado'!H74</f>
        <v>Equipamiento de Oficina - 2da etapa</v>
      </c>
      <c r="D28" s="54" t="str">
        <f>'[1]CC detallado'!A74</f>
        <v>3.1.6.2</v>
      </c>
      <c r="E28" s="55" t="str">
        <f>'[1]CC detallado'!F74</f>
        <v>CP</v>
      </c>
      <c r="F28" s="79">
        <v>1</v>
      </c>
      <c r="G28" s="80">
        <f>G27+1</f>
        <v>6</v>
      </c>
      <c r="H28" s="57">
        <f>'[1]CC detallado'!N74</f>
        <v>222000</v>
      </c>
      <c r="I28" s="73">
        <f>'[1]CC detallado'!O74/'[1]CC detallado'!N74</f>
        <v>0.63636363636363635</v>
      </c>
      <c r="J28" s="58">
        <f t="shared" si="0"/>
        <v>0.36363636363636365</v>
      </c>
      <c r="K28" s="74" t="s">
        <v>38</v>
      </c>
      <c r="L28" s="75" t="s">
        <v>39</v>
      </c>
      <c r="M28" s="81"/>
      <c r="N28" s="81"/>
      <c r="O28" s="77"/>
    </row>
    <row r="29" spans="1:16" s="10" customFormat="1" ht="12" customHeight="1" x14ac:dyDescent="0.3">
      <c r="A29" s="5"/>
      <c r="B29" s="82" t="s">
        <v>40</v>
      </c>
      <c r="C29" s="82"/>
      <c r="D29" s="82"/>
      <c r="E29" s="82"/>
      <c r="F29" s="82"/>
      <c r="G29" s="83"/>
      <c r="H29" s="64">
        <f>SUM(H27:H28)</f>
        <v>422000</v>
      </c>
      <c r="I29" s="84"/>
      <c r="J29" s="84"/>
      <c r="K29" s="84"/>
      <c r="L29" s="84"/>
      <c r="M29" s="84"/>
      <c r="N29" s="84"/>
      <c r="O29" s="84"/>
    </row>
    <row r="30" spans="1:16" ht="12" customHeight="1" x14ac:dyDescent="0.3">
      <c r="H30" s="8"/>
      <c r="I30" s="8"/>
    </row>
    <row r="31" spans="1:16" s="10" customFormat="1" ht="12" customHeight="1" x14ac:dyDescent="0.3">
      <c r="A31" s="5"/>
      <c r="B31" s="15" t="s">
        <v>41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  <c r="O31" s="18"/>
    </row>
    <row r="32" spans="1:16" s="10" customFormat="1" ht="12" customHeight="1" x14ac:dyDescent="0.3">
      <c r="A32" s="5"/>
      <c r="B32" s="85" t="s">
        <v>5</v>
      </c>
      <c r="C32" s="85" t="s">
        <v>6</v>
      </c>
      <c r="D32" s="85" t="s">
        <v>7</v>
      </c>
      <c r="E32" s="85" t="s">
        <v>37</v>
      </c>
      <c r="F32" s="85" t="s">
        <v>9</v>
      </c>
      <c r="G32" s="86" t="s">
        <v>10</v>
      </c>
      <c r="H32" s="87" t="s">
        <v>11</v>
      </c>
      <c r="I32" s="87"/>
      <c r="J32" s="87"/>
      <c r="K32" s="85" t="s">
        <v>12</v>
      </c>
      <c r="L32" s="88" t="s">
        <v>13</v>
      </c>
      <c r="M32" s="85" t="s">
        <v>14</v>
      </c>
      <c r="N32" s="85"/>
      <c r="O32" s="89" t="s">
        <v>42</v>
      </c>
    </row>
    <row r="33" spans="1:201" s="10" customFormat="1" ht="12" customHeight="1" x14ac:dyDescent="0.3">
      <c r="A33" s="5"/>
      <c r="B33" s="85"/>
      <c r="C33" s="85"/>
      <c r="D33" s="85"/>
      <c r="E33" s="85"/>
      <c r="F33" s="85"/>
      <c r="G33" s="86"/>
      <c r="H33" s="90" t="s">
        <v>16</v>
      </c>
      <c r="I33" s="90" t="s">
        <v>17</v>
      </c>
      <c r="J33" s="90" t="s">
        <v>18</v>
      </c>
      <c r="K33" s="85"/>
      <c r="L33" s="88"/>
      <c r="M33" s="91" t="s">
        <v>43</v>
      </c>
      <c r="N33" s="90" t="s">
        <v>20</v>
      </c>
      <c r="O33" s="92"/>
    </row>
    <row r="34" spans="1:201" s="104" customFormat="1" ht="12" customHeight="1" outlineLevel="1" x14ac:dyDescent="0.3">
      <c r="A34" s="5"/>
      <c r="B34" s="93"/>
      <c r="C34" s="94"/>
      <c r="D34" s="95"/>
      <c r="E34" s="96"/>
      <c r="F34" s="97"/>
      <c r="G34" s="97"/>
      <c r="H34" s="98"/>
      <c r="I34" s="99"/>
      <c r="J34" s="100"/>
      <c r="K34" s="101"/>
      <c r="L34" s="102"/>
      <c r="M34" s="103"/>
      <c r="N34" s="103"/>
      <c r="O34" s="46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</row>
    <row r="35" spans="1:201" s="10" customFormat="1" ht="12" customHeight="1" x14ac:dyDescent="0.3">
      <c r="A35" s="5"/>
      <c r="B35" s="83" t="s">
        <v>44</v>
      </c>
      <c r="C35" s="83"/>
      <c r="D35" s="83"/>
      <c r="E35" s="83"/>
      <c r="F35" s="83"/>
      <c r="G35" s="83"/>
      <c r="H35" s="105">
        <f>SUM(H34:H34)</f>
        <v>0</v>
      </c>
      <c r="I35" s="84"/>
      <c r="J35" s="84"/>
      <c r="K35" s="84"/>
      <c r="L35" s="84"/>
      <c r="M35" s="84"/>
      <c r="N35" s="84"/>
      <c r="O35" s="84"/>
    </row>
    <row r="36" spans="1:201" s="10" customFormat="1" ht="12" customHeight="1" x14ac:dyDescent="0.3">
      <c r="A36" s="5"/>
      <c r="B36" s="106"/>
      <c r="C36" s="107"/>
      <c r="D36" s="107"/>
      <c r="E36" s="107"/>
      <c r="F36" s="107"/>
      <c r="G36" s="107"/>
      <c r="H36" s="107"/>
      <c r="J36" s="107"/>
      <c r="K36" s="107"/>
      <c r="L36" s="107"/>
      <c r="M36" s="107"/>
      <c r="N36" s="107"/>
      <c r="O36" s="107"/>
    </row>
    <row r="37" spans="1:201" s="10" customFormat="1" ht="12" customHeight="1" x14ac:dyDescent="0.3">
      <c r="A37" s="5"/>
      <c r="B37" s="15" t="s">
        <v>45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7"/>
      <c r="N37" s="18"/>
      <c r="O37" s="18"/>
    </row>
    <row r="38" spans="1:201" s="3" customFormat="1" ht="12" customHeight="1" x14ac:dyDescent="0.3">
      <c r="A38" s="5"/>
      <c r="B38" s="19" t="s">
        <v>5</v>
      </c>
      <c r="C38" s="19" t="s">
        <v>6</v>
      </c>
      <c r="D38" s="19" t="s">
        <v>7</v>
      </c>
      <c r="E38" s="19" t="s">
        <v>37</v>
      </c>
      <c r="F38" s="19" t="s">
        <v>10</v>
      </c>
      <c r="G38" s="21" t="s">
        <v>11</v>
      </c>
      <c r="H38" s="21"/>
      <c r="I38" s="21"/>
      <c r="J38" s="19" t="s">
        <v>12</v>
      </c>
      <c r="K38" s="19" t="s">
        <v>13</v>
      </c>
      <c r="L38" s="19" t="s">
        <v>14</v>
      </c>
      <c r="M38" s="19"/>
      <c r="N38" s="108" t="s">
        <v>46</v>
      </c>
      <c r="O38" s="109"/>
    </row>
    <row r="39" spans="1:201" s="3" customFormat="1" ht="12" customHeight="1" x14ac:dyDescent="0.3">
      <c r="A39" s="5"/>
      <c r="B39" s="19"/>
      <c r="C39" s="19"/>
      <c r="D39" s="19"/>
      <c r="E39" s="19"/>
      <c r="F39" s="19"/>
      <c r="G39" s="110" t="s">
        <v>16</v>
      </c>
      <c r="H39" s="69" t="s">
        <v>17</v>
      </c>
      <c r="I39" s="69" t="s">
        <v>18</v>
      </c>
      <c r="J39" s="19"/>
      <c r="K39" s="19"/>
      <c r="L39" s="70" t="s">
        <v>47</v>
      </c>
      <c r="M39" s="70" t="s">
        <v>20</v>
      </c>
      <c r="N39" s="71"/>
      <c r="O39" s="111"/>
    </row>
    <row r="40" spans="1:201" s="60" customFormat="1" ht="14.4" customHeight="1" outlineLevel="1" x14ac:dyDescent="0.3">
      <c r="A40" s="52"/>
      <c r="B40" s="112" t="s">
        <v>21</v>
      </c>
      <c r="C40" s="113" t="str">
        <f>'[1]CC detallado'!H9</f>
        <v>Fiscalización - Colector Principal 1 - Este</v>
      </c>
      <c r="D40" s="54" t="str">
        <f>'[1]CC detallado'!A9</f>
        <v>1.1.3</v>
      </c>
      <c r="E40" s="114" t="str">
        <f>'[1]CC detallado'!F9</f>
        <v>SBCC</v>
      </c>
      <c r="F40" s="114">
        <f>G28+1</f>
        <v>7</v>
      </c>
      <c r="G40" s="33">
        <f>'[1]CC detallado'!N9+'[1]CC detallado'!N21</f>
        <v>781037.96901665605</v>
      </c>
      <c r="H40" s="35">
        <f>('[1]CC detallado'!O9+'[1]CC detallado'!O21)/G40</f>
        <v>0.63636363636363635</v>
      </c>
      <c r="I40" s="35">
        <f t="shared" ref="I40" si="1">100%-H40</f>
        <v>0.36363636363636365</v>
      </c>
      <c r="J40" s="114" t="s">
        <v>23</v>
      </c>
      <c r="K40" s="114" t="s">
        <v>32</v>
      </c>
      <c r="L40" s="114" t="s">
        <v>48</v>
      </c>
      <c r="M40" s="114" t="s">
        <v>26</v>
      </c>
      <c r="N40" s="114"/>
      <c r="O40" s="114"/>
    </row>
    <row r="41" spans="1:201" s="60" customFormat="1" ht="14.4" customHeight="1" outlineLevel="1" x14ac:dyDescent="0.3">
      <c r="A41" s="52"/>
      <c r="B41" s="115"/>
      <c r="C41" s="116"/>
      <c r="D41" s="54" t="str">
        <f>'[1]CC detallado'!A21</f>
        <v>1.3.3</v>
      </c>
      <c r="E41" s="117"/>
      <c r="F41" s="117"/>
      <c r="G41" s="43"/>
      <c r="H41" s="45"/>
      <c r="I41" s="45"/>
      <c r="J41" s="117"/>
      <c r="K41" s="117" t="s">
        <v>32</v>
      </c>
      <c r="L41" s="117"/>
      <c r="M41" s="117"/>
      <c r="N41" s="117"/>
      <c r="O41" s="117"/>
    </row>
    <row r="42" spans="1:201" s="60" customFormat="1" ht="14.4" customHeight="1" outlineLevel="1" x14ac:dyDescent="0.3">
      <c r="A42" s="52"/>
      <c r="B42" s="112" t="s">
        <v>21</v>
      </c>
      <c r="C42" s="113" t="str">
        <f>'[1]CC detallado'!H10</f>
        <v>Fiscalización - Colector Principal 2 - Oeste</v>
      </c>
      <c r="D42" s="54" t="str">
        <f>'[1]CC detallado'!A10</f>
        <v>1.1.4</v>
      </c>
      <c r="E42" s="114" t="str">
        <f>'[1]CC detallado'!F10</f>
        <v>SBCC</v>
      </c>
      <c r="F42" s="114">
        <f>F40+1</f>
        <v>8</v>
      </c>
      <c r="G42" s="33">
        <f>'[1]CC detallado'!N10+'[1]CC detallado'!N22</f>
        <v>781037.96901665605</v>
      </c>
      <c r="H42" s="35">
        <f>('[1]CC detallado'!O10+'[1]CC detallado'!O22)/G42</f>
        <v>0.63636363636363635</v>
      </c>
      <c r="I42" s="35">
        <f t="shared" ref="I42:I48" si="2">100%-H42</f>
        <v>0.36363636363636365</v>
      </c>
      <c r="J42" s="114" t="s">
        <v>23</v>
      </c>
      <c r="K42" s="114" t="s">
        <v>32</v>
      </c>
      <c r="L42" s="114" t="s">
        <v>48</v>
      </c>
      <c r="M42" s="114" t="s">
        <v>26</v>
      </c>
      <c r="N42" s="114"/>
      <c r="O42" s="114"/>
    </row>
    <row r="43" spans="1:201" s="60" customFormat="1" ht="14.4" customHeight="1" outlineLevel="1" x14ac:dyDescent="0.3">
      <c r="A43" s="52"/>
      <c r="B43" s="115"/>
      <c r="C43" s="116"/>
      <c r="D43" s="54" t="str">
        <f>'[1]CC detallado'!A22</f>
        <v>1.3.4</v>
      </c>
      <c r="E43" s="117"/>
      <c r="F43" s="117"/>
      <c r="G43" s="43"/>
      <c r="H43" s="45"/>
      <c r="I43" s="45"/>
      <c r="J43" s="117"/>
      <c r="K43" s="117" t="s">
        <v>32</v>
      </c>
      <c r="L43" s="117"/>
      <c r="M43" s="117"/>
      <c r="N43" s="117"/>
      <c r="O43" s="117"/>
    </row>
    <row r="44" spans="1:201" s="60" customFormat="1" ht="14.4" customHeight="1" outlineLevel="1" x14ac:dyDescent="0.3">
      <c r="A44" s="52"/>
      <c r="B44" s="112" t="s">
        <v>21</v>
      </c>
      <c r="C44" s="113" t="str">
        <f>'[1]CC detallado'!H15</f>
        <v>Fiscalización - Colectores primarios, terciarios y secundarios con conexiones domiciliarias - Lambaré Central 1.</v>
      </c>
      <c r="D44" s="54" t="str">
        <f>'[1]CC detallado'!A12</f>
        <v>1.2.1</v>
      </c>
      <c r="E44" s="114" t="str">
        <f>'[1]CC detallado'!F15</f>
        <v>SBCC</v>
      </c>
      <c r="F44" s="114">
        <f t="shared" ref="F44" si="3">F42+1</f>
        <v>9</v>
      </c>
      <c r="G44" s="33">
        <f>'[1]CC detallado'!N15+'[1]CC detallado'!N30</f>
        <v>677759.13980416476</v>
      </c>
      <c r="H44" s="35">
        <f>('[1]CC detallado'!O15+'[1]CC detallado'!O30)/G44</f>
        <v>0.63636363636363635</v>
      </c>
      <c r="I44" s="35">
        <f t="shared" si="2"/>
        <v>0.36363636363636365</v>
      </c>
      <c r="J44" s="114" t="s">
        <v>23</v>
      </c>
      <c r="K44" s="114" t="s">
        <v>32</v>
      </c>
      <c r="L44" s="114" t="s">
        <v>30</v>
      </c>
      <c r="M44" s="114" t="s">
        <v>29</v>
      </c>
      <c r="N44" s="114"/>
      <c r="O44" s="114"/>
    </row>
    <row r="45" spans="1:201" s="60" customFormat="1" ht="14.4" customHeight="1" outlineLevel="1" x14ac:dyDescent="0.3">
      <c r="A45" s="52"/>
      <c r="B45" s="115"/>
      <c r="C45" s="116"/>
      <c r="D45" s="54" t="str">
        <f>'[1]CC detallado'!A27</f>
        <v>1.5.1</v>
      </c>
      <c r="E45" s="117"/>
      <c r="F45" s="117"/>
      <c r="G45" s="43"/>
      <c r="H45" s="45"/>
      <c r="I45" s="45"/>
      <c r="J45" s="117"/>
      <c r="K45" s="117" t="s">
        <v>32</v>
      </c>
      <c r="L45" s="117"/>
      <c r="M45" s="117"/>
      <c r="N45" s="117"/>
      <c r="O45" s="117"/>
    </row>
    <row r="46" spans="1:201" s="60" customFormat="1" ht="14.4" customHeight="1" outlineLevel="1" x14ac:dyDescent="0.3">
      <c r="A46" s="52"/>
      <c r="B46" s="112" t="s">
        <v>21</v>
      </c>
      <c r="C46" s="113" t="str">
        <f>'[1]CC detallado'!H16</f>
        <v>Fiscalización - Colectores primarios, terciarios y secundarios con conexiones domiciliarias - Lambaré Central 2.</v>
      </c>
      <c r="D46" s="54" t="str">
        <f>'[1]CC detallado'!A13</f>
        <v>1.2.2</v>
      </c>
      <c r="E46" s="114" t="str">
        <f>'[1]CC detallado'!F16</f>
        <v>SBCC</v>
      </c>
      <c r="F46" s="114">
        <f t="shared" ref="F46" si="4">F44+1</f>
        <v>10</v>
      </c>
      <c r="G46" s="33">
        <f>'[1]CC detallado'!N16+'[1]CC detallado'!N31</f>
        <v>677759.13980416476</v>
      </c>
      <c r="H46" s="35">
        <f>('[1]CC detallado'!O16+'[1]CC detallado'!O31)/G46</f>
        <v>0.63636363636363635</v>
      </c>
      <c r="I46" s="35">
        <f t="shared" si="2"/>
        <v>0.36363636363636365</v>
      </c>
      <c r="J46" s="114" t="s">
        <v>23</v>
      </c>
      <c r="K46" s="114" t="s">
        <v>32</v>
      </c>
      <c r="L46" s="114" t="s">
        <v>30</v>
      </c>
      <c r="M46" s="114" t="s">
        <v>29</v>
      </c>
      <c r="N46" s="114"/>
      <c r="O46" s="114"/>
    </row>
    <row r="47" spans="1:201" s="60" customFormat="1" ht="14.4" customHeight="1" outlineLevel="1" x14ac:dyDescent="0.3">
      <c r="A47" s="52"/>
      <c r="B47" s="115"/>
      <c r="C47" s="116"/>
      <c r="D47" s="54" t="str">
        <f>'[1]CC detallado'!A28</f>
        <v>1.5.2</v>
      </c>
      <c r="E47" s="117"/>
      <c r="F47" s="117"/>
      <c r="G47" s="43"/>
      <c r="H47" s="45"/>
      <c r="I47" s="45"/>
      <c r="J47" s="117"/>
      <c r="K47" s="117" t="s">
        <v>32</v>
      </c>
      <c r="L47" s="117"/>
      <c r="M47" s="117"/>
      <c r="N47" s="117"/>
      <c r="O47" s="117"/>
    </row>
    <row r="48" spans="1:201" s="60" customFormat="1" ht="14.4" customHeight="1" outlineLevel="1" x14ac:dyDescent="0.3">
      <c r="A48" s="52"/>
      <c r="B48" s="112" t="s">
        <v>21</v>
      </c>
      <c r="C48" s="113" t="str">
        <f>'[1]CC detallado'!H17</f>
        <v>Fiscalización - Colectores primarios, terciarios y secundarios con conexiones domiciliarias - Lambaré Sur</v>
      </c>
      <c r="D48" s="54" t="str">
        <f>'[1]CC detallado'!A14</f>
        <v>1.2.3</v>
      </c>
      <c r="E48" s="114" t="str">
        <f>'[1]CC detallado'!F17</f>
        <v>SBCC</v>
      </c>
      <c r="F48" s="114">
        <f t="shared" ref="F48" si="5">F46+1</f>
        <v>11</v>
      </c>
      <c r="G48" s="33">
        <f>'[1]CC detallado'!N17+'[1]CC detallado'!N32</f>
        <v>710081.43931198667</v>
      </c>
      <c r="H48" s="35">
        <f>('[1]CC detallado'!O32+'[1]CC detallado'!O17)/G48</f>
        <v>0.63636363636363635</v>
      </c>
      <c r="I48" s="35">
        <f t="shared" si="2"/>
        <v>0.36363636363636365</v>
      </c>
      <c r="J48" s="114" t="s">
        <v>23</v>
      </c>
      <c r="K48" s="114" t="s">
        <v>32</v>
      </c>
      <c r="L48" s="114" t="s">
        <v>30</v>
      </c>
      <c r="M48" s="114" t="s">
        <v>29</v>
      </c>
      <c r="N48" s="114"/>
      <c r="O48" s="114"/>
    </row>
    <row r="49" spans="1:201" s="60" customFormat="1" ht="14.4" customHeight="1" outlineLevel="1" x14ac:dyDescent="0.3">
      <c r="A49" s="52"/>
      <c r="B49" s="115"/>
      <c r="C49" s="116"/>
      <c r="D49" s="54" t="str">
        <f>'[1]CC detallado'!A29</f>
        <v>1.5.3</v>
      </c>
      <c r="E49" s="117"/>
      <c r="F49" s="117"/>
      <c r="G49" s="43"/>
      <c r="H49" s="45"/>
      <c r="I49" s="45"/>
      <c r="J49" s="117"/>
      <c r="K49" s="117" t="s">
        <v>32</v>
      </c>
      <c r="L49" s="117"/>
      <c r="M49" s="117"/>
      <c r="N49" s="117"/>
      <c r="O49" s="117"/>
    </row>
    <row r="50" spans="1:201" s="60" customFormat="1" ht="14.4" customHeight="1" outlineLevel="1" x14ac:dyDescent="0.3">
      <c r="A50" s="52"/>
      <c r="B50" s="118" t="s">
        <v>21</v>
      </c>
      <c r="C50" s="53" t="str">
        <f>'[1]CC detallado'!H25</f>
        <v>Fiscalización - Planta de Tratamiento y emisario</v>
      </c>
      <c r="D50" s="54" t="str">
        <f>'[1]CC detallado'!A25</f>
        <v>1.4.2</v>
      </c>
      <c r="E50" s="55" t="str">
        <f>'[1]CC detallado'!F25</f>
        <v>SBCC</v>
      </c>
      <c r="F50" s="56">
        <f>F48+1</f>
        <v>12</v>
      </c>
      <c r="G50" s="57">
        <f>'[1]CC detallado'!N25</f>
        <v>790455.59698424593</v>
      </c>
      <c r="H50" s="58">
        <f>'[1]CC detallado'!O25/G50</f>
        <v>0.63636363636363635</v>
      </c>
      <c r="I50" s="58">
        <f>100%-H50</f>
        <v>0.36363636363636365</v>
      </c>
      <c r="J50" s="55" t="s">
        <v>23</v>
      </c>
      <c r="K50" s="56"/>
      <c r="L50" s="51" t="s">
        <v>30</v>
      </c>
      <c r="M50" s="51" t="s">
        <v>29</v>
      </c>
      <c r="N50" s="56"/>
      <c r="O50" s="56"/>
    </row>
    <row r="51" spans="1:201" s="60" customFormat="1" ht="25.2" customHeight="1" outlineLevel="1" x14ac:dyDescent="0.3">
      <c r="A51" s="52"/>
      <c r="B51" s="118" t="s">
        <v>21</v>
      </c>
      <c r="C51" s="53" t="str">
        <f>'[1]CC detallado'!H36</f>
        <v>Plan de monitoreo de la calidad del agua</v>
      </c>
      <c r="D51" s="54" t="str">
        <f>'[1]CC detallado'!A36</f>
        <v>1.7.1</v>
      </c>
      <c r="E51" s="55" t="str">
        <f>'[1]CC detallado'!F36</f>
        <v>SBCC</v>
      </c>
      <c r="F51" s="56">
        <f>F50+1</f>
        <v>13</v>
      </c>
      <c r="G51" s="57">
        <f>'[1]CC detallado'!N36</f>
        <v>300000</v>
      </c>
      <c r="H51" s="58">
        <f>'[1]CC detallado'!O36/G51</f>
        <v>0.63636363636363635</v>
      </c>
      <c r="I51" s="58">
        <f t="shared" ref="I51:I57" si="6">100%-H51</f>
        <v>0.36363636363636365</v>
      </c>
      <c r="J51" s="55" t="s">
        <v>23</v>
      </c>
      <c r="K51" s="59" t="s">
        <v>32</v>
      </c>
      <c r="L51" s="51" t="s">
        <v>49</v>
      </c>
      <c r="M51" s="51" t="s">
        <v>50</v>
      </c>
      <c r="N51" s="59"/>
      <c r="O51" s="59"/>
    </row>
    <row r="52" spans="1:201" s="60" customFormat="1" ht="33" customHeight="1" outlineLevel="1" x14ac:dyDescent="0.3">
      <c r="A52" s="52"/>
      <c r="B52" s="118" t="s">
        <v>21</v>
      </c>
      <c r="C52" s="119" t="str">
        <f>'[1]CC detallado'!H39</f>
        <v>Apoyo a la implementación del plan de mejora Aquarating</v>
      </c>
      <c r="D52" s="54" t="str">
        <f>'[1]CC detallado'!A39</f>
        <v>2.1.1</v>
      </c>
      <c r="E52" s="55" t="str">
        <f>'[1]CC detallado'!F39</f>
        <v>SBCC</v>
      </c>
      <c r="F52" s="56">
        <f t="shared" ref="F52:F57" si="7">F51+1</f>
        <v>14</v>
      </c>
      <c r="G52" s="57">
        <f>'[1]CC detallado'!N39</f>
        <v>1950000</v>
      </c>
      <c r="H52" s="58">
        <f>'[1]CC detallado'!O39/G52</f>
        <v>0.63636363636363635</v>
      </c>
      <c r="I52" s="58">
        <f t="shared" si="6"/>
        <v>0.36363636363636365</v>
      </c>
      <c r="J52" s="55" t="s">
        <v>51</v>
      </c>
      <c r="K52" s="59" t="s">
        <v>32</v>
      </c>
      <c r="L52" s="51" t="s">
        <v>49</v>
      </c>
      <c r="M52" s="51" t="s">
        <v>52</v>
      </c>
      <c r="N52" s="59"/>
      <c r="O52" s="59"/>
    </row>
    <row r="53" spans="1:201" s="60" customFormat="1" ht="25.2" customHeight="1" outlineLevel="1" x14ac:dyDescent="0.3">
      <c r="A53" s="52"/>
      <c r="B53" s="118" t="s">
        <v>21</v>
      </c>
      <c r="C53" s="119" t="str">
        <f>'[1]CC detallado'!H41</f>
        <v>Elaboración de Programa de inclusión de personas con discapacidad</v>
      </c>
      <c r="D53" s="54" t="str">
        <f>'[1]CC detallado'!A41</f>
        <v>2.2.1</v>
      </c>
      <c r="E53" s="55" t="str">
        <f>'[1]CC detallado'!F41</f>
        <v>SCC</v>
      </c>
      <c r="F53" s="56">
        <f t="shared" si="7"/>
        <v>15</v>
      </c>
      <c r="G53" s="57">
        <f>'[1]CC detallado'!N41</f>
        <v>25000</v>
      </c>
      <c r="H53" s="58">
        <f>'[1]CC detallado'!O41/'[1]CC detallado'!N41</f>
        <v>0.63636363636363635</v>
      </c>
      <c r="I53" s="58">
        <f t="shared" si="6"/>
        <v>0.36363636363636365</v>
      </c>
      <c r="J53" s="55" t="s">
        <v>51</v>
      </c>
      <c r="K53" s="59" t="s">
        <v>32</v>
      </c>
      <c r="L53" s="51" t="s">
        <v>49</v>
      </c>
      <c r="M53" s="51" t="s">
        <v>52</v>
      </c>
      <c r="N53" s="59"/>
      <c r="O53" s="59"/>
    </row>
    <row r="54" spans="1:201" s="60" customFormat="1" ht="25.2" customHeight="1" outlineLevel="1" x14ac:dyDescent="0.3">
      <c r="A54" s="52"/>
      <c r="B54" s="118" t="s">
        <v>21</v>
      </c>
      <c r="C54" s="119" t="str">
        <f>'[1]CC detallado'!H43</f>
        <v>Elaboración de Estrategia de inclusión del enfoque de género</v>
      </c>
      <c r="D54" s="54" t="str">
        <f>'[1]CC detallado'!A43</f>
        <v>2.3.1</v>
      </c>
      <c r="E54" s="55" t="str">
        <f>'[1]CC detallado'!F43</f>
        <v>SCC</v>
      </c>
      <c r="F54" s="56">
        <f t="shared" si="7"/>
        <v>16</v>
      </c>
      <c r="G54" s="57">
        <f>'[1]CC detallado'!N43</f>
        <v>25000</v>
      </c>
      <c r="H54" s="58">
        <f>'[1]CC detallado'!O43/'[1]CC detallado'!N43</f>
        <v>0.63636363636363635</v>
      </c>
      <c r="I54" s="58">
        <f t="shared" si="6"/>
        <v>0.36363636363636365</v>
      </c>
      <c r="J54" s="55" t="s">
        <v>51</v>
      </c>
      <c r="K54" s="59" t="s">
        <v>32</v>
      </c>
      <c r="L54" s="51" t="s">
        <v>49</v>
      </c>
      <c r="M54" s="51" t="s">
        <v>52</v>
      </c>
      <c r="N54" s="59"/>
      <c r="O54" s="59"/>
    </row>
    <row r="55" spans="1:201" s="104" customFormat="1" ht="25.2" customHeight="1" outlineLevel="1" x14ac:dyDescent="0.3">
      <c r="A55" s="5"/>
      <c r="B55" s="118" t="s">
        <v>21</v>
      </c>
      <c r="C55" s="120" t="str">
        <f>'[1]CC detallado'!H77</f>
        <v>Evaluación Intermedia</v>
      </c>
      <c r="D55" s="54" t="str">
        <f>'[1]CC detallado'!A77</f>
        <v>3.2.1</v>
      </c>
      <c r="E55" s="55" t="str">
        <f>'[1]CC detallado'!F77</f>
        <v>SCC</v>
      </c>
      <c r="F55" s="56">
        <f t="shared" si="7"/>
        <v>17</v>
      </c>
      <c r="G55" s="57">
        <f>'[1]CC detallado'!N77</f>
        <v>20000</v>
      </c>
      <c r="H55" s="58">
        <f>'[1]CC detallado'!O77/G55</f>
        <v>0.63636363636363635</v>
      </c>
      <c r="I55" s="58">
        <f t="shared" si="6"/>
        <v>0.36363636363636365</v>
      </c>
      <c r="J55" s="74" t="s">
        <v>38</v>
      </c>
      <c r="K55" s="59" t="s">
        <v>32</v>
      </c>
      <c r="L55" s="51" t="s">
        <v>53</v>
      </c>
      <c r="M55" s="51" t="s">
        <v>54</v>
      </c>
      <c r="N55" s="59"/>
      <c r="O55" s="59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</row>
    <row r="56" spans="1:201" s="10" customFormat="1" ht="25.2" customHeight="1" outlineLevel="1" x14ac:dyDescent="0.3">
      <c r="A56" s="5"/>
      <c r="B56" s="118" t="s">
        <v>21</v>
      </c>
      <c r="C56" s="120" t="str">
        <f>'[1]CC detallado'!H78</f>
        <v>Evaluación Final</v>
      </c>
      <c r="D56" s="54" t="str">
        <f>'[1]CC detallado'!A78</f>
        <v>3.2.2</v>
      </c>
      <c r="E56" s="55" t="str">
        <f>'[1]CC detallado'!F78</f>
        <v>SCC</v>
      </c>
      <c r="F56" s="56">
        <f t="shared" si="7"/>
        <v>18</v>
      </c>
      <c r="G56" s="57">
        <f>'[1]CC detallado'!N78</f>
        <v>40000</v>
      </c>
      <c r="H56" s="58">
        <f>'[1]CC detallado'!O78/G56</f>
        <v>0.63636363636363635</v>
      </c>
      <c r="I56" s="58">
        <f t="shared" si="6"/>
        <v>0.36363636363636365</v>
      </c>
      <c r="J56" s="74" t="s">
        <v>38</v>
      </c>
      <c r="K56" s="59" t="s">
        <v>32</v>
      </c>
      <c r="L56" s="51" t="s">
        <v>55</v>
      </c>
      <c r="M56" s="51" t="s">
        <v>56</v>
      </c>
      <c r="N56" s="59"/>
      <c r="O56" s="59"/>
    </row>
    <row r="57" spans="1:201" s="10" customFormat="1" ht="25.2" customHeight="1" outlineLevel="1" x14ac:dyDescent="0.3">
      <c r="A57" s="5"/>
      <c r="B57" s="118" t="s">
        <v>21</v>
      </c>
      <c r="C57" s="120" t="str">
        <f>'[1]CC detallado'!H80</f>
        <v>Auditoria Externa</v>
      </c>
      <c r="D57" s="54" t="str">
        <f>'[1]CC detallado'!A80</f>
        <v>3.3.1</v>
      </c>
      <c r="E57" s="55" t="str">
        <f>'[1]CC detallado'!F80</f>
        <v>SBCC</v>
      </c>
      <c r="F57" s="56">
        <f t="shared" si="7"/>
        <v>19</v>
      </c>
      <c r="G57" s="57">
        <f>'[1]CC detallado'!N80</f>
        <v>125000</v>
      </c>
      <c r="H57" s="58">
        <f>'[1]CC detallado'!O80/G57</f>
        <v>0.63636363636363635</v>
      </c>
      <c r="I57" s="58">
        <f t="shared" si="6"/>
        <v>0.36363636363636365</v>
      </c>
      <c r="J57" s="74" t="s">
        <v>38</v>
      </c>
      <c r="K57" s="59" t="s">
        <v>32</v>
      </c>
      <c r="L57" s="51" t="s">
        <v>57</v>
      </c>
      <c r="M57" s="51" t="s">
        <v>58</v>
      </c>
      <c r="N57" s="59"/>
      <c r="O57" s="59"/>
    </row>
    <row r="58" spans="1:201" s="10" customFormat="1" ht="12" customHeight="1" x14ac:dyDescent="0.3">
      <c r="A58" s="5"/>
      <c r="B58" s="121" t="s">
        <v>59</v>
      </c>
      <c r="C58" s="121"/>
      <c r="D58" s="121"/>
      <c r="E58" s="121"/>
      <c r="F58" s="121"/>
      <c r="G58" s="64">
        <f>SUM(G40:G57)</f>
        <v>6903131.2539378749</v>
      </c>
      <c r="H58" s="122"/>
      <c r="I58" s="122"/>
      <c r="J58" s="122"/>
      <c r="K58" s="122"/>
      <c r="L58" s="122"/>
      <c r="M58" s="122"/>
      <c r="N58" s="123"/>
      <c r="O58" s="123"/>
    </row>
    <row r="59" spans="1:201" ht="12" customHeight="1" x14ac:dyDescent="0.3">
      <c r="C59" s="5"/>
      <c r="G59" s="5"/>
      <c r="L59" s="5"/>
      <c r="M59" s="5"/>
    </row>
    <row r="60" spans="1:201" s="10" customFormat="1" ht="12" customHeight="1" x14ac:dyDescent="0.3">
      <c r="A60" s="5"/>
      <c r="B60" s="15" t="s">
        <v>60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  <c r="O60" s="18"/>
    </row>
    <row r="61" spans="1:201" ht="12" customHeight="1" x14ac:dyDescent="0.3">
      <c r="B61" s="85" t="s">
        <v>5</v>
      </c>
      <c r="C61" s="85" t="s">
        <v>6</v>
      </c>
      <c r="D61" s="85" t="s">
        <v>7</v>
      </c>
      <c r="E61" s="85" t="s">
        <v>37</v>
      </c>
      <c r="F61" s="85" t="s">
        <v>10</v>
      </c>
      <c r="G61" s="87" t="s">
        <v>11</v>
      </c>
      <c r="H61" s="87"/>
      <c r="I61" s="87"/>
      <c r="J61" s="85" t="s">
        <v>61</v>
      </c>
      <c r="K61" s="85" t="s">
        <v>12</v>
      </c>
      <c r="L61" s="88" t="s">
        <v>13</v>
      </c>
      <c r="M61" s="85" t="s">
        <v>14</v>
      </c>
      <c r="N61" s="85"/>
      <c r="O61" s="89" t="s">
        <v>42</v>
      </c>
    </row>
    <row r="62" spans="1:201" ht="12" customHeight="1" x14ac:dyDescent="0.3">
      <c r="B62" s="85"/>
      <c r="C62" s="85"/>
      <c r="D62" s="85"/>
      <c r="E62" s="87"/>
      <c r="F62" s="85"/>
      <c r="G62" s="124" t="s">
        <v>16</v>
      </c>
      <c r="H62" s="90" t="s">
        <v>17</v>
      </c>
      <c r="I62" s="90" t="s">
        <v>18</v>
      </c>
      <c r="J62" s="85"/>
      <c r="K62" s="85"/>
      <c r="L62" s="87"/>
      <c r="M62" s="91" t="s">
        <v>62</v>
      </c>
      <c r="N62" s="90" t="s">
        <v>63</v>
      </c>
      <c r="O62" s="92"/>
    </row>
    <row r="63" spans="1:201" ht="12" customHeight="1" outlineLevel="1" x14ac:dyDescent="0.3">
      <c r="B63" s="59" t="s">
        <v>21</v>
      </c>
      <c r="C63" s="94" t="str">
        <f>'[1]CC detallado'!H47</f>
        <v>Gerente del Programa</v>
      </c>
      <c r="D63" s="125" t="str">
        <f>'[1]CC detallado'!A47</f>
        <v>3.1.1.1</v>
      </c>
      <c r="E63" s="126" t="str">
        <f>'[1]CC detallado'!F47</f>
        <v>3CV</v>
      </c>
      <c r="F63" s="80">
        <f>F57+1</f>
        <v>20</v>
      </c>
      <c r="G63" s="127">
        <f>'[1]CC detallado'!N47</f>
        <v>288000</v>
      </c>
      <c r="H63" s="73">
        <f>'[1]CC detallado'!O47/'[1]CC detallado'!N47</f>
        <v>0.63636363636363635</v>
      </c>
      <c r="I63" s="58">
        <f t="shared" ref="I63:I80" si="8">100%-H63</f>
        <v>0.36363636363636365</v>
      </c>
      <c r="J63" s="128">
        <f>'[1]CC detallado'!I47</f>
        <v>1</v>
      </c>
      <c r="K63" s="74" t="s">
        <v>38</v>
      </c>
      <c r="L63" s="75" t="s">
        <v>39</v>
      </c>
      <c r="M63" s="51" t="s">
        <v>64</v>
      </c>
      <c r="N63" s="51" t="s">
        <v>65</v>
      </c>
      <c r="O63" s="46"/>
    </row>
    <row r="64" spans="1:201" ht="12" customHeight="1" outlineLevel="1" x14ac:dyDescent="0.3">
      <c r="B64" s="59" t="s">
        <v>21</v>
      </c>
      <c r="C64" s="94" t="str">
        <f>'[1]CC detallado'!H48</f>
        <v xml:space="preserve">Coordinador Tecnico </v>
      </c>
      <c r="D64" s="125" t="str">
        <f>'[1]CC detallado'!A48</f>
        <v>3.1.1.2</v>
      </c>
      <c r="E64" s="126" t="str">
        <f>'[1]CC detallado'!F48</f>
        <v>3CV</v>
      </c>
      <c r="F64" s="80">
        <f>F63+1</f>
        <v>21</v>
      </c>
      <c r="G64" s="127">
        <f>'[1]CC detallado'!N48</f>
        <v>277200</v>
      </c>
      <c r="H64" s="73">
        <f>'[1]CC detallado'!O48/'[1]CC detallado'!N48</f>
        <v>0.63636363636363635</v>
      </c>
      <c r="I64" s="58">
        <f>100%-H64</f>
        <v>0.36363636363636365</v>
      </c>
      <c r="J64" s="128">
        <f>'[1]CC detallado'!I48</f>
        <v>1</v>
      </c>
      <c r="K64" s="74" t="s">
        <v>38</v>
      </c>
      <c r="L64" s="75" t="s">
        <v>39</v>
      </c>
      <c r="M64" s="51" t="s">
        <v>64</v>
      </c>
      <c r="N64" s="51" t="s">
        <v>65</v>
      </c>
      <c r="O64" s="46"/>
    </row>
    <row r="65" spans="2:15" ht="12" customHeight="1" outlineLevel="1" x14ac:dyDescent="0.3">
      <c r="B65" s="59" t="s">
        <v>21</v>
      </c>
      <c r="C65" s="94" t="str">
        <f>'[1]CC detallado'!H49</f>
        <v>Coordinador Administrativo y Financiero</v>
      </c>
      <c r="D65" s="125" t="str">
        <f>'[1]CC detallado'!A49</f>
        <v>3.1.1.3</v>
      </c>
      <c r="E65" s="126" t="str">
        <f>'[1]CC detallado'!F49</f>
        <v>3CV</v>
      </c>
      <c r="F65" s="80">
        <f t="shared" ref="F65:F81" si="9">F64+1</f>
        <v>22</v>
      </c>
      <c r="G65" s="127">
        <f>'[1]CC detallado'!N49</f>
        <v>266400</v>
      </c>
      <c r="H65" s="73">
        <f>'[1]CC detallado'!O49/'[1]CC detallado'!N49</f>
        <v>0.63636363636363635</v>
      </c>
      <c r="I65" s="58">
        <f t="shared" si="8"/>
        <v>0.36363636363636365</v>
      </c>
      <c r="J65" s="128">
        <f>'[1]CC detallado'!I49</f>
        <v>1</v>
      </c>
      <c r="K65" s="74" t="s">
        <v>38</v>
      </c>
      <c r="L65" s="75" t="s">
        <v>39</v>
      </c>
      <c r="M65" s="51" t="s">
        <v>64</v>
      </c>
      <c r="N65" s="51" t="s">
        <v>65</v>
      </c>
      <c r="O65" s="46"/>
    </row>
    <row r="66" spans="2:15" ht="12" customHeight="1" outlineLevel="1" x14ac:dyDescent="0.3">
      <c r="B66" s="59" t="s">
        <v>21</v>
      </c>
      <c r="C66" s="94" t="str">
        <f>'[1]CC detallado'!H51</f>
        <v>Especialista Técnico</v>
      </c>
      <c r="D66" s="125" t="str">
        <f>'[1]CC detallado'!A51</f>
        <v>3.1.2.1</v>
      </c>
      <c r="E66" s="126" t="str">
        <f>'[1]CC detallado'!F51</f>
        <v>3CV</v>
      </c>
      <c r="F66" s="80">
        <f t="shared" si="9"/>
        <v>23</v>
      </c>
      <c r="G66" s="127">
        <f>'[1]CC detallado'!N51</f>
        <v>216000</v>
      </c>
      <c r="H66" s="73">
        <f>'[1]CC detallado'!O51/'[1]CC detallado'!N51</f>
        <v>0.63636363636363635</v>
      </c>
      <c r="I66" s="58">
        <f t="shared" si="8"/>
        <v>0.36363636363636365</v>
      </c>
      <c r="J66" s="128">
        <f>'[1]CC detallado'!I51</f>
        <v>1</v>
      </c>
      <c r="K66" s="74" t="s">
        <v>38</v>
      </c>
      <c r="L66" s="75" t="s">
        <v>39</v>
      </c>
      <c r="M66" s="51" t="s">
        <v>64</v>
      </c>
      <c r="N66" s="51" t="s">
        <v>65</v>
      </c>
      <c r="O66" s="46"/>
    </row>
    <row r="67" spans="2:15" ht="12" customHeight="1" outlineLevel="1" x14ac:dyDescent="0.3">
      <c r="B67" s="59" t="s">
        <v>21</v>
      </c>
      <c r="C67" s="94" t="str">
        <f>'[1]CC detallado'!H52</f>
        <v>Especialista Social</v>
      </c>
      <c r="D67" s="125" t="str">
        <f>'[1]CC detallado'!A52</f>
        <v>3.1.2.2</v>
      </c>
      <c r="E67" s="126" t="str">
        <f>'[1]CC detallado'!F52</f>
        <v>3CV</v>
      </c>
      <c r="F67" s="80">
        <f t="shared" si="9"/>
        <v>24</v>
      </c>
      <c r="G67" s="127">
        <f>'[1]CC detallado'!N52</f>
        <v>187200</v>
      </c>
      <c r="H67" s="73">
        <f>'[1]CC detallado'!O52/'[1]CC detallado'!N52</f>
        <v>0.63636363636363635</v>
      </c>
      <c r="I67" s="58">
        <f t="shared" si="8"/>
        <v>0.36363636363636365</v>
      </c>
      <c r="J67" s="128">
        <f>'[1]CC detallado'!I52</f>
        <v>1</v>
      </c>
      <c r="K67" s="74" t="s">
        <v>38</v>
      </c>
      <c r="L67" s="75" t="s">
        <v>39</v>
      </c>
      <c r="M67" s="51" t="s">
        <v>64</v>
      </c>
      <c r="N67" s="51" t="s">
        <v>65</v>
      </c>
      <c r="O67" s="46"/>
    </row>
    <row r="68" spans="2:15" ht="12" customHeight="1" outlineLevel="1" x14ac:dyDescent="0.3">
      <c r="B68" s="59" t="s">
        <v>21</v>
      </c>
      <c r="C68" s="94" t="str">
        <f>'[1]CC detallado'!H53</f>
        <v>Especialista Ambiental</v>
      </c>
      <c r="D68" s="125" t="str">
        <f>'[1]CC detallado'!A53</f>
        <v>3.1.2.3</v>
      </c>
      <c r="E68" s="126" t="str">
        <f>'[1]CC detallado'!F53</f>
        <v>3CV</v>
      </c>
      <c r="F68" s="80">
        <f t="shared" si="9"/>
        <v>25</v>
      </c>
      <c r="G68" s="127">
        <f>'[1]CC detallado'!N53</f>
        <v>187200</v>
      </c>
      <c r="H68" s="73">
        <f>'[1]CC detallado'!O53/'[1]CC detallado'!N53</f>
        <v>0.63636363636363635</v>
      </c>
      <c r="I68" s="58">
        <f t="shared" si="8"/>
        <v>0.36363636363636365</v>
      </c>
      <c r="J68" s="128">
        <f>'[1]CC detallado'!I53</f>
        <v>1</v>
      </c>
      <c r="K68" s="74" t="s">
        <v>38</v>
      </c>
      <c r="L68" s="75" t="s">
        <v>39</v>
      </c>
      <c r="M68" s="51" t="s">
        <v>64</v>
      </c>
      <c r="N68" s="51" t="s">
        <v>65</v>
      </c>
      <c r="O68" s="46"/>
    </row>
    <row r="69" spans="2:15" ht="12" customHeight="1" outlineLevel="1" x14ac:dyDescent="0.3">
      <c r="B69" s="59" t="s">
        <v>21</v>
      </c>
      <c r="C69" s="94" t="str">
        <f>'[1]CC detallado'!H54</f>
        <v>Especialista Administrativo/Financiero</v>
      </c>
      <c r="D69" s="125" t="str">
        <f>'[1]CC detallado'!A54</f>
        <v>3.1.2.4</v>
      </c>
      <c r="E69" s="126" t="str">
        <f>'[1]CC detallado'!F54</f>
        <v>3CV</v>
      </c>
      <c r="F69" s="80">
        <f t="shared" si="9"/>
        <v>26</v>
      </c>
      <c r="G69" s="127">
        <f>'[1]CC detallado'!N54</f>
        <v>187200</v>
      </c>
      <c r="H69" s="73">
        <f>'[1]CC detallado'!O54/'[1]CC detallado'!N54</f>
        <v>0.63636363636363635</v>
      </c>
      <c r="I69" s="58">
        <f t="shared" si="8"/>
        <v>0.36363636363636365</v>
      </c>
      <c r="J69" s="128">
        <f>'[1]CC detallado'!I54</f>
        <v>1</v>
      </c>
      <c r="K69" s="74" t="s">
        <v>38</v>
      </c>
      <c r="L69" s="75" t="s">
        <v>39</v>
      </c>
      <c r="M69" s="51" t="s">
        <v>64</v>
      </c>
      <c r="N69" s="51" t="s">
        <v>65</v>
      </c>
      <c r="O69" s="46"/>
    </row>
    <row r="70" spans="2:15" ht="12" customHeight="1" outlineLevel="1" x14ac:dyDescent="0.3">
      <c r="B70" s="59" t="s">
        <v>21</v>
      </c>
      <c r="C70" s="94" t="str">
        <f>'[1]CC detallado'!H55</f>
        <v>Especialista de Adquisiciones</v>
      </c>
      <c r="D70" s="125" t="str">
        <f>'[1]CC detallado'!A55</f>
        <v>3.1.2.5</v>
      </c>
      <c r="E70" s="126" t="str">
        <f>'[1]CC detallado'!F55</f>
        <v>3CV</v>
      </c>
      <c r="F70" s="80">
        <f t="shared" si="9"/>
        <v>27</v>
      </c>
      <c r="G70" s="127">
        <f>'[1]CC detallado'!N55</f>
        <v>187200</v>
      </c>
      <c r="H70" s="73">
        <f>'[1]CC detallado'!O55/'[1]CC detallado'!N55</f>
        <v>0.63636363636363635</v>
      </c>
      <c r="I70" s="58">
        <f t="shared" si="8"/>
        <v>0.36363636363636365</v>
      </c>
      <c r="J70" s="128">
        <f>'[1]CC detallado'!I55</f>
        <v>1</v>
      </c>
      <c r="K70" s="74" t="s">
        <v>38</v>
      </c>
      <c r="L70" s="75" t="s">
        <v>39</v>
      </c>
      <c r="M70" s="51" t="s">
        <v>64</v>
      </c>
      <c r="N70" s="51" t="s">
        <v>65</v>
      </c>
      <c r="O70" s="46"/>
    </row>
    <row r="71" spans="2:15" ht="12" customHeight="1" outlineLevel="1" x14ac:dyDescent="0.3">
      <c r="B71" s="59" t="s">
        <v>21</v>
      </c>
      <c r="C71" s="94" t="str">
        <f>'[1]CC detallado'!H56</f>
        <v>Especialista de Planificación</v>
      </c>
      <c r="D71" s="125" t="str">
        <f>'[1]CC detallado'!A56</f>
        <v>3.1.2.6</v>
      </c>
      <c r="E71" s="126" t="str">
        <f>'[1]CC detallado'!F56</f>
        <v>3CV</v>
      </c>
      <c r="F71" s="80">
        <f t="shared" si="9"/>
        <v>28</v>
      </c>
      <c r="G71" s="127">
        <f>'[1]CC detallado'!N56</f>
        <v>187200</v>
      </c>
      <c r="H71" s="73">
        <f>'[1]CC detallado'!O56/'[1]CC detallado'!N56</f>
        <v>0.63636363636363635</v>
      </c>
      <c r="I71" s="58">
        <f t="shared" si="8"/>
        <v>0.36363636363636365</v>
      </c>
      <c r="J71" s="128">
        <f>'[1]CC detallado'!I56</f>
        <v>1</v>
      </c>
      <c r="K71" s="74" t="s">
        <v>38</v>
      </c>
      <c r="L71" s="75" t="s">
        <v>39</v>
      </c>
      <c r="M71" s="51" t="s">
        <v>64</v>
      </c>
      <c r="N71" s="51" t="s">
        <v>65</v>
      </c>
      <c r="O71" s="46"/>
    </row>
    <row r="72" spans="2:15" ht="12" customHeight="1" outlineLevel="1" x14ac:dyDescent="0.3">
      <c r="B72" s="59" t="s">
        <v>21</v>
      </c>
      <c r="C72" s="94" t="str">
        <f>'[1]CC detallado'!H57</f>
        <v>Especialista Comunicacional</v>
      </c>
      <c r="D72" s="125" t="str">
        <f>'[1]CC detallado'!A57</f>
        <v>3.1.2.7</v>
      </c>
      <c r="E72" s="126" t="str">
        <f>'[1]CC detallado'!F57</f>
        <v>3CV</v>
      </c>
      <c r="F72" s="80">
        <f t="shared" si="9"/>
        <v>29</v>
      </c>
      <c r="G72" s="127">
        <f>'[1]CC detallado'!N57</f>
        <v>187200</v>
      </c>
      <c r="H72" s="73">
        <f>'[1]CC detallado'!O57/'[1]CC detallado'!N57</f>
        <v>0.63636363636363635</v>
      </c>
      <c r="I72" s="58">
        <f t="shared" si="8"/>
        <v>0.36363636363636365</v>
      </c>
      <c r="J72" s="128">
        <f>'[1]CC detallado'!I57</f>
        <v>1</v>
      </c>
      <c r="K72" s="74" t="s">
        <v>38</v>
      </c>
      <c r="L72" s="75" t="s">
        <v>39</v>
      </c>
      <c r="M72" s="51" t="s">
        <v>64</v>
      </c>
      <c r="N72" s="51" t="s">
        <v>65</v>
      </c>
      <c r="O72" s="46"/>
    </row>
    <row r="73" spans="2:15" ht="12" customHeight="1" outlineLevel="1" x14ac:dyDescent="0.3">
      <c r="B73" s="59" t="s">
        <v>21</v>
      </c>
      <c r="C73" s="94" t="str">
        <f>'[1]CC detallado'!H58</f>
        <v xml:space="preserve">Especialista Informático </v>
      </c>
      <c r="D73" s="125" t="str">
        <f>'[1]CC detallado'!A58</f>
        <v>3.1.2.8</v>
      </c>
      <c r="E73" s="126" t="str">
        <f>'[1]CC detallado'!F58</f>
        <v>3CV</v>
      </c>
      <c r="F73" s="80">
        <f t="shared" si="9"/>
        <v>30</v>
      </c>
      <c r="G73" s="127">
        <f>'[1]CC detallado'!N58</f>
        <v>187200</v>
      </c>
      <c r="H73" s="73">
        <f>'[1]CC detallado'!O58/'[1]CC detallado'!N58</f>
        <v>0.63636363636363635</v>
      </c>
      <c r="I73" s="58">
        <f t="shared" si="8"/>
        <v>0.36363636363636365</v>
      </c>
      <c r="J73" s="128">
        <f>'[1]CC detallado'!I58</f>
        <v>1</v>
      </c>
      <c r="K73" s="74" t="s">
        <v>38</v>
      </c>
      <c r="L73" s="75" t="s">
        <v>39</v>
      </c>
      <c r="M73" s="51" t="s">
        <v>64</v>
      </c>
      <c r="N73" s="51" t="s">
        <v>65</v>
      </c>
      <c r="O73" s="46"/>
    </row>
    <row r="74" spans="2:15" ht="12" customHeight="1" outlineLevel="1" x14ac:dyDescent="0.3">
      <c r="B74" s="59" t="s">
        <v>21</v>
      </c>
      <c r="C74" s="94" t="str">
        <f>'[1]CC detallado'!H59</f>
        <v>Especialista Juridico</v>
      </c>
      <c r="D74" s="125" t="str">
        <f>'[1]CC detallado'!A59</f>
        <v>3.1.2.9</v>
      </c>
      <c r="E74" s="126" t="str">
        <f>'[1]CC detallado'!F59</f>
        <v>3CV</v>
      </c>
      <c r="F74" s="80">
        <f t="shared" si="9"/>
        <v>31</v>
      </c>
      <c r="G74" s="127">
        <f>'[1]CC detallado'!N59</f>
        <v>187200</v>
      </c>
      <c r="H74" s="73">
        <f>'[1]CC detallado'!O59/'[1]CC detallado'!N59</f>
        <v>0.63636363636363635</v>
      </c>
      <c r="I74" s="58">
        <f t="shared" si="8"/>
        <v>0.36363636363636365</v>
      </c>
      <c r="J74" s="128">
        <f>'[1]CC detallado'!I59</f>
        <v>1</v>
      </c>
      <c r="K74" s="74" t="s">
        <v>38</v>
      </c>
      <c r="L74" s="75" t="s">
        <v>39</v>
      </c>
      <c r="M74" s="51" t="s">
        <v>64</v>
      </c>
      <c r="N74" s="51" t="s">
        <v>65</v>
      </c>
      <c r="O74" s="46"/>
    </row>
    <row r="75" spans="2:15" ht="12" customHeight="1" outlineLevel="1" x14ac:dyDescent="0.3">
      <c r="B75" s="59" t="s">
        <v>21</v>
      </c>
      <c r="C75" s="94" t="str">
        <f>'[1]CC detallado'!H61</f>
        <v>Asistente Tecnico</v>
      </c>
      <c r="D75" s="125" t="str">
        <f>'[1]CC detallado'!A61</f>
        <v>3.1.3.1</v>
      </c>
      <c r="E75" s="126" t="str">
        <f>'[1]CC detallado'!F61</f>
        <v>3CV</v>
      </c>
      <c r="F75" s="80">
        <f t="shared" si="9"/>
        <v>32</v>
      </c>
      <c r="G75" s="127">
        <f>'[1]CC detallado'!N61</f>
        <v>86400</v>
      </c>
      <c r="H75" s="73">
        <f>'[1]CC detallado'!O61/'[1]CC detallado'!N61</f>
        <v>0.63636363636363635</v>
      </c>
      <c r="I75" s="58">
        <f t="shared" si="8"/>
        <v>0.36363636363636365</v>
      </c>
      <c r="J75" s="128">
        <f>'[1]CC detallado'!I61</f>
        <v>1</v>
      </c>
      <c r="K75" s="74" t="s">
        <v>38</v>
      </c>
      <c r="L75" s="75" t="s">
        <v>39</v>
      </c>
      <c r="M75" s="51" t="s">
        <v>64</v>
      </c>
      <c r="N75" s="51" t="s">
        <v>65</v>
      </c>
      <c r="O75" s="46"/>
    </row>
    <row r="76" spans="2:15" ht="12" customHeight="1" outlineLevel="1" x14ac:dyDescent="0.3">
      <c r="B76" s="59" t="s">
        <v>21</v>
      </c>
      <c r="C76" s="94" t="str">
        <f>'[1]CC detallado'!H62</f>
        <v>Asistente Social</v>
      </c>
      <c r="D76" s="125" t="str">
        <f>'[1]CC detallado'!A62</f>
        <v>3.1.3.2</v>
      </c>
      <c r="E76" s="126" t="str">
        <f>'[1]CC detallado'!F62</f>
        <v>3CV</v>
      </c>
      <c r="F76" s="80">
        <f t="shared" si="9"/>
        <v>33</v>
      </c>
      <c r="G76" s="127">
        <f>'[1]CC detallado'!N62</f>
        <v>86400</v>
      </c>
      <c r="H76" s="73">
        <f>'[1]CC detallado'!O62/'[1]CC detallado'!N62</f>
        <v>0.63636363636363635</v>
      </c>
      <c r="I76" s="58">
        <f t="shared" si="8"/>
        <v>0.36363636363636365</v>
      </c>
      <c r="J76" s="128">
        <f>'[1]CC detallado'!I62</f>
        <v>1</v>
      </c>
      <c r="K76" s="74" t="s">
        <v>38</v>
      </c>
      <c r="L76" s="75" t="s">
        <v>39</v>
      </c>
      <c r="M76" s="51" t="s">
        <v>64</v>
      </c>
      <c r="N76" s="51" t="s">
        <v>65</v>
      </c>
      <c r="O76" s="46"/>
    </row>
    <row r="77" spans="2:15" ht="12" customHeight="1" outlineLevel="1" x14ac:dyDescent="0.3">
      <c r="B77" s="59" t="s">
        <v>21</v>
      </c>
      <c r="C77" s="94" t="str">
        <f>'[1]CC detallado'!H63</f>
        <v>Asistente Ambiental</v>
      </c>
      <c r="D77" s="125" t="str">
        <f>'[1]CC detallado'!A63</f>
        <v>3.1.3.3</v>
      </c>
      <c r="E77" s="126" t="str">
        <f>'[1]CC detallado'!F63</f>
        <v>3CV</v>
      </c>
      <c r="F77" s="80">
        <f t="shared" si="9"/>
        <v>34</v>
      </c>
      <c r="G77" s="127">
        <f>'[1]CC detallado'!N63</f>
        <v>86400</v>
      </c>
      <c r="H77" s="73">
        <f>'[1]CC detallado'!O63/'[1]CC detallado'!N63</f>
        <v>0.63636363636363635</v>
      </c>
      <c r="I77" s="58">
        <f t="shared" si="8"/>
        <v>0.36363636363636365</v>
      </c>
      <c r="J77" s="128">
        <f>'[1]CC detallado'!I63</f>
        <v>1</v>
      </c>
      <c r="K77" s="74" t="s">
        <v>38</v>
      </c>
      <c r="L77" s="75" t="s">
        <v>39</v>
      </c>
      <c r="M77" s="51" t="s">
        <v>64</v>
      </c>
      <c r="N77" s="51" t="s">
        <v>65</v>
      </c>
      <c r="O77" s="46"/>
    </row>
    <row r="78" spans="2:15" ht="12" customHeight="1" outlineLevel="1" x14ac:dyDescent="0.3">
      <c r="B78" s="59" t="s">
        <v>21</v>
      </c>
      <c r="C78" s="94" t="str">
        <f>'[1]CC detallado'!H64</f>
        <v>Asistente Administrativo Financiero</v>
      </c>
      <c r="D78" s="125" t="str">
        <f>'[1]CC detallado'!A64</f>
        <v>3.1.3.4</v>
      </c>
      <c r="E78" s="126" t="str">
        <f>'[1]CC detallado'!F64</f>
        <v>3CV</v>
      </c>
      <c r="F78" s="80">
        <f t="shared" si="9"/>
        <v>35</v>
      </c>
      <c r="G78" s="127">
        <f>'[1]CC detallado'!N64</f>
        <v>86400</v>
      </c>
      <c r="H78" s="73">
        <f>'[1]CC detallado'!O64/'[1]CC detallado'!N64</f>
        <v>0.63636363636363635</v>
      </c>
      <c r="I78" s="58">
        <f t="shared" si="8"/>
        <v>0.36363636363636365</v>
      </c>
      <c r="J78" s="128">
        <f>'[1]CC detallado'!I64</f>
        <v>1</v>
      </c>
      <c r="K78" s="74" t="s">
        <v>38</v>
      </c>
      <c r="L78" s="75" t="s">
        <v>39</v>
      </c>
      <c r="M78" s="51" t="s">
        <v>64</v>
      </c>
      <c r="N78" s="51" t="s">
        <v>65</v>
      </c>
      <c r="O78" s="46"/>
    </row>
    <row r="79" spans="2:15" ht="12" customHeight="1" outlineLevel="1" x14ac:dyDescent="0.3">
      <c r="B79" s="59" t="s">
        <v>21</v>
      </c>
      <c r="C79" s="94" t="str">
        <f>'[1]CC detallado'!H65</f>
        <v>Asistente Adquisiciones</v>
      </c>
      <c r="D79" s="125" t="str">
        <f>'[1]CC detallado'!A65</f>
        <v>3.1.3.5</v>
      </c>
      <c r="E79" s="126" t="str">
        <f>'[1]CC detallado'!F65</f>
        <v>3CV</v>
      </c>
      <c r="F79" s="80">
        <f t="shared" si="9"/>
        <v>36</v>
      </c>
      <c r="G79" s="127">
        <f>'[1]CC detallado'!N65</f>
        <v>86400</v>
      </c>
      <c r="H79" s="73">
        <f>'[1]CC detallado'!O65/'[1]CC detallado'!N65</f>
        <v>0.63636363636363635</v>
      </c>
      <c r="I79" s="58">
        <f t="shared" si="8"/>
        <v>0.36363636363636365</v>
      </c>
      <c r="J79" s="128">
        <f>'[1]CC detallado'!I65</f>
        <v>1</v>
      </c>
      <c r="K79" s="74" t="s">
        <v>38</v>
      </c>
      <c r="L79" s="75" t="s">
        <v>39</v>
      </c>
      <c r="M79" s="51" t="s">
        <v>64</v>
      </c>
      <c r="N79" s="51" t="s">
        <v>65</v>
      </c>
      <c r="O79" s="46"/>
    </row>
    <row r="80" spans="2:15" ht="12" customHeight="1" outlineLevel="1" x14ac:dyDescent="0.3">
      <c r="B80" s="59" t="s">
        <v>21</v>
      </c>
      <c r="C80" s="94" t="str">
        <f>'[1]CC detallado'!H66</f>
        <v>Asistente Planificación</v>
      </c>
      <c r="D80" s="125" t="str">
        <f>'[1]CC detallado'!A66</f>
        <v>3.1.3.6</v>
      </c>
      <c r="E80" s="126" t="str">
        <f>'[1]CC detallado'!F66</f>
        <v>3CV</v>
      </c>
      <c r="F80" s="80">
        <f t="shared" si="9"/>
        <v>37</v>
      </c>
      <c r="G80" s="127">
        <f>'[1]CC detallado'!N66</f>
        <v>86400</v>
      </c>
      <c r="H80" s="73">
        <f>'[1]CC detallado'!O66/'[1]CC detallado'!N66</f>
        <v>0.63636363636363635</v>
      </c>
      <c r="I80" s="58">
        <f t="shared" si="8"/>
        <v>0.36363636363636365</v>
      </c>
      <c r="J80" s="128">
        <f>'[1]CC detallado'!I66</f>
        <v>1</v>
      </c>
      <c r="K80" s="74" t="s">
        <v>38</v>
      </c>
      <c r="L80" s="75" t="s">
        <v>39</v>
      </c>
      <c r="M80" s="51" t="s">
        <v>64</v>
      </c>
      <c r="N80" s="51" t="s">
        <v>65</v>
      </c>
      <c r="O80" s="46"/>
    </row>
    <row r="81" spans="1:19" ht="12" customHeight="1" outlineLevel="1" x14ac:dyDescent="0.3">
      <c r="B81" s="59" t="s">
        <v>21</v>
      </c>
      <c r="C81" s="94" t="str">
        <f>'[1]CC detallado'!H67</f>
        <v>Asistente Comunicacional</v>
      </c>
      <c r="D81" s="125" t="str">
        <f>'[1]CC detallado'!A67</f>
        <v>3.1.3.7</v>
      </c>
      <c r="E81" s="126" t="str">
        <f>'[1]CC detallado'!F67</f>
        <v>3CV</v>
      </c>
      <c r="F81" s="80">
        <f t="shared" si="9"/>
        <v>38</v>
      </c>
      <c r="G81" s="127">
        <f>'[1]CC detallado'!N67</f>
        <v>86400</v>
      </c>
      <c r="H81" s="73">
        <f>'[1]CC detallado'!O67/'[1]CC detallado'!N67</f>
        <v>0.63636363636363635</v>
      </c>
      <c r="I81" s="58">
        <f>100%-H81</f>
        <v>0.36363636363636365</v>
      </c>
      <c r="J81" s="128">
        <f>'[1]CC detallado'!I67</f>
        <v>1</v>
      </c>
      <c r="K81" s="74" t="s">
        <v>38</v>
      </c>
      <c r="L81" s="75" t="s">
        <v>39</v>
      </c>
      <c r="M81" s="51" t="s">
        <v>64</v>
      </c>
      <c r="N81" s="51" t="s">
        <v>65</v>
      </c>
      <c r="O81" s="46"/>
    </row>
    <row r="82" spans="1:19" ht="12" customHeight="1" x14ac:dyDescent="0.3">
      <c r="B82" s="121" t="s">
        <v>66</v>
      </c>
      <c r="C82" s="121"/>
      <c r="D82" s="121"/>
      <c r="E82" s="121"/>
      <c r="F82" s="121"/>
      <c r="G82" s="64">
        <f>SUM(G63:G81)</f>
        <v>3150000</v>
      </c>
      <c r="H82" s="122"/>
      <c r="I82" s="122"/>
      <c r="J82" s="129">
        <f>SUM(J63:J81)</f>
        <v>19</v>
      </c>
      <c r="K82" s="122"/>
      <c r="L82" s="122"/>
      <c r="M82" s="122"/>
      <c r="N82" s="122"/>
      <c r="O82" s="130"/>
    </row>
    <row r="83" spans="1:19" ht="12" customHeight="1" x14ac:dyDescent="0.3">
      <c r="B83" s="52"/>
      <c r="C83" s="131"/>
      <c r="D83" s="52"/>
      <c r="E83" s="52"/>
      <c r="F83" s="52"/>
      <c r="G83" s="132"/>
      <c r="H83" s="52"/>
      <c r="I83" s="52"/>
      <c r="J83" s="52"/>
      <c r="K83" s="52"/>
      <c r="L83" s="133"/>
      <c r="M83" s="133"/>
      <c r="N83" s="52"/>
      <c r="O83" s="52"/>
    </row>
    <row r="84" spans="1:19" s="10" customFormat="1" ht="12" customHeight="1" x14ac:dyDescent="0.3">
      <c r="A84" s="5"/>
      <c r="B84" s="15" t="s">
        <v>67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7"/>
    </row>
    <row r="85" spans="1:19" ht="12" customHeight="1" x14ac:dyDescent="0.3">
      <c r="B85" s="85" t="s">
        <v>5</v>
      </c>
      <c r="C85" s="85" t="s">
        <v>6</v>
      </c>
      <c r="D85" s="85" t="s">
        <v>7</v>
      </c>
      <c r="E85" s="85" t="s">
        <v>37</v>
      </c>
      <c r="F85" s="85" t="s">
        <v>10</v>
      </c>
      <c r="G85" s="87" t="s">
        <v>11</v>
      </c>
      <c r="H85" s="87"/>
      <c r="I85" s="87"/>
      <c r="J85" s="85" t="s">
        <v>12</v>
      </c>
      <c r="K85" s="85" t="s">
        <v>13</v>
      </c>
      <c r="L85" s="85" t="s">
        <v>14</v>
      </c>
      <c r="M85" s="85"/>
      <c r="N85" s="89" t="s">
        <v>42</v>
      </c>
      <c r="O85" s="134"/>
    </row>
    <row r="86" spans="1:19" ht="12" customHeight="1" x14ac:dyDescent="0.3">
      <c r="B86" s="85"/>
      <c r="C86" s="85"/>
      <c r="D86" s="85"/>
      <c r="E86" s="87"/>
      <c r="F86" s="85"/>
      <c r="G86" s="124" t="s">
        <v>16</v>
      </c>
      <c r="H86" s="90" t="s">
        <v>17</v>
      </c>
      <c r="I86" s="90" t="s">
        <v>18</v>
      </c>
      <c r="J86" s="85"/>
      <c r="K86" s="87"/>
      <c r="L86" s="91" t="s">
        <v>68</v>
      </c>
      <c r="M86" s="91" t="s">
        <v>69</v>
      </c>
      <c r="N86" s="92"/>
      <c r="O86" s="135"/>
    </row>
    <row r="87" spans="1:19" s="10" customFormat="1" ht="12" customHeight="1" outlineLevel="1" x14ac:dyDescent="0.3">
      <c r="A87" s="5"/>
      <c r="B87" s="96"/>
      <c r="C87" s="94"/>
      <c r="D87" s="136"/>
      <c r="E87" s="55"/>
      <c r="F87" s="80"/>
      <c r="G87" s="127"/>
      <c r="H87" s="73"/>
      <c r="I87" s="137"/>
      <c r="J87" s="74"/>
      <c r="K87" s="102"/>
      <c r="L87" s="138"/>
      <c r="M87" s="139"/>
      <c r="N87" s="96"/>
      <c r="O87" s="96"/>
    </row>
    <row r="88" spans="1:19" ht="12" customHeight="1" x14ac:dyDescent="0.3">
      <c r="B88" s="121" t="s">
        <v>70</v>
      </c>
      <c r="C88" s="121"/>
      <c r="D88" s="121"/>
      <c r="E88" s="121"/>
      <c r="F88" s="121"/>
      <c r="G88" s="64">
        <f>SUM(G87:G87)</f>
        <v>0</v>
      </c>
      <c r="H88" s="122"/>
      <c r="I88" s="122"/>
      <c r="J88" s="122"/>
      <c r="K88" s="122"/>
      <c r="L88" s="122"/>
      <c r="M88" s="130"/>
      <c r="N88" s="140"/>
      <c r="O88" s="140"/>
    </row>
    <row r="89" spans="1:19" ht="12" customHeight="1" x14ac:dyDescent="0.3">
      <c r="B89" s="52"/>
      <c r="C89" s="131"/>
      <c r="D89" s="52"/>
      <c r="E89" s="52"/>
      <c r="F89" s="52"/>
      <c r="G89" s="132"/>
      <c r="H89" s="52"/>
      <c r="I89" s="52"/>
      <c r="J89" s="52"/>
      <c r="K89" s="52"/>
      <c r="L89" s="133"/>
      <c r="M89" s="133"/>
      <c r="N89" s="52"/>
      <c r="O89" s="52"/>
    </row>
    <row r="90" spans="1:19" s="10" customFormat="1" ht="12" customHeight="1" x14ac:dyDescent="0.3">
      <c r="A90" s="5"/>
      <c r="B90" s="15" t="s">
        <v>71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7"/>
      <c r="N90" s="18"/>
      <c r="O90" s="18"/>
    </row>
    <row r="91" spans="1:19" ht="12" customHeight="1" x14ac:dyDescent="0.3">
      <c r="B91" s="85" t="s">
        <v>5</v>
      </c>
      <c r="C91" s="85" t="s">
        <v>72</v>
      </c>
      <c r="D91" s="85" t="s">
        <v>7</v>
      </c>
      <c r="E91" s="85" t="s">
        <v>10</v>
      </c>
      <c r="F91" s="85"/>
      <c r="G91" s="87" t="s">
        <v>11</v>
      </c>
      <c r="H91" s="87"/>
      <c r="I91" s="87"/>
      <c r="J91" s="85" t="s">
        <v>12</v>
      </c>
      <c r="K91" s="141" t="s">
        <v>73</v>
      </c>
      <c r="L91" s="85" t="s">
        <v>14</v>
      </c>
      <c r="M91" s="85"/>
      <c r="N91" s="142" t="s">
        <v>42</v>
      </c>
      <c r="O91" s="143"/>
    </row>
    <row r="92" spans="1:19" ht="12" customHeight="1" x14ac:dyDescent="0.3">
      <c r="B92" s="85"/>
      <c r="C92" s="85"/>
      <c r="D92" s="85"/>
      <c r="E92" s="85"/>
      <c r="F92" s="85"/>
      <c r="G92" s="90" t="s">
        <v>16</v>
      </c>
      <c r="H92" s="124" t="s">
        <v>17</v>
      </c>
      <c r="I92" s="90" t="s">
        <v>18</v>
      </c>
      <c r="J92" s="85"/>
      <c r="K92" s="144"/>
      <c r="L92" s="90" t="s">
        <v>74</v>
      </c>
      <c r="M92" s="91" t="s">
        <v>75</v>
      </c>
      <c r="N92" s="145"/>
      <c r="O92" s="146"/>
    </row>
    <row r="93" spans="1:19" s="10" customFormat="1" ht="12" customHeight="1" outlineLevel="1" x14ac:dyDescent="0.3">
      <c r="A93" s="5"/>
      <c r="B93" s="102"/>
      <c r="C93" s="94"/>
      <c r="D93" s="55"/>
      <c r="E93" s="96"/>
      <c r="F93" s="80"/>
      <c r="G93" s="127"/>
      <c r="H93" s="73"/>
      <c r="I93" s="137"/>
      <c r="J93" s="74"/>
      <c r="K93" s="147"/>
      <c r="L93" s="138"/>
      <c r="M93" s="138"/>
      <c r="N93" s="148"/>
      <c r="O93" s="149"/>
    </row>
    <row r="94" spans="1:19" ht="12" customHeight="1" x14ac:dyDescent="0.3">
      <c r="B94" s="121" t="s">
        <v>76</v>
      </c>
      <c r="C94" s="121"/>
      <c r="D94" s="121"/>
      <c r="E94" s="121"/>
      <c r="F94" s="121"/>
      <c r="G94" s="64">
        <f>SUM(G93:G93)</f>
        <v>0</v>
      </c>
      <c r="H94" s="122"/>
      <c r="I94" s="122"/>
      <c r="J94" s="122"/>
      <c r="K94" s="122"/>
      <c r="L94" s="130"/>
      <c r="M94" s="130"/>
      <c r="N94" s="130"/>
      <c r="O94" s="130"/>
    </row>
    <row r="96" spans="1:19" ht="12" customHeight="1" x14ac:dyDescent="0.3">
      <c r="L96" s="5"/>
      <c r="M96" s="5"/>
      <c r="P96" s="5"/>
      <c r="Q96" s="5"/>
      <c r="R96" s="5"/>
      <c r="S96" s="5"/>
    </row>
    <row r="97" spans="1:19" ht="12" customHeight="1" thickBot="1" x14ac:dyDescent="0.35">
      <c r="L97" s="5"/>
      <c r="M97" s="5"/>
      <c r="P97" s="5"/>
      <c r="Q97" s="5"/>
      <c r="R97" s="5"/>
      <c r="S97" s="5"/>
    </row>
    <row r="98" spans="1:19" s="10" customFormat="1" ht="12" customHeight="1" thickTop="1" thickBot="1" x14ac:dyDescent="0.35">
      <c r="A98" s="5"/>
      <c r="B98" s="150" t="s">
        <v>35</v>
      </c>
      <c r="C98" s="150"/>
      <c r="D98" s="150"/>
      <c r="E98" s="150"/>
      <c r="F98" s="150"/>
      <c r="G98" s="151">
        <f>H22</f>
        <v>153281868.74606204</v>
      </c>
      <c r="H98" s="152">
        <f>G98/$G$108</f>
        <v>0.92898102530195514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19" s="10" customFormat="1" ht="12" customHeight="1" thickTop="1" thickBot="1" x14ac:dyDescent="0.35">
      <c r="A99" s="5"/>
      <c r="B99" s="150" t="s">
        <v>40</v>
      </c>
      <c r="C99" s="150"/>
      <c r="D99" s="150"/>
      <c r="E99" s="150"/>
      <c r="F99" s="150"/>
      <c r="G99" s="151">
        <f>H29</f>
        <v>422000</v>
      </c>
      <c r="H99" s="152">
        <f t="shared" ref="H99:H108" si="10">G99/$G$108</f>
        <v>2.5575757647298171E-3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</row>
    <row r="100" spans="1:19" s="10" customFormat="1" ht="12" customHeight="1" thickTop="1" thickBot="1" x14ac:dyDescent="0.35">
      <c r="A100" s="5"/>
      <c r="B100" s="150" t="s">
        <v>44</v>
      </c>
      <c r="C100" s="150"/>
      <c r="D100" s="150"/>
      <c r="E100" s="150"/>
      <c r="F100" s="150"/>
      <c r="G100" s="151">
        <f>H35</f>
        <v>0</v>
      </c>
      <c r="H100" s="152">
        <f t="shared" si="10"/>
        <v>0</v>
      </c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</row>
    <row r="101" spans="1:19" s="10" customFormat="1" ht="12" customHeight="1" thickTop="1" thickBot="1" x14ac:dyDescent="0.35">
      <c r="A101" s="5"/>
      <c r="B101" s="153" t="s">
        <v>59</v>
      </c>
      <c r="C101" s="153"/>
      <c r="D101" s="153"/>
      <c r="E101" s="153"/>
      <c r="F101" s="153"/>
      <c r="G101" s="151">
        <f>G58</f>
        <v>6903131.2539378749</v>
      </c>
      <c r="H101" s="152">
        <f t="shared" si="10"/>
        <v>4.1837159231802042E-2</v>
      </c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12" customHeight="1" thickTop="1" thickBot="1" x14ac:dyDescent="0.35">
      <c r="B102" s="153" t="s">
        <v>66</v>
      </c>
      <c r="C102" s="153"/>
      <c r="D102" s="153"/>
      <c r="E102" s="153"/>
      <c r="F102" s="153"/>
      <c r="G102" s="151">
        <f>G82</f>
        <v>3150000</v>
      </c>
      <c r="H102" s="152">
        <f t="shared" si="10"/>
        <v>1.9090909144310247E-2</v>
      </c>
      <c r="L102" s="5"/>
      <c r="M102" s="5"/>
      <c r="P102" s="5"/>
      <c r="Q102" s="5"/>
      <c r="R102" s="5"/>
      <c r="S102" s="5"/>
    </row>
    <row r="103" spans="1:19" ht="12" customHeight="1" thickTop="1" thickBot="1" x14ac:dyDescent="0.35">
      <c r="B103" s="153" t="s">
        <v>77</v>
      </c>
      <c r="C103" s="153"/>
      <c r="D103" s="153"/>
      <c r="E103" s="153"/>
      <c r="F103" s="153"/>
      <c r="G103" s="151">
        <f>G88</f>
        <v>0</v>
      </c>
      <c r="H103" s="152">
        <f t="shared" si="10"/>
        <v>0</v>
      </c>
      <c r="L103" s="5"/>
      <c r="M103" s="5"/>
      <c r="P103" s="5"/>
      <c r="Q103" s="5"/>
      <c r="R103" s="5"/>
      <c r="S103" s="5"/>
    </row>
    <row r="104" spans="1:19" ht="12" customHeight="1" thickTop="1" thickBot="1" x14ac:dyDescent="0.35">
      <c r="B104" s="154" t="s">
        <v>78</v>
      </c>
      <c r="C104" s="154"/>
      <c r="D104" s="154"/>
      <c r="E104" s="154"/>
      <c r="F104" s="154"/>
      <c r="G104" s="155">
        <f>SUM(G98:G103)</f>
        <v>163756999.99999991</v>
      </c>
      <c r="H104" s="152">
        <f t="shared" si="10"/>
        <v>0.99246666944279727</v>
      </c>
      <c r="L104" s="5"/>
      <c r="M104" s="5"/>
      <c r="P104" s="5"/>
      <c r="Q104" s="5"/>
      <c r="R104" s="5"/>
      <c r="S104" s="5"/>
    </row>
    <row r="105" spans="1:19" ht="12" customHeight="1" thickTop="1" thickBot="1" x14ac:dyDescent="0.35">
      <c r="B105" s="153" t="s">
        <v>79</v>
      </c>
      <c r="C105" s="153"/>
      <c r="D105" s="153"/>
      <c r="E105" s="153"/>
      <c r="F105" s="153"/>
      <c r="G105" s="151">
        <f>'[1]CC detallado'!N69</f>
        <v>526153.84615384613</v>
      </c>
      <c r="H105" s="152">
        <f t="shared" si="10"/>
        <v>3.188811197730942E-3</v>
      </c>
      <c r="L105" s="5"/>
      <c r="M105" s="5"/>
      <c r="P105" s="5"/>
      <c r="Q105" s="5"/>
      <c r="R105" s="5"/>
      <c r="S105" s="5"/>
    </row>
    <row r="106" spans="1:19" ht="12" customHeight="1" thickTop="1" thickBot="1" x14ac:dyDescent="0.35">
      <c r="B106" s="153" t="s">
        <v>80</v>
      </c>
      <c r="C106" s="153"/>
      <c r="D106" s="153"/>
      <c r="E106" s="153"/>
      <c r="F106" s="153" t="s">
        <v>81</v>
      </c>
      <c r="G106" s="151">
        <f>'[1]CC detallado'!N71</f>
        <v>452307.69230769231</v>
      </c>
      <c r="H106" s="152">
        <f t="shared" si="10"/>
        <v>2.7412587489265994E-3</v>
      </c>
      <c r="L106" s="5"/>
      <c r="M106" s="5"/>
      <c r="P106" s="5"/>
      <c r="Q106" s="5"/>
      <c r="R106" s="5"/>
      <c r="S106" s="5"/>
    </row>
    <row r="107" spans="1:19" ht="12" customHeight="1" thickTop="1" thickBot="1" x14ac:dyDescent="0.35">
      <c r="B107" s="153" t="s">
        <v>82</v>
      </c>
      <c r="C107" s="153"/>
      <c r="D107" s="153"/>
      <c r="E107" s="153"/>
      <c r="F107" s="153" t="s">
        <v>81</v>
      </c>
      <c r="G107" s="151">
        <f>'[1]CC detallado'!N75</f>
        <v>264538</v>
      </c>
      <c r="H107" s="152">
        <f t="shared" si="10"/>
        <v>1.603260610545252E-3</v>
      </c>
      <c r="L107" s="5"/>
      <c r="M107" s="5"/>
      <c r="P107" s="5"/>
      <c r="Q107" s="5"/>
      <c r="R107" s="5"/>
      <c r="S107" s="5"/>
    </row>
    <row r="108" spans="1:19" ht="12" customHeight="1" thickTop="1" thickBot="1" x14ac:dyDescent="0.35">
      <c r="B108" s="154" t="s">
        <v>83</v>
      </c>
      <c r="C108" s="154"/>
      <c r="D108" s="154"/>
      <c r="E108" s="154"/>
      <c r="F108" s="154" t="s">
        <v>84</v>
      </c>
      <c r="G108" s="155">
        <f>SUM(G104:G107)</f>
        <v>164999999.53846145</v>
      </c>
      <c r="H108" s="152">
        <f t="shared" si="10"/>
        <v>1</v>
      </c>
      <c r="L108" s="5"/>
      <c r="M108" s="5"/>
      <c r="P108" s="5"/>
      <c r="Q108" s="5"/>
      <c r="R108" s="5"/>
      <c r="S108" s="5"/>
    </row>
    <row r="109" spans="1:19" s="10" customFormat="1" ht="12" customHeight="1" thickTop="1" x14ac:dyDescent="0.3">
      <c r="A109" s="5"/>
      <c r="B109" s="5"/>
      <c r="C109" s="7"/>
      <c r="D109" s="5"/>
      <c r="E109" s="5"/>
      <c r="F109" s="5"/>
      <c r="G109" s="156">
        <f>165000000-G108</f>
        <v>0.46153855323791504</v>
      </c>
      <c r="H109" s="5"/>
      <c r="I109" s="5"/>
      <c r="J109" s="5"/>
      <c r="K109" s="5"/>
      <c r="L109" s="9"/>
      <c r="M109" s="9"/>
      <c r="N109" s="5"/>
      <c r="O109" s="5"/>
    </row>
  </sheetData>
  <mergeCells count="197">
    <mergeCell ref="B107:F107"/>
    <mergeCell ref="B108:F108"/>
    <mergeCell ref="B101:F101"/>
    <mergeCell ref="B102:F102"/>
    <mergeCell ref="B103:F103"/>
    <mergeCell ref="B104:F104"/>
    <mergeCell ref="B105:F105"/>
    <mergeCell ref="B106:F106"/>
    <mergeCell ref="N91:O92"/>
    <mergeCell ref="N93:O93"/>
    <mergeCell ref="B94:F94"/>
    <mergeCell ref="B98:F98"/>
    <mergeCell ref="B99:F99"/>
    <mergeCell ref="B100:F100"/>
    <mergeCell ref="B90:M90"/>
    <mergeCell ref="B91:B92"/>
    <mergeCell ref="C91:C92"/>
    <mergeCell ref="D91:D92"/>
    <mergeCell ref="E91:F92"/>
    <mergeCell ref="G91:I91"/>
    <mergeCell ref="J91:J92"/>
    <mergeCell ref="K91:K92"/>
    <mergeCell ref="L91:M91"/>
    <mergeCell ref="J85:J86"/>
    <mergeCell ref="K85:K86"/>
    <mergeCell ref="L85:M85"/>
    <mergeCell ref="N85:O86"/>
    <mergeCell ref="B88:F88"/>
    <mergeCell ref="N88:O88"/>
    <mergeCell ref="M61:N61"/>
    <mergeCell ref="O61:O62"/>
    <mergeCell ref="B82:F82"/>
    <mergeCell ref="B84:O84"/>
    <mergeCell ref="B85:B86"/>
    <mergeCell ref="C85:C86"/>
    <mergeCell ref="D85:D86"/>
    <mergeCell ref="E85:E86"/>
    <mergeCell ref="F85:F86"/>
    <mergeCell ref="G85:I85"/>
    <mergeCell ref="B60:N60"/>
    <mergeCell ref="B61:B62"/>
    <mergeCell ref="C61:C62"/>
    <mergeCell ref="D61:D62"/>
    <mergeCell ref="E61:E62"/>
    <mergeCell ref="F61:F62"/>
    <mergeCell ref="G61:I61"/>
    <mergeCell ref="J61:J62"/>
    <mergeCell ref="K61:K62"/>
    <mergeCell ref="L61:L62"/>
    <mergeCell ref="K48:K49"/>
    <mergeCell ref="L48:L49"/>
    <mergeCell ref="M48:M49"/>
    <mergeCell ref="N48:N49"/>
    <mergeCell ref="O48:O49"/>
    <mergeCell ref="B58:F58"/>
    <mergeCell ref="N58:O58"/>
    <mergeCell ref="N46:N47"/>
    <mergeCell ref="O46:O47"/>
    <mergeCell ref="B48:B49"/>
    <mergeCell ref="C48:C49"/>
    <mergeCell ref="E48:E49"/>
    <mergeCell ref="F48:F49"/>
    <mergeCell ref="G48:G49"/>
    <mergeCell ref="H48:H49"/>
    <mergeCell ref="I48:I49"/>
    <mergeCell ref="J48:J49"/>
    <mergeCell ref="H46:H47"/>
    <mergeCell ref="I46:I47"/>
    <mergeCell ref="J46:J47"/>
    <mergeCell ref="K46:K47"/>
    <mergeCell ref="L46:L47"/>
    <mergeCell ref="M46:M47"/>
    <mergeCell ref="K44:K45"/>
    <mergeCell ref="L44:L45"/>
    <mergeCell ref="M44:M45"/>
    <mergeCell ref="N44:N45"/>
    <mergeCell ref="O44:O45"/>
    <mergeCell ref="B46:B47"/>
    <mergeCell ref="C46:C47"/>
    <mergeCell ref="E46:E47"/>
    <mergeCell ref="F46:F47"/>
    <mergeCell ref="G46:G47"/>
    <mergeCell ref="N42:N43"/>
    <mergeCell ref="O42:O43"/>
    <mergeCell ref="B44:B45"/>
    <mergeCell ref="C44:C45"/>
    <mergeCell ref="E44:E45"/>
    <mergeCell ref="F44:F45"/>
    <mergeCell ref="G44:G45"/>
    <mergeCell ref="H44:H45"/>
    <mergeCell ref="I44:I45"/>
    <mergeCell ref="J44:J45"/>
    <mergeCell ref="H42:H43"/>
    <mergeCell ref="I42:I43"/>
    <mergeCell ref="J42:J43"/>
    <mergeCell ref="K42:K43"/>
    <mergeCell ref="L42:L43"/>
    <mergeCell ref="M42:M43"/>
    <mergeCell ref="K40:K41"/>
    <mergeCell ref="L40:L41"/>
    <mergeCell ref="M40:M41"/>
    <mergeCell ref="N40:N41"/>
    <mergeCell ref="O40:O41"/>
    <mergeCell ref="B42:B43"/>
    <mergeCell ref="C42:C43"/>
    <mergeCell ref="E42:E43"/>
    <mergeCell ref="F42:F43"/>
    <mergeCell ref="G42:G43"/>
    <mergeCell ref="L38:M38"/>
    <mergeCell ref="N38:O39"/>
    <mergeCell ref="B40:B41"/>
    <mergeCell ref="C40:C41"/>
    <mergeCell ref="E40:E41"/>
    <mergeCell ref="F40:F41"/>
    <mergeCell ref="G40:G41"/>
    <mergeCell ref="H40:H41"/>
    <mergeCell ref="I40:I41"/>
    <mergeCell ref="J40:J41"/>
    <mergeCell ref="B35:G35"/>
    <mergeCell ref="B37:M37"/>
    <mergeCell ref="B38:B39"/>
    <mergeCell ref="C38:C39"/>
    <mergeCell ref="D38:D39"/>
    <mergeCell ref="E38:E39"/>
    <mergeCell ref="F38:F39"/>
    <mergeCell ref="G38:I38"/>
    <mergeCell ref="J38:J39"/>
    <mergeCell ref="K38:K39"/>
    <mergeCell ref="G32:G33"/>
    <mergeCell ref="H32:J32"/>
    <mergeCell ref="K32:K33"/>
    <mergeCell ref="L32:L33"/>
    <mergeCell ref="M32:N32"/>
    <mergeCell ref="O32:O33"/>
    <mergeCell ref="L25:L26"/>
    <mergeCell ref="M25:N25"/>
    <mergeCell ref="O25:O26"/>
    <mergeCell ref="B29:G29"/>
    <mergeCell ref="B31:N31"/>
    <mergeCell ref="B32:B33"/>
    <mergeCell ref="C32:C33"/>
    <mergeCell ref="D32:D33"/>
    <mergeCell ref="E32:E33"/>
    <mergeCell ref="F32:F33"/>
    <mergeCell ref="B22:G22"/>
    <mergeCell ref="B24:N24"/>
    <mergeCell ref="B25:B26"/>
    <mergeCell ref="C25:C26"/>
    <mergeCell ref="D25:D26"/>
    <mergeCell ref="E25:E26"/>
    <mergeCell ref="F25:F26"/>
    <mergeCell ref="G25:G26"/>
    <mergeCell ref="H25:J25"/>
    <mergeCell ref="K25:K26"/>
    <mergeCell ref="K14:K19"/>
    <mergeCell ref="L14:L19"/>
    <mergeCell ref="M14:M19"/>
    <mergeCell ref="N14:N19"/>
    <mergeCell ref="O14:O19"/>
    <mergeCell ref="B16:B17"/>
    <mergeCell ref="B18:B19"/>
    <mergeCell ref="N10:N13"/>
    <mergeCell ref="O10:O13"/>
    <mergeCell ref="B14:B15"/>
    <mergeCell ref="C14:C19"/>
    <mergeCell ref="E14:E19"/>
    <mergeCell ref="F14:F19"/>
    <mergeCell ref="G14:G19"/>
    <mergeCell ref="H14:H19"/>
    <mergeCell ref="I14:I19"/>
    <mergeCell ref="J14:J19"/>
    <mergeCell ref="H10:H13"/>
    <mergeCell ref="I10:I13"/>
    <mergeCell ref="J10:J13"/>
    <mergeCell ref="K10:K13"/>
    <mergeCell ref="L10:L13"/>
    <mergeCell ref="M10:M13"/>
    <mergeCell ref="H8:J8"/>
    <mergeCell ref="K8:K9"/>
    <mergeCell ref="L8:L9"/>
    <mergeCell ref="M8:N8"/>
    <mergeCell ref="O8:O9"/>
    <mergeCell ref="B10:B13"/>
    <mergeCell ref="C10:C13"/>
    <mergeCell ref="E10:E13"/>
    <mergeCell ref="F10:F13"/>
    <mergeCell ref="G10:G13"/>
    <mergeCell ref="B1:O1"/>
    <mergeCell ref="B2:O2"/>
    <mergeCell ref="B6:N6"/>
    <mergeCell ref="B7:N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scale="43" orientation="landscape" r:id="rId1"/>
  <rowBreaks count="2" manualBreakCount="2">
    <brk id="36" max="16383" man="1"/>
    <brk id="89" max="16383" man="1"/>
  </rowBreaks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F73B3C4F5C8C145A6F551A70A1BA5F2" ma:contentTypeVersion="230" ma:contentTypeDescription="A content type to manage public (operations) IDB documents" ma:contentTypeScope="" ma:versionID="c7e9b965c0e78eff963005001bf794f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3b36203fb7f58174c0106d839314d2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Guerrero Rivera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AS-AGU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183</Value>
      <Value>25</Value>
      <Value>24</Value>
      <Value>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PR-L1172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_dlc_DocId xmlns="cdc7663a-08f0-4737-9e8c-148ce897a09c">EZSHARE-1097675305-34</_dlc_DocId>
    <_dlc_DocIdUrl xmlns="cdc7663a-08f0-4737-9e8c-148ce897a09c">
      <Url>https://idbg.sharepoint.com/teams/EZ-PR-LON/PR-L1172/_layouts/15/DocIdRedir.aspx?ID=EZSHARE-1097675305-34</Url>
      <Description>EZSHARE-1097675305-34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106719DB-799C-4333-B9D6-505145390EC0}"/>
</file>

<file path=customXml/itemProps2.xml><?xml version="1.0" encoding="utf-8"?>
<ds:datastoreItem xmlns:ds="http://schemas.openxmlformats.org/officeDocument/2006/customXml" ds:itemID="{2A1FABE8-1DD2-4896-83F3-C2BC221D8E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F32D5A-7E1C-4319-A894-5415C1DF7E8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D05423F-412C-48FC-A317-45506EA782FF}"/>
</file>

<file path=customXml/itemProps5.xml><?xml version="1.0" encoding="utf-8"?>
<ds:datastoreItem xmlns:ds="http://schemas.openxmlformats.org/officeDocument/2006/customXml" ds:itemID="{E445D0C7-B763-4687-9C49-F51880B170D5}"/>
</file>

<file path=customXml/itemProps6.xml><?xml version="1.0" encoding="utf-8"?>
<ds:datastoreItem xmlns:ds="http://schemas.openxmlformats.org/officeDocument/2006/customXml" ds:itemID="{AFD7002A-17D2-4AED-B93D-70A3FB89F0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Oyamada Kroug, Jorge Ruben</dc:creator>
  <cp:keywords/>
  <cp:lastModifiedBy>Oyamada Kroug, Jorge Ruben</cp:lastModifiedBy>
  <dcterms:created xsi:type="dcterms:W3CDTF">2020-04-14T13:10:18Z</dcterms:created>
  <dcterms:modified xsi:type="dcterms:W3CDTF">2020-04-14T13:10:46Z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183;#AS-AGU|28df1b5d-8f50-49f8-b50a-8bcbae67d2a4</vt:lpwstr>
  </property>
  <property fmtid="{D5CDD505-2E9C-101B-9397-08002B2CF9AE}" pid="7" name="Country">
    <vt:lpwstr>24;#PR|50282442-27e7-4526-9d04-55bf5da33a10</vt:lpwstr>
  </property>
  <property fmtid="{D5CDD505-2E9C-101B-9397-08002B2CF9AE}" pid="8" name="_dlc_DocIdItemGuid">
    <vt:lpwstr>2d18d592-9073-4c2d-9a3c-cdfd44f228de</vt:lpwstr>
  </property>
  <property fmtid="{D5CDD505-2E9C-101B-9397-08002B2CF9AE}" pid="9" name="Fund IDB">
    <vt:lpwstr/>
  </property>
  <property fmtid="{D5CDD505-2E9C-101B-9397-08002B2CF9AE}" pid="10" name="Sector IDB">
    <vt:lpwstr>25;#AS|ba6b63cd-e402-47cb-9357-08149f7ce046</vt:lpwstr>
  </property>
  <property fmtid="{D5CDD505-2E9C-101B-9397-08002B2CF9AE}" pid="11" name="Function Operations IDB">
    <vt:lpwstr>1;#Project Preparation Planning and Design|29ca0c72-1fc4-435f-a09c-28585cb5eac9</vt:lpwstr>
  </property>
  <property fmtid="{D5CDD505-2E9C-101B-9397-08002B2CF9AE}" pid="12" name="ContentTypeId">
    <vt:lpwstr>0x0101001A458A224826124E8B45B1D613300CFC000F73B3C4F5C8C145A6F551A70A1BA5F2</vt:lpwstr>
  </property>
</Properties>
</file>