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065" yWindow="-120" windowWidth="19005" windowHeight="11700"/>
  </bookViews>
  <sheets>
    <sheet name="Semestral" sheetId="1" r:id="rId1"/>
  </sheets>
  <calcPr calcId="145621"/>
</workbook>
</file>

<file path=xl/calcChain.xml><?xml version="1.0" encoding="utf-8"?>
<calcChain xmlns="http://schemas.openxmlformats.org/spreadsheetml/2006/main">
  <c r="E44" i="1" l="1"/>
  <c r="F23" i="1"/>
  <c r="G23" i="1"/>
  <c r="H23" i="1"/>
  <c r="I23" i="1"/>
  <c r="J23" i="1"/>
  <c r="K23" i="1"/>
  <c r="L23" i="1"/>
  <c r="M23" i="1"/>
  <c r="M28" i="1" s="1"/>
  <c r="E23" i="1"/>
  <c r="C23" i="1"/>
  <c r="C28" i="1"/>
  <c r="E46" i="1"/>
  <c r="E47" i="1"/>
  <c r="E45" i="1"/>
  <c r="N25" i="1"/>
  <c r="N23" i="1" l="1"/>
  <c r="N28" i="1" s="1"/>
  <c r="J20" i="1"/>
  <c r="E20" i="1"/>
  <c r="D23" i="1"/>
  <c r="N27" i="1"/>
  <c r="N26" i="1" l="1"/>
  <c r="F6" i="1" l="1"/>
  <c r="F17" i="1"/>
  <c r="E6" i="1"/>
  <c r="E11" i="1"/>
  <c r="E17" i="1"/>
  <c r="E5" i="1" l="1"/>
  <c r="E16" i="1"/>
  <c r="C7" i="1"/>
  <c r="N7" i="1"/>
  <c r="N8" i="1"/>
  <c r="N9" i="1"/>
  <c r="N10" i="1"/>
  <c r="N12" i="1"/>
  <c r="N13" i="1"/>
  <c r="N14" i="1"/>
  <c r="N15" i="1"/>
  <c r="G6" i="1"/>
  <c r="H6" i="1"/>
  <c r="I6" i="1"/>
  <c r="J6" i="1"/>
  <c r="K6" i="1"/>
  <c r="L6" i="1"/>
  <c r="M6" i="1"/>
  <c r="D6" i="1"/>
  <c r="F11" i="1"/>
  <c r="F5" i="1" s="1"/>
  <c r="G11" i="1"/>
  <c r="H11" i="1"/>
  <c r="I11" i="1"/>
  <c r="J11" i="1"/>
  <c r="K11" i="1"/>
  <c r="L11" i="1"/>
  <c r="M11" i="1"/>
  <c r="D11" i="1"/>
  <c r="C8" i="1"/>
  <c r="C9" i="1"/>
  <c r="C10" i="1"/>
  <c r="C12" i="1"/>
  <c r="C13" i="1"/>
  <c r="C14" i="1"/>
  <c r="C15" i="1"/>
  <c r="M5" i="1" l="1"/>
  <c r="I5" i="1"/>
  <c r="E28" i="1"/>
  <c r="D34" i="1" s="1"/>
  <c r="C11" i="1"/>
  <c r="C6" i="1"/>
  <c r="L5" i="1"/>
  <c r="H5" i="1"/>
  <c r="K5" i="1"/>
  <c r="G5" i="1"/>
  <c r="D5" i="1"/>
  <c r="J5" i="1"/>
  <c r="N11" i="1"/>
  <c r="N6" i="1"/>
  <c r="N19" i="1"/>
  <c r="N21" i="1"/>
  <c r="N22" i="1"/>
  <c r="D20" i="1"/>
  <c r="F20" i="1"/>
  <c r="G20" i="1"/>
  <c r="H20" i="1"/>
  <c r="I20" i="1"/>
  <c r="K20" i="1"/>
  <c r="L20" i="1"/>
  <c r="M20" i="1"/>
  <c r="D17" i="1"/>
  <c r="G17" i="1"/>
  <c r="H17" i="1"/>
  <c r="I17" i="1"/>
  <c r="J17" i="1"/>
  <c r="K17" i="1"/>
  <c r="L17" i="1"/>
  <c r="M17" i="1"/>
  <c r="C17" i="1"/>
  <c r="C20" i="1"/>
  <c r="N18" i="1"/>
  <c r="D36" i="1" l="1"/>
  <c r="D35" i="1"/>
  <c r="I16" i="1"/>
  <c r="I28" i="1"/>
  <c r="C5" i="1"/>
  <c r="N5" i="1"/>
  <c r="C16" i="1"/>
  <c r="F16" i="1"/>
  <c r="F28" i="1" s="1"/>
  <c r="K16" i="1"/>
  <c r="K28" i="1" s="1"/>
  <c r="J16" i="1"/>
  <c r="J28" i="1" s="1"/>
  <c r="G16" i="1"/>
  <c r="G28" i="1" s="1"/>
  <c r="M16" i="1"/>
  <c r="L16" i="1"/>
  <c r="L28" i="1" s="1"/>
  <c r="N20" i="1"/>
  <c r="H16" i="1"/>
  <c r="H28" i="1" s="1"/>
  <c r="D16" i="1"/>
  <c r="D28" i="1" s="1"/>
  <c r="H34" i="1" l="1"/>
  <c r="G34" i="1"/>
  <c r="E34" i="1"/>
  <c r="E35" i="1" s="1"/>
  <c r="N16" i="1"/>
  <c r="N17" i="1"/>
  <c r="N24" i="1"/>
  <c r="E36" i="1" l="1"/>
  <c r="F34" i="1"/>
  <c r="H36" i="1" l="1"/>
  <c r="H35" i="1"/>
  <c r="F36" i="1"/>
  <c r="F35" i="1"/>
  <c r="G36" i="1"/>
  <c r="G35" i="1"/>
  <c r="I34" i="1" l="1"/>
  <c r="I35" i="1" s="1"/>
  <c r="I36" i="1" l="1"/>
</calcChain>
</file>

<file path=xl/sharedStrings.xml><?xml version="1.0" encoding="utf-8"?>
<sst xmlns="http://schemas.openxmlformats.org/spreadsheetml/2006/main" count="48" uniqueCount="34">
  <si>
    <t>Nombre de tarea</t>
  </si>
  <si>
    <t>Costo</t>
  </si>
  <si>
    <t>I sem</t>
  </si>
  <si>
    <t>II sem</t>
  </si>
  <si>
    <t>Diseño del plan ambiental y de concientización social integral</t>
  </si>
  <si>
    <t>Implementación  del plan ambiental y de concientización social integral</t>
  </si>
  <si>
    <t>Diseño  de la estrategia de comunicación y promoción de programa</t>
  </si>
  <si>
    <t>Implementación  de la estrategia de comunicación y promoción de programa</t>
  </si>
  <si>
    <t>Total</t>
  </si>
  <si>
    <t>FUENTE</t>
  </si>
  <si>
    <t>TOTAL</t>
  </si>
  <si>
    <t>BID</t>
  </si>
  <si>
    <t>% desembolso BID</t>
  </si>
  <si>
    <t xml:space="preserve">Mecanismo de Gestión Eficiente de la Demanda </t>
  </si>
  <si>
    <t xml:space="preserve">Plan de sostenibilidad ambiental, comunicación y gestión  social </t>
  </si>
  <si>
    <t>Costo de administración BID (0.45%)</t>
  </si>
  <si>
    <t>Año 1</t>
  </si>
  <si>
    <t>Año  2</t>
  </si>
  <si>
    <t>Año  3</t>
  </si>
  <si>
    <t>Año  4</t>
  </si>
  <si>
    <t>Año 5</t>
  </si>
  <si>
    <t>Apoyo institucional al MME</t>
  </si>
  <si>
    <t>Plan ambiental y de concientización social integral</t>
  </si>
  <si>
    <t>Estrategia de comunicación y promoción de programa</t>
  </si>
  <si>
    <t xml:space="preserve">Usuarios beneficiados con medidas de Eficiencia Energética (EE) </t>
  </si>
  <si>
    <t>Residenciales</t>
  </si>
  <si>
    <t>Comerciales</t>
  </si>
  <si>
    <t>Usuarios beneficiados con soluciones solares fotovoltaicas</t>
  </si>
  <si>
    <t>Industriales</t>
  </si>
  <si>
    <t>Oficiales</t>
  </si>
  <si>
    <t xml:space="preserve">                      CO-L1119   Programa de Gestión Eficiente de la Demanda de Energía en ZNI - Piloto Archipiélago de San Andrés, Providencia y Santa Catalina</t>
  </si>
  <si>
    <t>Coordinación del programa MME</t>
  </si>
  <si>
    <t>Costos administrativos del Operador</t>
  </si>
  <si>
    <t>Costo Fiducia-FENOGE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</si>
</sst>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$&quot;#,##0"/>
    <numFmt numFmtId="165" formatCode="_(&quot;$&quot;\ * #,##0.00_);_(&quot;$&quot;\ * \(#,##0.00\);_(&quot;$&quot;\ * &quot;-&quot;??_);_(@_)"/>
    <numFmt numFmtId="166" formatCode="_-* #,##0_-;\-* #,##0_-;_-* &quot;-&quot;_-;_-@_-"/>
    <numFmt numFmtId="167" formatCode="_-&quot;$&quot;* #,##0_-;\-&quot;$&quot;* #,##0_-;_-&quot;$&quot;* &quot;-&quot;_-;_-@_-"/>
    <numFmt numFmtId="168" formatCode="0.0%"/>
    <numFmt numFmtId="169" formatCode="#,##0.000"/>
    <numFmt numFmtId="170" formatCode="#,##0.000000"/>
    <numFmt numFmtId="171" formatCode="&quot;$&quot;#,##0.000000000000"/>
    <numFmt numFmtId="172" formatCode="#,##0.00000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4"/>
      <color rgb="FF000000"/>
      <name val="Calibri"/>
      <family val="2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165" fontId="2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" fillId="0" borderId="0"/>
    <xf numFmtId="165" fontId="2" fillId="0" borderId="0" applyFont="0" applyFill="0" applyBorder="0" applyAlignment="0" applyProtection="0"/>
  </cellStyleXfs>
  <cellXfs count="55">
    <xf numFmtId="0" fontId="0" fillId="0" borderId="0" xfId="0"/>
    <xf numFmtId="3" fontId="0" fillId="0" borderId="0" xfId="0" applyNumberFormat="1"/>
    <xf numFmtId="0" fontId="0" fillId="0" borderId="0" xfId="0"/>
    <xf numFmtId="164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3" fontId="0" fillId="0" borderId="0" xfId="0" applyNumberFormat="1" applyAlignment="1">
      <alignment horizontal="center"/>
    </xf>
    <xf numFmtId="3" fontId="1" fillId="0" borderId="0" xfId="0" applyNumberFormat="1" applyFont="1"/>
    <xf numFmtId="3" fontId="5" fillId="3" borderId="1" xfId="0" applyNumberFormat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3" fontId="8" fillId="0" borderId="1" xfId="0" applyNumberFormat="1" applyFont="1" applyBorder="1" applyAlignment="1">
      <alignment horizontal="right"/>
    </xf>
    <xf numFmtId="3" fontId="7" fillId="2" borderId="1" xfId="0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right"/>
    </xf>
    <xf numFmtId="3" fontId="6" fillId="3" borderId="1" xfId="0" applyNumberFormat="1" applyFont="1" applyFill="1" applyBorder="1" applyAlignment="1">
      <alignment horizontal="right"/>
    </xf>
    <xf numFmtId="0" fontId="9" fillId="2" borderId="4" xfId="0" applyFont="1" applyFill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right"/>
    </xf>
    <xf numFmtId="0" fontId="7" fillId="3" borderId="2" xfId="0" applyFont="1" applyFill="1" applyBorder="1"/>
    <xf numFmtId="0" fontId="5" fillId="3" borderId="4" xfId="0" applyFont="1" applyFill="1" applyBorder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/>
    <xf numFmtId="169" fontId="6" fillId="0" borderId="0" xfId="0" applyNumberFormat="1" applyFont="1"/>
    <xf numFmtId="169" fontId="8" fillId="0" borderId="0" xfId="0" applyNumberFormat="1" applyFont="1"/>
    <xf numFmtId="164" fontId="8" fillId="0" borderId="0" xfId="0" applyNumberFormat="1" applyFont="1"/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8" fontId="12" fillId="0" borderId="3" xfId="0" applyNumberFormat="1" applyFont="1" applyBorder="1" applyAlignment="1">
      <alignment horizontal="center" vertical="center"/>
    </xf>
    <xf numFmtId="0" fontId="13" fillId="0" borderId="0" xfId="0" applyFont="1"/>
    <xf numFmtId="3" fontId="6" fillId="0" borderId="1" xfId="0" applyNumberFormat="1" applyFont="1" applyBorder="1" applyAlignment="1">
      <alignment horizontal="right" vertical="center"/>
    </xf>
    <xf numFmtId="3" fontId="5" fillId="3" borderId="1" xfId="0" applyNumberFormat="1" applyFont="1" applyFill="1" applyBorder="1" applyAlignment="1">
      <alignment horizontal="right" vertical="center"/>
    </xf>
    <xf numFmtId="3" fontId="6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/>
    </xf>
    <xf numFmtId="0" fontId="15" fillId="0" borderId="0" xfId="0" applyFont="1"/>
    <xf numFmtId="0" fontId="14" fillId="0" borderId="0" xfId="0" applyFont="1" applyAlignment="1">
      <alignment horizontal="left"/>
    </xf>
    <xf numFmtId="3" fontId="5" fillId="2" borderId="9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/>
    </xf>
    <xf numFmtId="3" fontId="8" fillId="0" borderId="0" xfId="0" applyNumberFormat="1" applyFont="1"/>
    <xf numFmtId="171" fontId="0" fillId="0" borderId="0" xfId="0" applyNumberFormat="1"/>
    <xf numFmtId="170" fontId="8" fillId="0" borderId="0" xfId="0" applyNumberFormat="1" applyFont="1"/>
    <xf numFmtId="172" fontId="8" fillId="0" borderId="0" xfId="0" applyNumberFormat="1" applyFont="1"/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</cellXfs>
  <cellStyles count="8">
    <cellStyle name="Comma [0] 2" xfId="3"/>
    <cellStyle name="Currency [0] 2" xfId="5"/>
    <cellStyle name="Currency 2" xfId="1"/>
    <cellStyle name="Currency 3" xfId="7"/>
    <cellStyle name="Normal" xfId="0" builtinId="0"/>
    <cellStyle name="Normal 2" xfId="2"/>
    <cellStyle name="Normal 2 2" xfId="6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zoomScale="70" zoomScaleNormal="70" workbookViewId="0">
      <selection activeCell="B29" sqref="B29"/>
    </sheetView>
  </sheetViews>
  <sheetFormatPr defaultColWidth="11.42578125" defaultRowHeight="15" x14ac:dyDescent="0.25"/>
  <cols>
    <col min="1" max="1" width="3.28515625" customWidth="1"/>
    <col min="2" max="2" width="63.28515625" customWidth="1"/>
    <col min="3" max="3" width="19.42578125" style="5" customWidth="1"/>
    <col min="4" max="4" width="16" customWidth="1"/>
    <col min="5" max="6" width="16.42578125" bestFit="1" customWidth="1"/>
    <col min="7" max="7" width="18.7109375" bestFit="1" customWidth="1"/>
    <col min="8" max="8" width="21.7109375" bestFit="1" customWidth="1"/>
    <col min="9" max="9" width="25.42578125" bestFit="1" customWidth="1"/>
    <col min="10" max="10" width="17.85546875" bestFit="1" customWidth="1"/>
    <col min="11" max="11" width="14.42578125" bestFit="1" customWidth="1"/>
    <col min="12" max="12" width="14.5703125" bestFit="1" customWidth="1"/>
    <col min="13" max="13" width="14.42578125" bestFit="1" customWidth="1"/>
    <col min="14" max="14" width="15.42578125" customWidth="1"/>
  </cols>
  <sheetData>
    <row r="1" spans="1:15" s="4" customFormat="1" ht="33" customHeight="1" x14ac:dyDescent="0.35">
      <c r="B1" s="44" t="s">
        <v>30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38"/>
    </row>
    <row r="2" spans="1:15" ht="15" customHeight="1" x14ac:dyDescent="0.3">
      <c r="A2" s="53" t="s">
        <v>0</v>
      </c>
      <c r="B2" s="53"/>
      <c r="C2" s="53" t="s">
        <v>1</v>
      </c>
      <c r="D2" s="54">
        <v>2016</v>
      </c>
      <c r="E2" s="54"/>
      <c r="F2" s="54">
        <v>2017</v>
      </c>
      <c r="G2" s="54"/>
      <c r="H2" s="54">
        <v>2018</v>
      </c>
      <c r="I2" s="54"/>
      <c r="J2" s="54">
        <v>2019</v>
      </c>
      <c r="K2" s="54"/>
      <c r="L2" s="54">
        <v>2020</v>
      </c>
      <c r="M2" s="54"/>
      <c r="N2" s="54" t="s">
        <v>8</v>
      </c>
    </row>
    <row r="3" spans="1:15" s="4" customFormat="1" ht="15" customHeight="1" x14ac:dyDescent="0.3">
      <c r="A3" s="53"/>
      <c r="B3" s="53"/>
      <c r="C3" s="53"/>
      <c r="D3" s="42"/>
      <c r="E3" s="42"/>
      <c r="F3" s="42"/>
      <c r="G3" s="42"/>
      <c r="H3" s="42"/>
      <c r="I3" s="42"/>
      <c r="J3" s="42"/>
      <c r="K3" s="42"/>
      <c r="L3" s="42"/>
      <c r="M3" s="42"/>
      <c r="N3" s="54"/>
    </row>
    <row r="4" spans="1:15" ht="18.75" x14ac:dyDescent="0.3">
      <c r="A4" s="53"/>
      <c r="B4" s="53"/>
      <c r="C4" s="53"/>
      <c r="D4" s="42" t="s">
        <v>2</v>
      </c>
      <c r="E4" s="42" t="s">
        <v>3</v>
      </c>
      <c r="F4" s="42" t="s">
        <v>2</v>
      </c>
      <c r="G4" s="42" t="s">
        <v>3</v>
      </c>
      <c r="H4" s="42" t="s">
        <v>2</v>
      </c>
      <c r="I4" s="42" t="s">
        <v>3</v>
      </c>
      <c r="J4" s="42" t="s">
        <v>2</v>
      </c>
      <c r="K4" s="42" t="s">
        <v>3</v>
      </c>
      <c r="L4" s="42" t="s">
        <v>2</v>
      </c>
      <c r="M4" s="42" t="s">
        <v>3</v>
      </c>
      <c r="N4" s="54"/>
    </row>
    <row r="5" spans="1:15" ht="27.75" customHeight="1" x14ac:dyDescent="0.25">
      <c r="A5" s="51" t="s">
        <v>13</v>
      </c>
      <c r="B5" s="52"/>
      <c r="C5" s="9">
        <f t="shared" ref="C5:N5" si="0">C6+C11</f>
        <v>7110000.5437724534</v>
      </c>
      <c r="D5" s="9">
        <f t="shared" si="0"/>
        <v>0</v>
      </c>
      <c r="E5" s="9">
        <f t="shared" si="0"/>
        <v>205944.38833181284</v>
      </c>
      <c r="F5" s="9">
        <f t="shared" si="0"/>
        <v>377813.56302403571</v>
      </c>
      <c r="G5" s="9">
        <f t="shared" si="0"/>
        <v>373654.56302403507</v>
      </c>
      <c r="H5" s="9">
        <f t="shared" si="0"/>
        <v>1004931.338232095</v>
      </c>
      <c r="I5" s="9">
        <f t="shared" si="0"/>
        <v>1004931.338232095</v>
      </c>
      <c r="J5" s="9">
        <f t="shared" si="0"/>
        <v>1058931.3382320949</v>
      </c>
      <c r="K5" s="9">
        <f t="shared" si="0"/>
        <v>1031931.3382320947</v>
      </c>
      <c r="L5" s="9">
        <f t="shared" si="0"/>
        <v>1027931.3382320954</v>
      </c>
      <c r="M5" s="9">
        <f t="shared" si="0"/>
        <v>1023931.3382320954</v>
      </c>
      <c r="N5" s="9">
        <f t="shared" si="0"/>
        <v>7110000.5437724534</v>
      </c>
      <c r="O5" s="1"/>
    </row>
    <row r="6" spans="1:15" s="6" customFormat="1" ht="37.5" customHeight="1" x14ac:dyDescent="0.25">
      <c r="A6" s="12"/>
      <c r="B6" s="10" t="s">
        <v>24</v>
      </c>
      <c r="C6" s="11">
        <f>SUM(C7:C10)</f>
        <v>6250340.5437724553</v>
      </c>
      <c r="D6" s="39">
        <f>SUM(D7:D10)</f>
        <v>0</v>
      </c>
      <c r="E6" s="39">
        <f t="shared" ref="E6:M6" si="1">SUM(E7:E10)</f>
        <v>175800.879559883</v>
      </c>
      <c r="F6" s="39">
        <f t="shared" si="1"/>
        <v>336548.29986614094</v>
      </c>
      <c r="G6" s="39">
        <f t="shared" si="1"/>
        <v>328409.29986614035</v>
      </c>
      <c r="H6" s="39">
        <f t="shared" si="1"/>
        <v>890763.67741338164</v>
      </c>
      <c r="I6" s="39">
        <f t="shared" si="1"/>
        <v>890763.67741338164</v>
      </c>
      <c r="J6" s="39">
        <f t="shared" si="1"/>
        <v>924763.67741338222</v>
      </c>
      <c r="K6" s="39">
        <f t="shared" si="1"/>
        <v>897763.6774133821</v>
      </c>
      <c r="L6" s="39">
        <f t="shared" si="1"/>
        <v>904763.67741338187</v>
      </c>
      <c r="M6" s="39">
        <f t="shared" si="1"/>
        <v>900763.67741338187</v>
      </c>
      <c r="N6" s="39">
        <f>SUM(D6:M6)</f>
        <v>6250340.5437724553</v>
      </c>
      <c r="O6" s="8"/>
    </row>
    <row r="7" spans="1:15" s="6" customFormat="1" ht="20.25" customHeight="1" x14ac:dyDescent="0.3">
      <c r="A7" s="12"/>
      <c r="B7" s="13" t="s">
        <v>25</v>
      </c>
      <c r="C7" s="14">
        <f>SUM(D7:M7)</f>
        <v>2437968.1193333338</v>
      </c>
      <c r="D7" s="14">
        <v>0</v>
      </c>
      <c r="E7" s="14">
        <v>75542.741029239798</v>
      </c>
      <c r="F7" s="14">
        <v>133314.11154386</v>
      </c>
      <c r="G7" s="14">
        <v>128314.11154385965</v>
      </c>
      <c r="H7" s="14">
        <v>349299.52586939564</v>
      </c>
      <c r="I7" s="14">
        <v>349299.52586939564</v>
      </c>
      <c r="J7" s="14">
        <v>354299.52586939599</v>
      </c>
      <c r="K7" s="14">
        <v>349299.52586939564</v>
      </c>
      <c r="L7" s="14">
        <v>349299.52586939576</v>
      </c>
      <c r="M7" s="14">
        <v>349299.52586939576</v>
      </c>
      <c r="N7" s="14">
        <f t="shared" ref="N7:N15" si="2">SUM(D7:M7)</f>
        <v>2437968.1193333338</v>
      </c>
      <c r="O7" s="8"/>
    </row>
    <row r="8" spans="1:15" s="6" customFormat="1" ht="20.25" customHeight="1" x14ac:dyDescent="0.25">
      <c r="A8" s="12"/>
      <c r="B8" s="13" t="s">
        <v>26</v>
      </c>
      <c r="C8" s="15">
        <f t="shared" ref="C8:C15" si="3">SUM(D8:M8)</f>
        <v>2165152.3263157881</v>
      </c>
      <c r="D8" s="15">
        <v>0</v>
      </c>
      <c r="E8" s="15">
        <v>60000</v>
      </c>
      <c r="F8" s="15">
        <v>110999.390526316</v>
      </c>
      <c r="G8" s="15">
        <v>113399.39052631579</v>
      </c>
      <c r="H8" s="15">
        <v>305458.92421052599</v>
      </c>
      <c r="I8" s="15">
        <v>305458.92421052599</v>
      </c>
      <c r="J8" s="15">
        <v>324458.92421052599</v>
      </c>
      <c r="K8" s="15">
        <v>310458.92421052628</v>
      </c>
      <c r="L8" s="15">
        <v>319458.92421052599</v>
      </c>
      <c r="M8" s="15">
        <v>315458.92421052599</v>
      </c>
      <c r="N8" s="15">
        <f t="shared" si="2"/>
        <v>2165152.3263157881</v>
      </c>
      <c r="O8" s="8"/>
    </row>
    <row r="9" spans="1:15" s="6" customFormat="1" ht="20.25" customHeight="1" x14ac:dyDescent="0.25">
      <c r="A9" s="12"/>
      <c r="B9" s="13" t="s">
        <v>28</v>
      </c>
      <c r="C9" s="15">
        <f t="shared" si="3"/>
        <v>227731.52333333337</v>
      </c>
      <c r="D9" s="15">
        <v>0</v>
      </c>
      <c r="E9" s="15">
        <v>7990.5218713450304</v>
      </c>
      <c r="F9" s="15">
        <v>11985.872807017546</v>
      </c>
      <c r="G9" s="15">
        <v>11985.872807017546</v>
      </c>
      <c r="H9" s="15">
        <v>32628.209307992205</v>
      </c>
      <c r="I9" s="15">
        <v>32628.209307992205</v>
      </c>
      <c r="J9" s="15">
        <v>32628.209307992205</v>
      </c>
      <c r="K9" s="15">
        <v>32628.209307992205</v>
      </c>
      <c r="L9" s="15">
        <v>32628.209307992212</v>
      </c>
      <c r="M9" s="15">
        <v>32628.209307992212</v>
      </c>
      <c r="N9" s="15">
        <f t="shared" si="2"/>
        <v>227731.52333333337</v>
      </c>
      <c r="O9" s="8"/>
    </row>
    <row r="10" spans="1:15" s="6" customFormat="1" ht="20.25" customHeight="1" x14ac:dyDescent="0.3">
      <c r="A10" s="12"/>
      <c r="B10" s="13" t="s">
        <v>29</v>
      </c>
      <c r="C10" s="15">
        <f t="shared" si="3"/>
        <v>1419488.5747900002</v>
      </c>
      <c r="D10" s="15">
        <v>0</v>
      </c>
      <c r="E10" s="15">
        <v>32267.616659298201</v>
      </c>
      <c r="F10" s="15">
        <v>80248.924988947401</v>
      </c>
      <c r="G10" s="15">
        <v>74709.924988947358</v>
      </c>
      <c r="H10" s="15">
        <v>203377.01802546781</v>
      </c>
      <c r="I10" s="15">
        <v>203377.01802546781</v>
      </c>
      <c r="J10" s="15">
        <v>213377.01802546799</v>
      </c>
      <c r="K10" s="15">
        <v>205377.01802546799</v>
      </c>
      <c r="L10" s="14">
        <v>203377.01802546787</v>
      </c>
      <c r="M10" s="14">
        <v>203377.01802546787</v>
      </c>
      <c r="N10" s="14">
        <f t="shared" si="2"/>
        <v>1419488.5747900002</v>
      </c>
      <c r="O10" s="8"/>
    </row>
    <row r="11" spans="1:15" s="6" customFormat="1" ht="35.25" customHeight="1" x14ac:dyDescent="0.25">
      <c r="A11" s="12"/>
      <c r="B11" s="10" t="s">
        <v>27</v>
      </c>
      <c r="C11" s="45">
        <f>SUM(D11:M11)</f>
        <v>859659.99999999825</v>
      </c>
      <c r="D11" s="11">
        <f>SUM(D12:D15)</f>
        <v>0</v>
      </c>
      <c r="E11" s="11">
        <f t="shared" ref="E11:M11" si="4">SUM(E12:E15)</f>
        <v>30143.508771929824</v>
      </c>
      <c r="F11" s="11">
        <f t="shared" si="4"/>
        <v>41265.263157894755</v>
      </c>
      <c r="G11" s="11">
        <f t="shared" si="4"/>
        <v>45245.263157894733</v>
      </c>
      <c r="H11" s="11">
        <f t="shared" si="4"/>
        <v>114167.6608187134</v>
      </c>
      <c r="I11" s="11">
        <f t="shared" si="4"/>
        <v>114167.6608187134</v>
      </c>
      <c r="J11" s="11">
        <f t="shared" si="4"/>
        <v>134167.66081871261</v>
      </c>
      <c r="K11" s="11">
        <f t="shared" si="4"/>
        <v>134167.66081871261</v>
      </c>
      <c r="L11" s="11">
        <f t="shared" si="4"/>
        <v>123167.66081871347</v>
      </c>
      <c r="M11" s="11">
        <f t="shared" si="4"/>
        <v>123167.66081871347</v>
      </c>
      <c r="N11" s="11">
        <f t="shared" si="2"/>
        <v>859659.99999999825</v>
      </c>
      <c r="O11" s="8"/>
    </row>
    <row r="12" spans="1:15" s="6" customFormat="1" ht="20.25" customHeight="1" x14ac:dyDescent="0.3">
      <c r="A12" s="12"/>
      <c r="B12" s="13" t="s">
        <v>25</v>
      </c>
      <c r="C12" s="14">
        <f t="shared" si="3"/>
        <v>17715</v>
      </c>
      <c r="D12" s="15">
        <v>0</v>
      </c>
      <c r="E12" s="15">
        <v>611.57894736842104</v>
      </c>
      <c r="F12" s="15">
        <v>942.36842105263202</v>
      </c>
      <c r="G12" s="15">
        <v>932.36842105263156</v>
      </c>
      <c r="H12" s="15">
        <v>2538.114035087719</v>
      </c>
      <c r="I12" s="15">
        <v>2538.114035087719</v>
      </c>
      <c r="J12" s="15">
        <v>2538.114035087719</v>
      </c>
      <c r="K12" s="15">
        <v>2538.114035087719</v>
      </c>
      <c r="L12" s="15">
        <v>2538.1140350877195</v>
      </c>
      <c r="M12" s="15">
        <v>2538.1140350877195</v>
      </c>
      <c r="N12" s="15">
        <f t="shared" si="2"/>
        <v>17715</v>
      </c>
      <c r="O12" s="8"/>
    </row>
    <row r="13" spans="1:15" s="6" customFormat="1" ht="20.25" customHeight="1" x14ac:dyDescent="0.3">
      <c r="A13" s="12"/>
      <c r="B13" s="13" t="s">
        <v>26</v>
      </c>
      <c r="C13" s="15">
        <f t="shared" si="3"/>
        <v>3195</v>
      </c>
      <c r="D13" s="15">
        <v>0</v>
      </c>
      <c r="E13" s="15">
        <v>102.105263157895</v>
      </c>
      <c r="F13" s="15">
        <v>178.157894736842</v>
      </c>
      <c r="G13" s="15">
        <v>168.15789473684208</v>
      </c>
      <c r="H13" s="15">
        <v>457.76315789473682</v>
      </c>
      <c r="I13" s="15">
        <v>457.76315789473682</v>
      </c>
      <c r="J13" s="15">
        <v>457.76315789473682</v>
      </c>
      <c r="K13" s="15">
        <v>457.76315789473682</v>
      </c>
      <c r="L13" s="14">
        <v>457.76315789473688</v>
      </c>
      <c r="M13" s="14">
        <v>457.76315789473688</v>
      </c>
      <c r="N13" s="14">
        <f t="shared" si="2"/>
        <v>3195</v>
      </c>
      <c r="O13" s="8"/>
    </row>
    <row r="14" spans="1:15" s="6" customFormat="1" ht="20.25" customHeight="1" x14ac:dyDescent="0.3">
      <c r="A14" s="12"/>
      <c r="B14" s="13" t="s">
        <v>28</v>
      </c>
      <c r="C14" s="15">
        <f t="shared" si="3"/>
        <v>662499.99999999814</v>
      </c>
      <c r="D14" s="15">
        <v>0</v>
      </c>
      <c r="E14" s="15">
        <v>23245.614035087718</v>
      </c>
      <c r="F14" s="15">
        <v>30868.421052631598</v>
      </c>
      <c r="G14" s="15">
        <v>34868.421052631573</v>
      </c>
      <c r="H14" s="15">
        <v>85919.590643274802</v>
      </c>
      <c r="I14" s="15">
        <v>85919.590643274802</v>
      </c>
      <c r="J14" s="15">
        <v>105919.590643274</v>
      </c>
      <c r="K14" s="15">
        <v>105919.590643274</v>
      </c>
      <c r="L14" s="14">
        <v>94919.59064327486</v>
      </c>
      <c r="M14" s="14">
        <v>94919.59064327486</v>
      </c>
      <c r="N14" s="14">
        <f t="shared" si="2"/>
        <v>662499.99999999814</v>
      </c>
      <c r="O14" s="8"/>
    </row>
    <row r="15" spans="1:15" s="6" customFormat="1" ht="20.25" customHeight="1" x14ac:dyDescent="0.3">
      <c r="A15" s="12"/>
      <c r="B15" s="13" t="s">
        <v>29</v>
      </c>
      <c r="C15" s="15">
        <f t="shared" si="3"/>
        <v>176250.00000000006</v>
      </c>
      <c r="D15" s="15">
        <v>0</v>
      </c>
      <c r="E15" s="15">
        <v>6184.21052631579</v>
      </c>
      <c r="F15" s="15">
        <v>9276.3157894736851</v>
      </c>
      <c r="G15" s="15">
        <v>9276.3157894736851</v>
      </c>
      <c r="H15" s="15">
        <v>25252.192982456145</v>
      </c>
      <c r="I15" s="15">
        <v>25252.192982456145</v>
      </c>
      <c r="J15" s="15">
        <v>25252.192982456145</v>
      </c>
      <c r="K15" s="15">
        <v>25252.192982456145</v>
      </c>
      <c r="L15" s="14">
        <v>25252.192982456148</v>
      </c>
      <c r="M15" s="14">
        <v>25252.192982456148</v>
      </c>
      <c r="N15" s="14">
        <f t="shared" si="2"/>
        <v>176250.00000000006</v>
      </c>
      <c r="O15" s="8"/>
    </row>
    <row r="16" spans="1:15" s="4" customFormat="1" ht="39" customHeight="1" x14ac:dyDescent="0.25">
      <c r="A16" s="51" t="s">
        <v>14</v>
      </c>
      <c r="B16" s="52"/>
      <c r="C16" s="40">
        <f>+C17+C20</f>
        <v>1822000</v>
      </c>
      <c r="D16" s="40">
        <f t="shared" ref="D16:M16" si="5">+D17+D20</f>
        <v>0</v>
      </c>
      <c r="E16" s="40">
        <f t="shared" si="5"/>
        <v>21000</v>
      </c>
      <c r="F16" s="40">
        <f t="shared" si="5"/>
        <v>391000</v>
      </c>
      <c r="G16" s="40">
        <f t="shared" si="5"/>
        <v>312000</v>
      </c>
      <c r="H16" s="40">
        <f t="shared" si="5"/>
        <v>205000</v>
      </c>
      <c r="I16" s="40">
        <f t="shared" si="5"/>
        <v>205000</v>
      </c>
      <c r="J16" s="40">
        <f t="shared" si="5"/>
        <v>208000</v>
      </c>
      <c r="K16" s="40">
        <f t="shared" si="5"/>
        <v>161000</v>
      </c>
      <c r="L16" s="40">
        <f t="shared" si="5"/>
        <v>161000</v>
      </c>
      <c r="M16" s="40">
        <f t="shared" si="5"/>
        <v>158000</v>
      </c>
      <c r="N16" s="41">
        <f t="shared" ref="N16:N25" si="6">SUM(D16:M16)</f>
        <v>1822000</v>
      </c>
      <c r="O16" s="1"/>
    </row>
    <row r="17" spans="1:17" s="4" customFormat="1" ht="27" customHeight="1" x14ac:dyDescent="0.25">
      <c r="A17" s="16"/>
      <c r="B17" s="10" t="s">
        <v>22</v>
      </c>
      <c r="C17" s="11">
        <f>+C18+C19</f>
        <v>1442000</v>
      </c>
      <c r="D17" s="11">
        <f t="shared" ref="D17:M17" si="7">+D18+D19</f>
        <v>0</v>
      </c>
      <c r="E17" s="11">
        <f t="shared" si="7"/>
        <v>13000</v>
      </c>
      <c r="F17" s="11">
        <f t="shared" si="7"/>
        <v>264000</v>
      </c>
      <c r="G17" s="11">
        <f t="shared" si="7"/>
        <v>217000</v>
      </c>
      <c r="H17" s="11">
        <f t="shared" si="7"/>
        <v>155000</v>
      </c>
      <c r="I17" s="11">
        <f t="shared" si="7"/>
        <v>155000</v>
      </c>
      <c r="J17" s="11">
        <f t="shared" si="7"/>
        <v>158000</v>
      </c>
      <c r="K17" s="11">
        <f t="shared" si="7"/>
        <v>161000</v>
      </c>
      <c r="L17" s="11">
        <f t="shared" si="7"/>
        <v>161000</v>
      </c>
      <c r="M17" s="11">
        <f t="shared" si="7"/>
        <v>158000</v>
      </c>
      <c r="N17" s="11">
        <f>SUM(D17:M17)</f>
        <v>1442000</v>
      </c>
      <c r="O17" s="1"/>
    </row>
    <row r="18" spans="1:17" s="4" customFormat="1" ht="42.75" customHeight="1" x14ac:dyDescent="0.3">
      <c r="A18" s="16"/>
      <c r="B18" s="19" t="s">
        <v>4</v>
      </c>
      <c r="C18" s="15">
        <v>30000</v>
      </c>
      <c r="D18" s="14">
        <v>0</v>
      </c>
      <c r="E18" s="14">
        <v>5000</v>
      </c>
      <c r="F18" s="14">
        <v>25000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5">
        <f t="shared" ref="N18:N22" si="8">SUM(D18:M18)</f>
        <v>30000</v>
      </c>
      <c r="O18" s="1"/>
    </row>
    <row r="19" spans="1:17" s="4" customFormat="1" ht="42" customHeight="1" x14ac:dyDescent="0.3">
      <c r="A19" s="16"/>
      <c r="B19" s="19" t="s">
        <v>5</v>
      </c>
      <c r="C19" s="15">
        <v>1412000</v>
      </c>
      <c r="D19" s="14">
        <v>0</v>
      </c>
      <c r="E19" s="14">
        <v>8000</v>
      </c>
      <c r="F19" s="14">
        <v>239000</v>
      </c>
      <c r="G19" s="14">
        <v>217000</v>
      </c>
      <c r="H19" s="14">
        <v>155000</v>
      </c>
      <c r="I19" s="14">
        <v>155000</v>
      </c>
      <c r="J19" s="14">
        <v>158000</v>
      </c>
      <c r="K19" s="14">
        <v>161000</v>
      </c>
      <c r="L19" s="14">
        <v>161000</v>
      </c>
      <c r="M19" s="14">
        <v>158000</v>
      </c>
      <c r="N19" s="15">
        <f t="shared" si="8"/>
        <v>1412000</v>
      </c>
      <c r="O19" s="1"/>
    </row>
    <row r="20" spans="1:17" s="4" customFormat="1" ht="24.75" customHeight="1" x14ac:dyDescent="0.25">
      <c r="A20" s="16"/>
      <c r="B20" s="10" t="s">
        <v>23</v>
      </c>
      <c r="C20" s="11">
        <f>+C21+C22</f>
        <v>380000</v>
      </c>
      <c r="D20" s="11">
        <f>+D21+D22</f>
        <v>0</v>
      </c>
      <c r="E20" s="11">
        <f>+E21+E22</f>
        <v>8000</v>
      </c>
      <c r="F20" s="11">
        <f t="shared" ref="F20:M20" si="9">+F21+F22</f>
        <v>127000</v>
      </c>
      <c r="G20" s="11">
        <f t="shared" si="9"/>
        <v>95000</v>
      </c>
      <c r="H20" s="11">
        <f t="shared" si="9"/>
        <v>50000</v>
      </c>
      <c r="I20" s="11">
        <f t="shared" si="9"/>
        <v>50000</v>
      </c>
      <c r="J20" s="11">
        <f t="shared" si="9"/>
        <v>50000</v>
      </c>
      <c r="K20" s="11">
        <f t="shared" si="9"/>
        <v>0</v>
      </c>
      <c r="L20" s="11">
        <f t="shared" si="9"/>
        <v>0</v>
      </c>
      <c r="M20" s="11">
        <f t="shared" si="9"/>
        <v>0</v>
      </c>
      <c r="N20" s="11">
        <f t="shared" si="8"/>
        <v>380000</v>
      </c>
      <c r="O20" s="1"/>
    </row>
    <row r="21" spans="1:17" s="4" customFormat="1" ht="41.25" customHeight="1" x14ac:dyDescent="0.3">
      <c r="A21" s="16"/>
      <c r="B21" s="19" t="s">
        <v>6</v>
      </c>
      <c r="C21" s="15">
        <v>30000</v>
      </c>
      <c r="D21" s="20">
        <v>0</v>
      </c>
      <c r="E21" s="14">
        <v>8000</v>
      </c>
      <c r="F21" s="14">
        <v>22000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5">
        <f t="shared" si="8"/>
        <v>30000</v>
      </c>
      <c r="O21" s="1"/>
    </row>
    <row r="22" spans="1:17" s="4" customFormat="1" ht="39.75" customHeight="1" x14ac:dyDescent="0.3">
      <c r="A22" s="16"/>
      <c r="B22" s="19" t="s">
        <v>7</v>
      </c>
      <c r="C22" s="15">
        <v>350000</v>
      </c>
      <c r="D22" s="14">
        <v>0</v>
      </c>
      <c r="E22" s="14">
        <v>0</v>
      </c>
      <c r="F22" s="14">
        <v>105000</v>
      </c>
      <c r="G22" s="14">
        <v>95000</v>
      </c>
      <c r="H22" s="14">
        <v>50000</v>
      </c>
      <c r="I22" s="14">
        <v>50000</v>
      </c>
      <c r="J22" s="14">
        <v>50000</v>
      </c>
      <c r="K22" s="14"/>
      <c r="L22" s="14"/>
      <c r="M22" s="14"/>
      <c r="N22" s="15">
        <f t="shared" si="8"/>
        <v>350000</v>
      </c>
      <c r="O22" s="1"/>
    </row>
    <row r="23" spans="1:17" ht="20.25" customHeight="1" x14ac:dyDescent="0.3">
      <c r="A23" s="51" t="s">
        <v>21</v>
      </c>
      <c r="B23" s="52"/>
      <c r="C23" s="9">
        <f>SUM(C24:C27)</f>
        <v>1068000</v>
      </c>
      <c r="D23" s="9">
        <f>SUM(D24:D27)</f>
        <v>0</v>
      </c>
      <c r="E23" s="9">
        <f>SUM(E24:E27)</f>
        <v>292000</v>
      </c>
      <c r="F23" s="9">
        <f t="shared" ref="F23:M23" si="10">SUM(F24:F27)</f>
        <v>97000</v>
      </c>
      <c r="G23" s="9">
        <f t="shared" si="10"/>
        <v>97000</v>
      </c>
      <c r="H23" s="9">
        <f t="shared" si="10"/>
        <v>97000</v>
      </c>
      <c r="I23" s="9">
        <f t="shared" si="10"/>
        <v>97000</v>
      </c>
      <c r="J23" s="9">
        <f t="shared" si="10"/>
        <v>97000</v>
      </c>
      <c r="K23" s="9">
        <f t="shared" si="10"/>
        <v>97000</v>
      </c>
      <c r="L23" s="9">
        <f t="shared" si="10"/>
        <v>97000</v>
      </c>
      <c r="M23" s="9">
        <f t="shared" si="10"/>
        <v>97000</v>
      </c>
      <c r="N23" s="18">
        <f>SUM(D23:M23)</f>
        <v>1068000</v>
      </c>
      <c r="O23" s="1"/>
    </row>
    <row r="24" spans="1:17" ht="20.25" customHeight="1" x14ac:dyDescent="0.3">
      <c r="A24" s="12"/>
      <c r="B24" s="13" t="s">
        <v>31</v>
      </c>
      <c r="C24" s="15">
        <v>450000</v>
      </c>
      <c r="D24" s="14">
        <v>0</v>
      </c>
      <c r="E24" s="14">
        <v>50000</v>
      </c>
      <c r="F24" s="14">
        <v>50000</v>
      </c>
      <c r="G24" s="14">
        <v>50000</v>
      </c>
      <c r="H24" s="14">
        <v>50000</v>
      </c>
      <c r="I24" s="14">
        <v>50000</v>
      </c>
      <c r="J24" s="14">
        <v>50000</v>
      </c>
      <c r="K24" s="14">
        <v>50000</v>
      </c>
      <c r="L24" s="14">
        <v>50000</v>
      </c>
      <c r="M24" s="14">
        <v>50000</v>
      </c>
      <c r="N24" s="14">
        <f>SUM(D24:M24)</f>
        <v>450000</v>
      </c>
      <c r="O24" s="1"/>
    </row>
    <row r="25" spans="1:17" ht="20.25" customHeight="1" x14ac:dyDescent="0.3">
      <c r="A25" s="16"/>
      <c r="B25" s="13" t="s">
        <v>32</v>
      </c>
      <c r="C25" s="15">
        <v>423000</v>
      </c>
      <c r="D25" s="14">
        <v>0</v>
      </c>
      <c r="E25" s="14">
        <v>47000</v>
      </c>
      <c r="F25" s="14">
        <v>47000</v>
      </c>
      <c r="G25" s="14">
        <v>47000</v>
      </c>
      <c r="H25" s="14">
        <v>47000</v>
      </c>
      <c r="I25" s="14">
        <v>47000</v>
      </c>
      <c r="J25" s="14">
        <v>47000</v>
      </c>
      <c r="K25" s="14">
        <v>47000</v>
      </c>
      <c r="L25" s="14">
        <v>47000</v>
      </c>
      <c r="M25" s="14">
        <v>47000</v>
      </c>
      <c r="N25" s="14">
        <f t="shared" si="6"/>
        <v>423000</v>
      </c>
      <c r="O25" s="1"/>
    </row>
    <row r="26" spans="1:17" s="4" customFormat="1" ht="20.25" customHeight="1" x14ac:dyDescent="0.3">
      <c r="A26" s="12"/>
      <c r="B26" s="13" t="s">
        <v>33</v>
      </c>
      <c r="C26" s="46">
        <v>150000</v>
      </c>
      <c r="D26" s="14">
        <v>0</v>
      </c>
      <c r="E26" s="14">
        <v>150000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4">
        <v>0</v>
      </c>
      <c r="N26" s="14">
        <f t="shared" ref="N26:N27" si="11">SUM(D26:M26)</f>
        <v>150000</v>
      </c>
      <c r="O26" s="1"/>
      <c r="Q26" s="3"/>
    </row>
    <row r="27" spans="1:17" s="4" customFormat="1" ht="20.25" customHeight="1" x14ac:dyDescent="0.3">
      <c r="A27" s="12"/>
      <c r="B27" s="13" t="s">
        <v>15</v>
      </c>
      <c r="C27" s="15">
        <v>45000</v>
      </c>
      <c r="D27" s="14">
        <v>0</v>
      </c>
      <c r="E27" s="14">
        <v>45000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f t="shared" si="11"/>
        <v>45000</v>
      </c>
      <c r="O27" s="1"/>
      <c r="Q27" s="3"/>
    </row>
    <row r="28" spans="1:17" ht="21.75" customHeight="1" x14ac:dyDescent="0.3">
      <c r="A28" s="21"/>
      <c r="B28" s="22" t="s">
        <v>8</v>
      </c>
      <c r="C28" s="17">
        <f>+C5+C16+C23</f>
        <v>10000000.543772453</v>
      </c>
      <c r="D28" s="17">
        <f>+D5+D16+D23</f>
        <v>0</v>
      </c>
      <c r="E28" s="17">
        <f>+E5+E16+E23</f>
        <v>518944.38833181281</v>
      </c>
      <c r="F28" s="17">
        <f>+F5+F16+F23</f>
        <v>865813.56302403565</v>
      </c>
      <c r="G28" s="17">
        <f>+G5+G16+G23</f>
        <v>782654.56302403507</v>
      </c>
      <c r="H28" s="17">
        <f>+H5+H16+H23</f>
        <v>1306931.3382320949</v>
      </c>
      <c r="I28" s="17">
        <f>+I5+I16+I23</f>
        <v>1306931.3382320949</v>
      </c>
      <c r="J28" s="17">
        <f>+J5+J16+J23</f>
        <v>1363931.3382320949</v>
      </c>
      <c r="K28" s="17">
        <f>+K5+K16+K23</f>
        <v>1289931.3382320947</v>
      </c>
      <c r="L28" s="17">
        <f>+L5+L16+L23</f>
        <v>1285931.3382320954</v>
      </c>
      <c r="M28" s="17">
        <f>+M5+M16+M23</f>
        <v>1278931.3382320954</v>
      </c>
      <c r="N28" s="17">
        <f>+N5+N16+N23</f>
        <v>10000000.543772453</v>
      </c>
      <c r="O28" s="1"/>
    </row>
    <row r="29" spans="1:17" ht="18.75" x14ac:dyDescent="0.3">
      <c r="A29" s="23"/>
      <c r="B29" s="23"/>
      <c r="C29" s="24"/>
      <c r="D29" s="23"/>
      <c r="E29" s="25"/>
      <c r="F29" s="26"/>
      <c r="G29" s="26"/>
      <c r="H29" s="23"/>
      <c r="I29" s="23"/>
      <c r="J29" s="23"/>
      <c r="K29" s="23"/>
      <c r="L29" s="23"/>
      <c r="M29" s="23"/>
      <c r="N29" s="23"/>
    </row>
    <row r="30" spans="1:17" s="4" customFormat="1" ht="18.75" x14ac:dyDescent="0.3">
      <c r="A30" s="23"/>
      <c r="B30" s="23"/>
      <c r="C30" s="24"/>
      <c r="D30" s="23"/>
      <c r="E30" s="23"/>
      <c r="F30" s="27"/>
      <c r="G30" s="49"/>
      <c r="H30" s="50"/>
      <c r="I30" s="23"/>
      <c r="J30" s="23"/>
      <c r="K30" s="23"/>
      <c r="L30" s="23"/>
      <c r="M30" s="23"/>
      <c r="N30" s="23"/>
    </row>
    <row r="31" spans="1:17" ht="18.75" x14ac:dyDescent="0.3">
      <c r="A31" s="23"/>
      <c r="B31" s="23"/>
      <c r="C31" s="24"/>
      <c r="D31" s="23"/>
      <c r="E31" s="47"/>
      <c r="F31" s="23"/>
      <c r="G31" s="23"/>
      <c r="H31" s="23"/>
      <c r="I31" s="23"/>
      <c r="J31" s="23"/>
      <c r="K31" s="23"/>
      <c r="L31" s="23"/>
      <c r="M31" s="23"/>
      <c r="N31" s="23"/>
    </row>
    <row r="32" spans="1:17" ht="19.5" thickBot="1" x14ac:dyDescent="0.35">
      <c r="A32" s="23"/>
      <c r="B32" s="23"/>
      <c r="C32" s="24"/>
      <c r="D32" s="28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1:14" ht="19.5" thickBot="1" x14ac:dyDescent="0.35">
      <c r="A33" s="23"/>
      <c r="B33" s="23"/>
      <c r="C33" s="29" t="s">
        <v>9</v>
      </c>
      <c r="D33" s="30" t="s">
        <v>16</v>
      </c>
      <c r="E33" s="31" t="s">
        <v>17</v>
      </c>
      <c r="F33" s="31" t="s">
        <v>18</v>
      </c>
      <c r="G33" s="31" t="s">
        <v>19</v>
      </c>
      <c r="H33" s="31" t="s">
        <v>20</v>
      </c>
      <c r="I33" s="29" t="s">
        <v>10</v>
      </c>
      <c r="J33" s="23"/>
      <c r="K33" s="23"/>
      <c r="L33" s="23"/>
      <c r="M33" s="23"/>
      <c r="N33" s="23"/>
    </row>
    <row r="34" spans="1:14" ht="19.5" thickBot="1" x14ac:dyDescent="0.35">
      <c r="A34" s="23"/>
      <c r="B34" s="23"/>
      <c r="C34" s="32" t="s">
        <v>11</v>
      </c>
      <c r="D34" s="33">
        <f>+D28+E28</f>
        <v>518944.38833181281</v>
      </c>
      <c r="E34" s="33">
        <f>+F28+G28</f>
        <v>1648468.1260480708</v>
      </c>
      <c r="F34" s="33">
        <f>+H28+I28</f>
        <v>2613862.6764641898</v>
      </c>
      <c r="G34" s="33">
        <f>+J28+K28</f>
        <v>2653862.6764641898</v>
      </c>
      <c r="H34" s="33">
        <f>+L28+M28</f>
        <v>2564862.6764641907</v>
      </c>
      <c r="I34" s="33">
        <f>SUM(D34:H34)</f>
        <v>10000000.543772455</v>
      </c>
      <c r="J34" s="23"/>
      <c r="K34" s="23"/>
      <c r="L34" s="23"/>
      <c r="M34" s="23"/>
      <c r="N34" s="23"/>
    </row>
    <row r="35" spans="1:14" ht="19.5" thickBot="1" x14ac:dyDescent="0.35">
      <c r="A35" s="23"/>
      <c r="B35" s="23"/>
      <c r="C35" s="34" t="s">
        <v>10</v>
      </c>
      <c r="D35" s="35">
        <f>+D34</f>
        <v>518944.38833181281</v>
      </c>
      <c r="E35" s="35">
        <f t="shared" ref="E35:I35" si="12">+E34</f>
        <v>1648468.1260480708</v>
      </c>
      <c r="F35" s="35">
        <f t="shared" si="12"/>
        <v>2613862.6764641898</v>
      </c>
      <c r="G35" s="35">
        <f t="shared" si="12"/>
        <v>2653862.6764641898</v>
      </c>
      <c r="H35" s="35">
        <f t="shared" si="12"/>
        <v>2564862.6764641907</v>
      </c>
      <c r="I35" s="35">
        <f t="shared" si="12"/>
        <v>10000000.543772455</v>
      </c>
      <c r="J35" s="28"/>
      <c r="K35" s="23"/>
      <c r="L35" s="23"/>
      <c r="M35" s="23"/>
      <c r="N35" s="23"/>
    </row>
    <row r="36" spans="1:14" ht="54.75" thickBot="1" x14ac:dyDescent="0.35">
      <c r="A36" s="23"/>
      <c r="B36" s="23"/>
      <c r="C36" s="36" t="s">
        <v>12</v>
      </c>
      <c r="D36" s="37">
        <f>+D34/10000000</f>
        <v>5.1894438833181282E-2</v>
      </c>
      <c r="E36" s="37">
        <f>+E34/10000000</f>
        <v>0.16484681260480707</v>
      </c>
      <c r="F36" s="37">
        <f>+F34/10000000</f>
        <v>0.26138626764641898</v>
      </c>
      <c r="G36" s="37">
        <f>+G34/10000000</f>
        <v>0.26538626764641898</v>
      </c>
      <c r="H36" s="37">
        <f t="shared" ref="H36" si="13">+H34/10000000</f>
        <v>0.25648626764641907</v>
      </c>
      <c r="I36" s="37">
        <f>+I34/10000000</f>
        <v>1.0000000543772456</v>
      </c>
      <c r="J36" s="23"/>
      <c r="K36" s="23"/>
      <c r="L36" s="23"/>
      <c r="M36" s="23"/>
      <c r="N36" s="23"/>
    </row>
    <row r="38" spans="1:14" x14ac:dyDescent="0.25">
      <c r="C38" s="7"/>
    </row>
    <row r="39" spans="1:14" x14ac:dyDescent="0.25">
      <c r="E39" s="3"/>
      <c r="I39" s="3"/>
    </row>
    <row r="40" spans="1:14" x14ac:dyDescent="0.25">
      <c r="F40" s="2"/>
    </row>
    <row r="41" spans="1:14" s="2" customFormat="1" x14ac:dyDescent="0.25">
      <c r="C41" s="7"/>
      <c r="I41" s="48"/>
    </row>
    <row r="42" spans="1:14" x14ac:dyDescent="0.25">
      <c r="F42" s="2"/>
    </row>
    <row r="44" spans="1:14" x14ac:dyDescent="0.25">
      <c r="E44">
        <f>+C24/9</f>
        <v>50000</v>
      </c>
    </row>
    <row r="45" spans="1:14" x14ac:dyDescent="0.25">
      <c r="E45" s="4">
        <f>+C25/9</f>
        <v>47000</v>
      </c>
    </row>
    <row r="46" spans="1:14" x14ac:dyDescent="0.25">
      <c r="E46" s="4">
        <f t="shared" ref="E46:E47" si="14">+C26/9</f>
        <v>16666.666666666668</v>
      </c>
    </row>
    <row r="47" spans="1:14" x14ac:dyDescent="0.25">
      <c r="E47" s="4">
        <f t="shared" si="14"/>
        <v>5000</v>
      </c>
    </row>
  </sheetData>
  <mergeCells count="11">
    <mergeCell ref="A16:B16"/>
    <mergeCell ref="A5:B5"/>
    <mergeCell ref="A2:B4"/>
    <mergeCell ref="A23:B23"/>
    <mergeCell ref="N2:N4"/>
    <mergeCell ref="C2:C4"/>
    <mergeCell ref="D2:E2"/>
    <mergeCell ref="F2:G2"/>
    <mergeCell ref="H2:I2"/>
    <mergeCell ref="J2:K2"/>
    <mergeCell ref="L2:M2"/>
  </mergeCells>
  <pageMargins left="0.7" right="0.7" top="0.75" bottom="0.75" header="0.3" footer="0.3"/>
  <pageSetup scale="4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E85630949557B24AAA56DE9D1C323D76" ma:contentTypeVersion="0" ma:contentTypeDescription="A content type to manage public (operations) IDB documents" ma:contentTypeScope="" ma:versionID="cc77ca60ce85b3d97238116cf7939bf2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5e396acf9842407597efee5fc1224e8a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060eec94-9ea5-4a7b-9f6d-cccf30bfb5dc}" ma:internalName="TaxCatchAll" ma:showField="CatchAllData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060eec94-9ea5-4a7b-9f6d-cccf30bfb5dc}" ma:internalName="TaxCatchAllLabel" ma:readOnly="true" ma:showField="CatchAllDataLabel" ma:web="de16acd7-ff20-4325-8e03-4fc85fddf8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INE/ENE</Division_x0020_or_x0020_Unit>
    <Other_x0020_Author xmlns="9c571b2f-e523-4ab2-ba2e-09e151a03ef4" xsi:nil="true"/>
    <Region xmlns="9c571b2f-e523-4ab2-ba2e-09e151a03ef4" xsi:nil="true"/>
    <IDBDocs_x0020_Number xmlns="9c571b2f-e523-4ab2-ba2e-09e151a03ef4">39872151</IDBDocs_x0020_Number>
    <Document_x0020_Author xmlns="9c571b2f-e523-4ab2-ba2e-09e151a03ef4">Gomez, Jose Ramon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6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CO-L1119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EN-ALT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F9651731-A66A-4148-AAB7-8F778E283962}"/>
</file>

<file path=customXml/itemProps2.xml><?xml version="1.0" encoding="utf-8"?>
<ds:datastoreItem xmlns:ds="http://schemas.openxmlformats.org/officeDocument/2006/customXml" ds:itemID="{A5085B20-F49C-41C3-A6C6-52A076E61DB8}"/>
</file>

<file path=customXml/itemProps3.xml><?xml version="1.0" encoding="utf-8"?>
<ds:datastoreItem xmlns:ds="http://schemas.openxmlformats.org/officeDocument/2006/customXml" ds:itemID="{B6A5B60B-ED30-40A6-B269-990F64CD3B0A}"/>
</file>

<file path=customXml/itemProps4.xml><?xml version="1.0" encoding="utf-8"?>
<ds:datastoreItem xmlns:ds="http://schemas.openxmlformats.org/officeDocument/2006/customXml" ds:itemID="{56921100-2CAE-4D74-941D-E10E3B14C470}"/>
</file>

<file path=customXml/itemProps5.xml><?xml version="1.0" encoding="utf-8"?>
<ds:datastoreItem xmlns:ds="http://schemas.openxmlformats.org/officeDocument/2006/customXml" ds:itemID="{F07675C8-57A7-4C7C-9FF1-3273072BB2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Semestral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EER_2 - Plan de Ejecucion Plurianual (PEP)</dc:title>
  <dc:creator>Mata Dobles Ricardo</dc:creator>
  <cp:lastModifiedBy>Test</cp:lastModifiedBy>
  <cp:lastPrinted>2016-01-12T17:35:38Z</cp:lastPrinted>
  <dcterms:created xsi:type="dcterms:W3CDTF">2015-08-18T18:22:18Z</dcterms:created>
  <dcterms:modified xsi:type="dcterms:W3CDTF">2016-06-27T21:51:08Z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0x01010046CF21643EE8D14686A648AA6DAD089200E85630949557B24AAA56DE9D1C323D76</vt:lpwstr>
  </property>
  <property fmtid="{D5CDD505-2E9C-101B-9397-08002B2CF9AE}" pid="5" name="TaxKeywordTaxHTField">
    <vt:lpwstr/>
  </property>
  <property fmtid="{D5CDD505-2E9C-101B-9397-08002B2CF9AE}" pid="6" name="Series Operations IDB">
    <vt:lpwstr>5;#Unclassified|a6dff32e-d477-44cd-a56b-85efe9e0a56c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5;#Unclassified|a6dff32e-d477-44cd-a56b-85efe9e0a56c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6;#IDBDocs|cca77002-e150-4b2d-ab1f-1d7a7cdcae16</vt:lpwstr>
  </property>
</Properties>
</file>