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330"/>
  <workbookPr/>
  <mc:AlternateContent xmlns:mc="http://schemas.openxmlformats.org/markup-compatibility/2006">
    <mc:Choice Requires="x15">
      <x15ac:absPath xmlns:x15ac="http://schemas.microsoft.com/office/spreadsheetml/2010/11/ac" url="C:\Users\paolarod\Desktop\BID\Operaciones - Loans\BL-L1029\post-revision interna\Ultimo\"/>
    </mc:Choice>
  </mc:AlternateContent>
  <xr:revisionPtr revIDLastSave="0" documentId="8_{6DFBAB36-3D3D-4291-898F-536A8B237E6D}" xr6:coauthVersionLast="33" xr6:coauthVersionMax="33" xr10:uidLastSave="{00000000-0000-0000-0000-000000000000}"/>
  <bookViews>
    <workbookView xWindow="0" yWindow="0" windowWidth="24000" windowHeight="9744" activeTab="3" xr2:uid="{00000000-000D-0000-FFFF-FFFF00000000}"/>
  </bookViews>
  <sheets>
    <sheet name="Annual Financial Plan" sheetId="8" r:id="rId1"/>
    <sheet name="Procurement Plan " sheetId="10" r:id="rId2"/>
    <sheet name="Outputs" sheetId="9" r:id="rId3"/>
    <sheet name="Plan of Activities" sheetId="7" r:id="rId4"/>
  </sheets>
  <definedNames>
    <definedName name="_xlnm.Print_Area" localSheetId="1">'Procurement Plan '!$A$1:$M$39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0" l="1"/>
  <c r="E14" i="10"/>
  <c r="E23" i="10"/>
  <c r="E41" i="10" s="1"/>
  <c r="E31" i="10"/>
  <c r="E39" i="10"/>
  <c r="U8" i="8" l="1"/>
  <c r="O9" i="8"/>
  <c r="U9" i="8"/>
  <c r="I10" i="8"/>
  <c r="I11" i="8" s="1"/>
  <c r="J10" i="8"/>
  <c r="J11" i="8" s="1"/>
  <c r="J52" i="8" s="1"/>
  <c r="J55" i="8" s="1"/>
  <c r="K10" i="8"/>
  <c r="L10" i="8"/>
  <c r="M10" i="8"/>
  <c r="M11" i="8" s="1"/>
  <c r="M52" i="8" s="1"/>
  <c r="M55" i="8" s="1"/>
  <c r="N10" i="8"/>
  <c r="O10" i="8"/>
  <c r="P10" i="8"/>
  <c r="Q10" i="8"/>
  <c r="Q11" i="8" s="1"/>
  <c r="Q52" i="8" s="1"/>
  <c r="Q55" i="8" s="1"/>
  <c r="R10" i="8"/>
  <c r="S10" i="8"/>
  <c r="T10" i="8"/>
  <c r="T11" i="8" s="1"/>
  <c r="H11" i="8"/>
  <c r="K11" i="8"/>
  <c r="L11" i="8"/>
  <c r="N11" i="8"/>
  <c r="O11" i="8"/>
  <c r="P11" i="8"/>
  <c r="R11" i="8"/>
  <c r="R52" i="8" s="1"/>
  <c r="R55" i="8" s="1"/>
  <c r="S11" i="8"/>
  <c r="U12" i="8"/>
  <c r="H13" i="8"/>
  <c r="H52" i="8" s="1"/>
  <c r="H55" i="8" s="1"/>
  <c r="I13" i="8"/>
  <c r="J13" i="8"/>
  <c r="K13" i="8"/>
  <c r="U13" i="8" s="1"/>
  <c r="L13" i="8"/>
  <c r="L52" i="8" s="1"/>
  <c r="L55" i="8" s="1"/>
  <c r="M13" i="8"/>
  <c r="N13" i="8"/>
  <c r="O13" i="8"/>
  <c r="P13" i="8"/>
  <c r="P52" i="8" s="1"/>
  <c r="P55" i="8" s="1"/>
  <c r="Q13" i="8"/>
  <c r="R13" i="8"/>
  <c r="S13" i="8"/>
  <c r="T13" i="8"/>
  <c r="T52" i="8" s="1"/>
  <c r="T55" i="8" s="1"/>
  <c r="W17" i="8"/>
  <c r="X17" i="8"/>
  <c r="AL17" i="8" s="1"/>
  <c r="Y17" i="8"/>
  <c r="AM17" i="8" s="1"/>
  <c r="Z17" i="8"/>
  <c r="AN17" i="8" s="1"/>
  <c r="AA17" i="8"/>
  <c r="AB17" i="8"/>
  <c r="AC17" i="8"/>
  <c r="AQ17" i="8" s="1"/>
  <c r="AD17" i="8"/>
  <c r="AE17" i="8"/>
  <c r="AF17" i="8"/>
  <c r="AG17" i="8"/>
  <c r="AU17" i="8" s="1"/>
  <c r="AH17" i="8"/>
  <c r="AI17" i="8"/>
  <c r="AK17" i="8"/>
  <c r="AO17" i="8"/>
  <c r="AP17" i="8"/>
  <c r="AR17" i="8"/>
  <c r="AS17" i="8"/>
  <c r="AT17" i="8"/>
  <c r="AV17" i="8"/>
  <c r="AW17" i="8"/>
  <c r="X18" i="8"/>
  <c r="Y18" i="8"/>
  <c r="AJ18" i="8" s="1"/>
  <c r="AX18" i="8" s="1"/>
  <c r="Z18" i="8"/>
  <c r="AN18" i="8" s="1"/>
  <c r="AA18" i="8"/>
  <c r="AB18" i="8"/>
  <c r="AC18" i="8"/>
  <c r="AD18" i="8"/>
  <c r="AR18" i="8" s="1"/>
  <c r="AE18" i="8"/>
  <c r="AF18" i="8"/>
  <c r="AG18" i="8"/>
  <c r="AU18" i="8" s="1"/>
  <c r="AH18" i="8"/>
  <c r="AV18" i="8" s="1"/>
  <c r="AI18" i="8"/>
  <c r="AK18" i="8"/>
  <c r="AL18" i="8"/>
  <c r="AO18" i="8"/>
  <c r="AP18" i="8"/>
  <c r="AQ18" i="8"/>
  <c r="AS18" i="8"/>
  <c r="AT18" i="8"/>
  <c r="AW18" i="8"/>
  <c r="X19" i="8"/>
  <c r="Y19" i="8"/>
  <c r="Z19" i="8"/>
  <c r="AJ19" i="8" s="1"/>
  <c r="AX19" i="8" s="1"/>
  <c r="AA19" i="8"/>
  <c r="AO19" i="8" s="1"/>
  <c r="AB19" i="8"/>
  <c r="AC19" i="8"/>
  <c r="AD19" i="8"/>
  <c r="AR19" i="8" s="1"/>
  <c r="AE19" i="8"/>
  <c r="AS19" i="8" s="1"/>
  <c r="AF19" i="8"/>
  <c r="AG19" i="8"/>
  <c r="AH19" i="8"/>
  <c r="AI19" i="8"/>
  <c r="AW19" i="8" s="1"/>
  <c r="AK19" i="8"/>
  <c r="AL19" i="8"/>
  <c r="AM19" i="8"/>
  <c r="AP19" i="8"/>
  <c r="AQ19" i="8"/>
  <c r="AT19" i="8"/>
  <c r="AU19" i="8"/>
  <c r="AV19" i="8"/>
  <c r="X20" i="8"/>
  <c r="AL20" i="8" s="1"/>
  <c r="Y20" i="8"/>
  <c r="AJ20" i="8" s="1"/>
  <c r="AX20" i="8" s="1"/>
  <c r="Z20" i="8"/>
  <c r="AA20" i="8"/>
  <c r="AO20" i="8" s="1"/>
  <c r="AB20" i="8"/>
  <c r="AP20" i="8" s="1"/>
  <c r="AC20" i="8"/>
  <c r="AD20" i="8"/>
  <c r="AE20" i="8"/>
  <c r="AF20" i="8"/>
  <c r="AT20" i="8" s="1"/>
  <c r="AG20" i="8"/>
  <c r="AU20" i="8" s="1"/>
  <c r="AH20" i="8"/>
  <c r="AI20" i="8"/>
  <c r="AK20" i="8"/>
  <c r="AM20" i="8"/>
  <c r="AN20" i="8"/>
  <c r="AQ20" i="8"/>
  <c r="AR20" i="8"/>
  <c r="AS20" i="8"/>
  <c r="AV20" i="8"/>
  <c r="AW20" i="8"/>
  <c r="X21" i="8"/>
  <c r="Y21" i="8"/>
  <c r="AM21" i="8" s="1"/>
  <c r="Z21" i="8"/>
  <c r="AJ21" i="8" s="1"/>
  <c r="AX21" i="8" s="1"/>
  <c r="AA21" i="8"/>
  <c r="AB21" i="8"/>
  <c r="AP21" i="8" s="1"/>
  <c r="AC21" i="8"/>
  <c r="AQ21" i="8" s="1"/>
  <c r="AD21" i="8"/>
  <c r="AE21" i="8"/>
  <c r="AF21" i="8"/>
  <c r="AG21" i="8"/>
  <c r="AU21" i="8" s="1"/>
  <c r="AH21" i="8"/>
  <c r="AV21" i="8" s="1"/>
  <c r="AI21" i="8"/>
  <c r="AK21" i="8"/>
  <c r="AL21" i="8"/>
  <c r="AN21" i="8"/>
  <c r="AO21" i="8"/>
  <c r="AR21" i="8"/>
  <c r="AS21" i="8"/>
  <c r="AT21" i="8"/>
  <c r="AW21" i="8"/>
  <c r="AJ22" i="8"/>
  <c r="AK22" i="8"/>
  <c r="AL22" i="8"/>
  <c r="AM22" i="8"/>
  <c r="AN22" i="8"/>
  <c r="AO22" i="8"/>
  <c r="AP22" i="8"/>
  <c r="AQ22" i="8"/>
  <c r="AR22" i="8"/>
  <c r="AS22" i="8"/>
  <c r="AT22" i="8"/>
  <c r="AU22" i="8"/>
  <c r="AV22" i="8"/>
  <c r="AW22" i="8"/>
  <c r="AX22" i="8"/>
  <c r="W23" i="8"/>
  <c r="AK23" i="8" s="1"/>
  <c r="AJ23" i="8"/>
  <c r="AL23" i="8"/>
  <c r="AM23" i="8"/>
  <c r="AN23" i="8"/>
  <c r="AO23" i="8"/>
  <c r="AP23" i="8"/>
  <c r="AQ23" i="8"/>
  <c r="AR23" i="8"/>
  <c r="AS23" i="8"/>
  <c r="AT23" i="8"/>
  <c r="AU23" i="8"/>
  <c r="AV23" i="8"/>
  <c r="AW23" i="8"/>
  <c r="AX23" i="8"/>
  <c r="W24" i="8"/>
  <c r="AK24" i="8" s="1"/>
  <c r="AJ24" i="8"/>
  <c r="AL24" i="8"/>
  <c r="AM24" i="8"/>
  <c r="AN24" i="8"/>
  <c r="AO24" i="8"/>
  <c r="AP24" i="8"/>
  <c r="AQ24" i="8"/>
  <c r="AR24" i="8"/>
  <c r="AS24" i="8"/>
  <c r="AT24" i="8"/>
  <c r="AU24" i="8"/>
  <c r="AV24" i="8"/>
  <c r="AW24" i="8"/>
  <c r="AX24" i="8"/>
  <c r="W25" i="8"/>
  <c r="AK25" i="8" s="1"/>
  <c r="AJ25" i="8"/>
  <c r="AL25" i="8"/>
  <c r="AM25" i="8"/>
  <c r="AN25" i="8"/>
  <c r="AO25" i="8"/>
  <c r="AP25" i="8"/>
  <c r="AQ25" i="8"/>
  <c r="AR25" i="8"/>
  <c r="AS25" i="8"/>
  <c r="AT25" i="8"/>
  <c r="AU25" i="8"/>
  <c r="AV25" i="8"/>
  <c r="AW25" i="8"/>
  <c r="AX25" i="8"/>
  <c r="AJ26" i="8"/>
  <c r="AX26" i="8" s="1"/>
  <c r="AK26" i="8"/>
  <c r="AL26" i="8"/>
  <c r="AM26" i="8"/>
  <c r="AN26" i="8"/>
  <c r="AO26" i="8"/>
  <c r="AP26" i="8"/>
  <c r="AQ26" i="8"/>
  <c r="AR26" i="8"/>
  <c r="AS26" i="8"/>
  <c r="AT26" i="8"/>
  <c r="AU26" i="8"/>
  <c r="AV26" i="8"/>
  <c r="AW26" i="8"/>
  <c r="X27" i="8"/>
  <c r="AL27" i="8" s="1"/>
  <c r="Y27" i="8"/>
  <c r="AM27" i="8" s="1"/>
  <c r="Z27" i="8"/>
  <c r="AA27" i="8"/>
  <c r="AB27" i="8"/>
  <c r="AP27" i="8" s="1"/>
  <c r="AC27" i="8"/>
  <c r="AD27" i="8"/>
  <c r="AE27" i="8"/>
  <c r="AF27" i="8"/>
  <c r="AT27" i="8" s="1"/>
  <c r="AG27" i="8"/>
  <c r="AU27" i="8" s="1"/>
  <c r="AH27" i="8"/>
  <c r="AI27" i="8"/>
  <c r="AK27" i="8"/>
  <c r="AN27" i="8"/>
  <c r="AO27" i="8"/>
  <c r="AQ27" i="8"/>
  <c r="AR27" i="8"/>
  <c r="AS27" i="8"/>
  <c r="AV27" i="8"/>
  <c r="AW27" i="8"/>
  <c r="X28" i="8"/>
  <c r="Y28" i="8"/>
  <c r="AM28" i="8" s="1"/>
  <c r="Z28" i="8"/>
  <c r="AN28" i="8" s="1"/>
  <c r="AA28" i="8"/>
  <c r="AB28" i="8"/>
  <c r="AC28" i="8"/>
  <c r="AQ28" i="8" s="1"/>
  <c r="AD28" i="8"/>
  <c r="AE28" i="8"/>
  <c r="AF28" i="8"/>
  <c r="AG28" i="8"/>
  <c r="AU28" i="8" s="1"/>
  <c r="AH28" i="8"/>
  <c r="AV28" i="8" s="1"/>
  <c r="AI28" i="8"/>
  <c r="AK28" i="8"/>
  <c r="AL28" i="8"/>
  <c r="AO28" i="8"/>
  <c r="AP28" i="8"/>
  <c r="AR28" i="8"/>
  <c r="AS28" i="8"/>
  <c r="AT28" i="8"/>
  <c r="AW28" i="8"/>
  <c r="X29" i="8"/>
  <c r="Y29" i="8"/>
  <c r="Z29" i="8"/>
  <c r="AN29" i="8" s="1"/>
  <c r="AA29" i="8"/>
  <c r="AB29" i="8"/>
  <c r="AC29" i="8"/>
  <c r="AD29" i="8"/>
  <c r="AR29" i="8" s="1"/>
  <c r="AE29" i="8"/>
  <c r="AF29" i="8"/>
  <c r="AG29" i="8"/>
  <c r="AU29" i="8" s="1"/>
  <c r="AH29" i="8"/>
  <c r="AV29" i="8" s="1"/>
  <c r="AI29" i="8"/>
  <c r="AK29" i="8"/>
  <c r="AL29" i="8"/>
  <c r="AM29" i="8"/>
  <c r="AO29" i="8"/>
  <c r="AP29" i="8"/>
  <c r="AQ29" i="8"/>
  <c r="AS29" i="8"/>
  <c r="AT29" i="8"/>
  <c r="AW29" i="8"/>
  <c r="X30" i="8"/>
  <c r="Y30" i="8"/>
  <c r="Z30" i="8"/>
  <c r="AJ30" i="8" s="1"/>
  <c r="AX30" i="8" s="1"/>
  <c r="AA30" i="8"/>
  <c r="AO30" i="8" s="1"/>
  <c r="AB30" i="8"/>
  <c r="AP30" i="8" s="1"/>
  <c r="AC30" i="8"/>
  <c r="AD30" i="8"/>
  <c r="AE30" i="8"/>
  <c r="AS30" i="8" s="1"/>
  <c r="AF30" i="8"/>
  <c r="AG30" i="8"/>
  <c r="AH30" i="8"/>
  <c r="AI30" i="8"/>
  <c r="AW30" i="8" s="1"/>
  <c r="AK30" i="8"/>
  <c r="AL30" i="8"/>
  <c r="AM30" i="8"/>
  <c r="AQ30" i="8"/>
  <c r="AR30" i="8"/>
  <c r="AT30" i="8"/>
  <c r="AU30" i="8"/>
  <c r="AV30" i="8"/>
  <c r="AJ31" i="8"/>
  <c r="AX31" i="8" s="1"/>
  <c r="AK31" i="8"/>
  <c r="AL31" i="8"/>
  <c r="AM31" i="8"/>
  <c r="AN31" i="8"/>
  <c r="AO31" i="8"/>
  <c r="AP31" i="8"/>
  <c r="AQ31" i="8"/>
  <c r="AR31" i="8"/>
  <c r="AS31" i="8"/>
  <c r="AT31" i="8"/>
  <c r="AU31" i="8"/>
  <c r="AV31" i="8"/>
  <c r="AW31" i="8"/>
  <c r="X32" i="8"/>
  <c r="AL32" i="8" s="1"/>
  <c r="Y32" i="8"/>
  <c r="AM32" i="8" s="1"/>
  <c r="Z32" i="8"/>
  <c r="AN32" i="8" s="1"/>
  <c r="AA32" i="8"/>
  <c r="AB32" i="8"/>
  <c r="AC32" i="8"/>
  <c r="AQ32" i="8" s="1"/>
  <c r="AD32" i="8"/>
  <c r="AE32" i="8"/>
  <c r="AF32" i="8"/>
  <c r="AG32" i="8"/>
  <c r="AU32" i="8" s="1"/>
  <c r="AH32" i="8"/>
  <c r="AI32" i="8"/>
  <c r="AK32" i="8"/>
  <c r="AO32" i="8"/>
  <c r="AP32" i="8"/>
  <c r="AR32" i="8"/>
  <c r="AS32" i="8"/>
  <c r="AT32" i="8"/>
  <c r="AV32" i="8"/>
  <c r="AW32" i="8"/>
  <c r="X33" i="8"/>
  <c r="Y33" i="8"/>
  <c r="Z33" i="8"/>
  <c r="AN33" i="8" s="1"/>
  <c r="AA33" i="8"/>
  <c r="AB33" i="8"/>
  <c r="AC33" i="8"/>
  <c r="AD33" i="8"/>
  <c r="AR33" i="8" s="1"/>
  <c r="AE33" i="8"/>
  <c r="AF33" i="8"/>
  <c r="AG33" i="8"/>
  <c r="AU33" i="8" s="1"/>
  <c r="AH33" i="8"/>
  <c r="AV33" i="8" s="1"/>
  <c r="AI33" i="8"/>
  <c r="AK33" i="8"/>
  <c r="AL33" i="8"/>
  <c r="AO33" i="8"/>
  <c r="AP33" i="8"/>
  <c r="AQ33" i="8"/>
  <c r="AS33" i="8"/>
  <c r="AT33" i="8"/>
  <c r="AW33" i="8"/>
  <c r="X34" i="8"/>
  <c r="Y34" i="8"/>
  <c r="Z34" i="8"/>
  <c r="AJ34" i="8" s="1"/>
  <c r="AX34" i="8" s="1"/>
  <c r="AA34" i="8"/>
  <c r="AO34" i="8" s="1"/>
  <c r="AB34" i="8"/>
  <c r="AC34" i="8"/>
  <c r="AD34" i="8"/>
  <c r="AR34" i="8" s="1"/>
  <c r="AE34" i="8"/>
  <c r="AS34" i="8" s="1"/>
  <c r="AF34" i="8"/>
  <c r="AG34" i="8"/>
  <c r="AH34" i="8"/>
  <c r="AI34" i="8"/>
  <c r="AW34" i="8" s="1"/>
  <c r="AK34" i="8"/>
  <c r="AL34" i="8"/>
  <c r="AM34" i="8"/>
  <c r="AP34" i="8"/>
  <c r="AQ34" i="8"/>
  <c r="AT34" i="8"/>
  <c r="AU34" i="8"/>
  <c r="AV34" i="8"/>
  <c r="X35" i="8"/>
  <c r="AL35" i="8" s="1"/>
  <c r="Y35" i="8"/>
  <c r="AJ35" i="8" s="1"/>
  <c r="AX35" i="8" s="1"/>
  <c r="Z35" i="8"/>
  <c r="AA35" i="8"/>
  <c r="AO35" i="8" s="1"/>
  <c r="AB35" i="8"/>
  <c r="AP35" i="8" s="1"/>
  <c r="AC35" i="8"/>
  <c r="AD35" i="8"/>
  <c r="AE35" i="8"/>
  <c r="AF35" i="8"/>
  <c r="AT35" i="8" s="1"/>
  <c r="AG35" i="8"/>
  <c r="AU35" i="8" s="1"/>
  <c r="AH35" i="8"/>
  <c r="AI35" i="8"/>
  <c r="AK35" i="8"/>
  <c r="AM35" i="8"/>
  <c r="AN35" i="8"/>
  <c r="AQ35" i="8"/>
  <c r="AR35" i="8"/>
  <c r="AS35" i="8"/>
  <c r="AV35" i="8"/>
  <c r="AW35" i="8"/>
  <c r="X36" i="8"/>
  <c r="Y36" i="8"/>
  <c r="AM36" i="8" s="1"/>
  <c r="Z36" i="8"/>
  <c r="AJ36" i="8" s="1"/>
  <c r="AX36" i="8" s="1"/>
  <c r="AA36" i="8"/>
  <c r="AB36" i="8"/>
  <c r="AP36" i="8" s="1"/>
  <c r="AC36" i="8"/>
  <c r="AQ36" i="8" s="1"/>
  <c r="AD36" i="8"/>
  <c r="AE36" i="8"/>
  <c r="AF36" i="8"/>
  <c r="AG36" i="8"/>
  <c r="AU36" i="8" s="1"/>
  <c r="AH36" i="8"/>
  <c r="AV36" i="8" s="1"/>
  <c r="AI36" i="8"/>
  <c r="AK36" i="8"/>
  <c r="AL36" i="8"/>
  <c r="AN36" i="8"/>
  <c r="AO36" i="8"/>
  <c r="AR36" i="8"/>
  <c r="AS36" i="8"/>
  <c r="AT36" i="8"/>
  <c r="AW36" i="8"/>
  <c r="X37" i="8"/>
  <c r="Y37" i="8"/>
  <c r="Z37" i="8"/>
  <c r="AN37" i="8" s="1"/>
  <c r="AA37" i="8"/>
  <c r="AB37" i="8"/>
  <c r="AC37" i="8"/>
  <c r="AD37" i="8"/>
  <c r="AR37" i="8" s="1"/>
  <c r="AE37" i="8"/>
  <c r="AS37" i="8" s="1"/>
  <c r="AF37" i="8"/>
  <c r="AG37" i="8"/>
  <c r="AH37" i="8"/>
  <c r="AV37" i="8" s="1"/>
  <c r="AI37" i="8"/>
  <c r="AW37" i="8" s="1"/>
  <c r="AK37" i="8"/>
  <c r="AL37" i="8"/>
  <c r="AM37" i="8"/>
  <c r="AO37" i="8"/>
  <c r="AP37" i="8"/>
  <c r="AQ37" i="8"/>
  <c r="AT37" i="8"/>
  <c r="AU37" i="8"/>
  <c r="X38" i="8"/>
  <c r="AL38" i="8" s="1"/>
  <c r="Y38" i="8"/>
  <c r="Z38" i="8"/>
  <c r="AA38" i="8"/>
  <c r="AO38" i="8" s="1"/>
  <c r="AB38" i="8"/>
  <c r="AP38" i="8" s="1"/>
  <c r="AC38" i="8"/>
  <c r="AD38" i="8"/>
  <c r="AE38" i="8"/>
  <c r="AS38" i="8" s="1"/>
  <c r="AF38" i="8"/>
  <c r="AG38" i="8"/>
  <c r="AH38" i="8"/>
  <c r="AI38" i="8"/>
  <c r="AW38" i="8" s="1"/>
  <c r="AJ38" i="8"/>
  <c r="AX38" i="8" s="1"/>
  <c r="AK38" i="8"/>
  <c r="AM38" i="8"/>
  <c r="AN38" i="8"/>
  <c r="AQ38" i="8"/>
  <c r="AR38" i="8"/>
  <c r="AT38" i="8"/>
  <c r="AU38" i="8"/>
  <c r="AV38" i="8"/>
  <c r="X39" i="8"/>
  <c r="AL39" i="8" s="1"/>
  <c r="Y39" i="8"/>
  <c r="AM39" i="8" s="1"/>
  <c r="Z39" i="8"/>
  <c r="AA39" i="8"/>
  <c r="AB39" i="8"/>
  <c r="AP39" i="8" s="1"/>
  <c r="AC39" i="8"/>
  <c r="AD39" i="8"/>
  <c r="AE39" i="8"/>
  <c r="AF39" i="8"/>
  <c r="AT39" i="8" s="1"/>
  <c r="AG39" i="8"/>
  <c r="AH39" i="8"/>
  <c r="AI39" i="8"/>
  <c r="AW39" i="8" s="1"/>
  <c r="AJ39" i="8"/>
  <c r="AX39" i="8" s="1"/>
  <c r="AK39" i="8"/>
  <c r="AN39" i="8"/>
  <c r="AO39" i="8"/>
  <c r="AQ39" i="8"/>
  <c r="AR39" i="8"/>
  <c r="AS39" i="8"/>
  <c r="AU39" i="8"/>
  <c r="AV39" i="8"/>
  <c r="X40" i="8"/>
  <c r="AL40" i="8" s="1"/>
  <c r="Y40" i="8"/>
  <c r="AM40" i="8" s="1"/>
  <c r="Z40" i="8"/>
  <c r="AN40" i="8" s="1"/>
  <c r="AA40" i="8"/>
  <c r="AB40" i="8"/>
  <c r="AC40" i="8"/>
  <c r="AQ40" i="8" s="1"/>
  <c r="AD40" i="8"/>
  <c r="AE40" i="8"/>
  <c r="AF40" i="8"/>
  <c r="AG40" i="8"/>
  <c r="AU40" i="8" s="1"/>
  <c r="AH40" i="8"/>
  <c r="AI40" i="8"/>
  <c r="AK40" i="8"/>
  <c r="AO40" i="8"/>
  <c r="AP40" i="8"/>
  <c r="AR40" i="8"/>
  <c r="AS40" i="8"/>
  <c r="AT40" i="8"/>
  <c r="AV40" i="8"/>
  <c r="AW40" i="8"/>
  <c r="X41" i="8"/>
  <c r="Y41" i="8"/>
  <c r="Z41" i="8"/>
  <c r="AN41" i="8" s="1"/>
  <c r="AA41" i="8"/>
  <c r="AB41" i="8"/>
  <c r="AC41" i="8"/>
  <c r="AD41" i="8"/>
  <c r="AR41" i="8" s="1"/>
  <c r="AE41" i="8"/>
  <c r="AF41" i="8"/>
  <c r="AG41" i="8"/>
  <c r="AU41" i="8" s="1"/>
  <c r="AH41" i="8"/>
  <c r="AV41" i="8" s="1"/>
  <c r="AI41" i="8"/>
  <c r="AK41" i="8"/>
  <c r="AL41" i="8"/>
  <c r="AO41" i="8"/>
  <c r="AP41" i="8"/>
  <c r="AQ41" i="8"/>
  <c r="AS41" i="8"/>
  <c r="AT41" i="8"/>
  <c r="AW41" i="8"/>
  <c r="W42" i="8"/>
  <c r="X42" i="8"/>
  <c r="Y42" i="8"/>
  <c r="Z42" i="8"/>
  <c r="AN42" i="8" s="1"/>
  <c r="AA42" i="8"/>
  <c r="AB42" i="8"/>
  <c r="AC42" i="8"/>
  <c r="AD42" i="8"/>
  <c r="AR42" i="8" s="1"/>
  <c r="AE42" i="8"/>
  <c r="AF42" i="8"/>
  <c r="AG42" i="8"/>
  <c r="AU42" i="8" s="1"/>
  <c r="AH42" i="8"/>
  <c r="AV42" i="8" s="1"/>
  <c r="AI42" i="8"/>
  <c r="AK42" i="8"/>
  <c r="AL42" i="8"/>
  <c r="AO42" i="8"/>
  <c r="AP42" i="8"/>
  <c r="AQ42" i="8"/>
  <c r="AS42" i="8"/>
  <c r="AT42" i="8"/>
  <c r="AW42" i="8"/>
  <c r="X43" i="8"/>
  <c r="Y43" i="8"/>
  <c r="Z43" i="8"/>
  <c r="AJ43" i="8" s="1"/>
  <c r="AX43" i="8" s="1"/>
  <c r="AA43" i="8"/>
  <c r="AO43" i="8" s="1"/>
  <c r="AB43" i="8"/>
  <c r="AC43" i="8"/>
  <c r="AD43" i="8"/>
  <c r="AR43" i="8" s="1"/>
  <c r="AE43" i="8"/>
  <c r="AS43" i="8" s="1"/>
  <c r="AF43" i="8"/>
  <c r="AG43" i="8"/>
  <c r="AH43" i="8"/>
  <c r="AI43" i="8"/>
  <c r="AW43" i="8" s="1"/>
  <c r="AK43" i="8"/>
  <c r="AL43" i="8"/>
  <c r="AM43" i="8"/>
  <c r="AP43" i="8"/>
  <c r="AQ43" i="8"/>
  <c r="AT43" i="8"/>
  <c r="AU43" i="8"/>
  <c r="AV43" i="8"/>
  <c r="X44" i="8"/>
  <c r="AL44" i="8" s="1"/>
  <c r="Y44" i="8"/>
  <c r="AJ44" i="8" s="1"/>
  <c r="AX44" i="8" s="1"/>
  <c r="Z44" i="8"/>
  <c r="AA44" i="8"/>
  <c r="AO44" i="8" s="1"/>
  <c r="AB44" i="8"/>
  <c r="AP44" i="8" s="1"/>
  <c r="AC44" i="8"/>
  <c r="AD44" i="8"/>
  <c r="AE44" i="8"/>
  <c r="AF44" i="8"/>
  <c r="AT44" i="8" s="1"/>
  <c r="AG44" i="8"/>
  <c r="AU44" i="8" s="1"/>
  <c r="AH44" i="8"/>
  <c r="AI44" i="8"/>
  <c r="AK44" i="8"/>
  <c r="AM44" i="8"/>
  <c r="AN44" i="8"/>
  <c r="AQ44" i="8"/>
  <c r="AR44" i="8"/>
  <c r="AS44" i="8"/>
  <c r="AV44" i="8"/>
  <c r="AW44" i="8"/>
  <c r="X45" i="8"/>
  <c r="Y45" i="8"/>
  <c r="AM45" i="8" s="1"/>
  <c r="Z45" i="8"/>
  <c r="AJ45" i="8" s="1"/>
  <c r="AX45" i="8" s="1"/>
  <c r="AA45" i="8"/>
  <c r="AB45" i="8"/>
  <c r="AP45" i="8" s="1"/>
  <c r="AC45" i="8"/>
  <c r="AQ45" i="8" s="1"/>
  <c r="AD45" i="8"/>
  <c r="AE45" i="8"/>
  <c r="AF45" i="8"/>
  <c r="AG45" i="8"/>
  <c r="AU45" i="8" s="1"/>
  <c r="AH45" i="8"/>
  <c r="AV45" i="8" s="1"/>
  <c r="AI45" i="8"/>
  <c r="AK45" i="8"/>
  <c r="AL45" i="8"/>
  <c r="AN45" i="8"/>
  <c r="AO45" i="8"/>
  <c r="AR45" i="8"/>
  <c r="AS45" i="8"/>
  <c r="AT45" i="8"/>
  <c r="AW45" i="8"/>
  <c r="X46" i="8"/>
  <c r="Y46" i="8"/>
  <c r="Z46" i="8"/>
  <c r="AJ46" i="8" s="1"/>
  <c r="AX46" i="8" s="1"/>
  <c r="AA46" i="8"/>
  <c r="AO46" i="8" s="1"/>
  <c r="AB46" i="8"/>
  <c r="AC46" i="8"/>
  <c r="AD46" i="8"/>
  <c r="AR46" i="8" s="1"/>
  <c r="AE46" i="8"/>
  <c r="AS46" i="8" s="1"/>
  <c r="AF46" i="8"/>
  <c r="AG46" i="8"/>
  <c r="AH46" i="8"/>
  <c r="AV46" i="8" s="1"/>
  <c r="AI46" i="8"/>
  <c r="AW46" i="8" s="1"/>
  <c r="AK46" i="8"/>
  <c r="AL46" i="8"/>
  <c r="AM46" i="8"/>
  <c r="AP46" i="8"/>
  <c r="AQ46" i="8"/>
  <c r="AT46" i="8"/>
  <c r="AU46" i="8"/>
  <c r="W47" i="8"/>
  <c r="AK47" i="8" s="1"/>
  <c r="X47" i="8"/>
  <c r="Y47" i="8"/>
  <c r="Z47" i="8"/>
  <c r="AJ47" i="8" s="1"/>
  <c r="AX47" i="8" s="1"/>
  <c r="AA47" i="8"/>
  <c r="AO47" i="8" s="1"/>
  <c r="AB47" i="8"/>
  <c r="AC47" i="8"/>
  <c r="AD47" i="8"/>
  <c r="AR47" i="8" s="1"/>
  <c r="AE47" i="8"/>
  <c r="AS47" i="8" s="1"/>
  <c r="AF47" i="8"/>
  <c r="AG47" i="8"/>
  <c r="AH47" i="8"/>
  <c r="AV47" i="8" s="1"/>
  <c r="AI47" i="8"/>
  <c r="AW47" i="8" s="1"/>
  <c r="AL47" i="8"/>
  <c r="AM47" i="8"/>
  <c r="AP47" i="8"/>
  <c r="AQ47" i="8"/>
  <c r="AT47" i="8"/>
  <c r="AU47" i="8"/>
  <c r="U48" i="8"/>
  <c r="AJ48" i="8"/>
  <c r="AK48" i="8"/>
  <c r="AL48" i="8"/>
  <c r="AM48" i="8"/>
  <c r="AN48" i="8"/>
  <c r="AO48" i="8"/>
  <c r="AP48" i="8"/>
  <c r="AQ48" i="8"/>
  <c r="AR48" i="8"/>
  <c r="AS48" i="8"/>
  <c r="AT48" i="8"/>
  <c r="AU48" i="8"/>
  <c r="AV48" i="8"/>
  <c r="AW48" i="8"/>
  <c r="AX48" i="8"/>
  <c r="U49" i="8"/>
  <c r="AL49" i="8"/>
  <c r="AM49" i="8" s="1"/>
  <c r="AN49" i="8" s="1"/>
  <c r="AO49" i="8" s="1"/>
  <c r="AP49" i="8" s="1"/>
  <c r="AQ49" i="8" s="1"/>
  <c r="AR49" i="8" s="1"/>
  <c r="AS49" i="8" s="1"/>
  <c r="AT49" i="8" s="1"/>
  <c r="AU49" i="8" s="1"/>
  <c r="AV49" i="8" s="1"/>
  <c r="AW49" i="8" s="1"/>
  <c r="AX49" i="8" s="1"/>
  <c r="U50" i="8"/>
  <c r="H51" i="8"/>
  <c r="I51" i="8"/>
  <c r="J51" i="8"/>
  <c r="K51" i="8"/>
  <c r="L51" i="8"/>
  <c r="M51" i="8"/>
  <c r="N51" i="8"/>
  <c r="O51" i="8"/>
  <c r="P51" i="8"/>
  <c r="Q51" i="8"/>
  <c r="U51" i="8" s="1"/>
  <c r="R51" i="8"/>
  <c r="S51" i="8"/>
  <c r="T51" i="8"/>
  <c r="K52" i="8"/>
  <c r="K55" i="8" s="1"/>
  <c r="N52" i="8"/>
  <c r="O52" i="8"/>
  <c r="O55" i="8" s="1"/>
  <c r="S52" i="8"/>
  <c r="S55" i="8" s="1"/>
  <c r="U53" i="8"/>
  <c r="U54" i="8" s="1"/>
  <c r="H54" i="8"/>
  <c r="I54" i="8"/>
  <c r="J54" i="8"/>
  <c r="K54" i="8"/>
  <c r="L54" i="8"/>
  <c r="M54" i="8"/>
  <c r="N54" i="8"/>
  <c r="O54" i="8"/>
  <c r="P54" i="8"/>
  <c r="Q54" i="8"/>
  <c r="R54" i="8"/>
  <c r="S54" i="8"/>
  <c r="T54" i="8"/>
  <c r="N55" i="8"/>
  <c r="AJ42" i="8" l="1"/>
  <c r="AX42" i="8" s="1"/>
  <c r="AJ41" i="8"/>
  <c r="AX41" i="8" s="1"/>
  <c r="AJ33" i="8"/>
  <c r="AX33" i="8" s="1"/>
  <c r="U10" i="8"/>
  <c r="U11" i="8"/>
  <c r="U52" i="8" s="1"/>
  <c r="U55" i="8" s="1"/>
  <c r="AJ40" i="8"/>
  <c r="AX40" i="8" s="1"/>
  <c r="AJ29" i="8"/>
  <c r="AX29" i="8" s="1"/>
  <c r="AJ17" i="8"/>
  <c r="AX17" i="8" s="1"/>
  <c r="I52" i="8"/>
  <c r="I55" i="8" s="1"/>
  <c r="AN43" i="8"/>
  <c r="AJ37" i="8"/>
  <c r="AX37" i="8" s="1"/>
  <c r="AN34" i="8"/>
  <c r="AJ28" i="8"/>
  <c r="AX28" i="8" s="1"/>
  <c r="AN19" i="8"/>
  <c r="AJ32" i="8"/>
  <c r="AX32" i="8" s="1"/>
  <c r="AJ27" i="8"/>
  <c r="AX27" i="8" s="1"/>
  <c r="AN47" i="8"/>
  <c r="AN46" i="8"/>
  <c r="AM42" i="8"/>
  <c r="AM41" i="8"/>
  <c r="AM33" i="8"/>
  <c r="AN30" i="8"/>
  <c r="AM18" i="8"/>
</calcChain>
</file>

<file path=xl/sharedStrings.xml><?xml version="1.0" encoding="utf-8"?>
<sst xmlns="http://schemas.openxmlformats.org/spreadsheetml/2006/main" count="731" uniqueCount="334">
  <si>
    <t>Activity</t>
  </si>
  <si>
    <t>TOTAL - US$</t>
  </si>
  <si>
    <t>Sub-total</t>
  </si>
  <si>
    <t>ongoing</t>
  </si>
  <si>
    <t>N/A</t>
  </si>
  <si>
    <t>No</t>
  </si>
  <si>
    <t>Ex-Ante</t>
  </si>
  <si>
    <t>QCIIC</t>
  </si>
  <si>
    <t>Administrative Officer</t>
  </si>
  <si>
    <t>Financial Specialist</t>
  </si>
  <si>
    <t>Procurement Officer</t>
  </si>
  <si>
    <t>Contract Signature</t>
  </si>
  <si>
    <t>Specific Procurement notice</t>
  </si>
  <si>
    <t>Estimated Amount,  Counterpart %:</t>
  </si>
  <si>
    <t>Estimated Amount,  EU %:</t>
  </si>
  <si>
    <t>Estimated Amount,  IDB %:</t>
  </si>
  <si>
    <t>Estimated Amount,
 in u$s :</t>
  </si>
  <si>
    <t>Comments</t>
  </si>
  <si>
    <t>Status (pending, in progress, awarded, cancelled)</t>
  </si>
  <si>
    <t>Dates</t>
  </si>
  <si>
    <t>Prequalification</t>
  </si>
  <si>
    <t>Amount &amp; Source of Funding
 in u$s :</t>
  </si>
  <si>
    <t>Review Method
(Select one of the options):</t>
  </si>
  <si>
    <t xml:space="preserve">Procurement Method
</t>
  </si>
  <si>
    <t>Activity:</t>
  </si>
  <si>
    <t>Process number</t>
  </si>
  <si>
    <t>INDIVIDUAL CONSULTANTS</t>
  </si>
  <si>
    <t xml:space="preserve">ToR to be developed </t>
  </si>
  <si>
    <t>Pending</t>
  </si>
  <si>
    <t>QCBS</t>
  </si>
  <si>
    <t>Studies and designs</t>
  </si>
  <si>
    <t>Grant Thornton has recommended for the award of contract</t>
  </si>
  <si>
    <t>contract signing pending</t>
  </si>
  <si>
    <t>LCS</t>
  </si>
  <si>
    <t xml:space="preserve">Financial Audit </t>
  </si>
  <si>
    <t>Monitoring &amp; Evaluation (including environmental audit)</t>
  </si>
  <si>
    <t>ICB</t>
  </si>
  <si>
    <t>Estimated Amount,
 in US$ :</t>
  </si>
  <si>
    <t>CONSULTING FIRMS</t>
  </si>
  <si>
    <t>Ex-Post</t>
  </si>
  <si>
    <t>Operating Costs</t>
  </si>
  <si>
    <t>CQS</t>
  </si>
  <si>
    <t xml:space="preserve">Environmental safeguards application, training </t>
  </si>
  <si>
    <t>Shopping</t>
  </si>
  <si>
    <t>HDM-4 training</t>
  </si>
  <si>
    <t>Structuring Performance Based Contracts training</t>
  </si>
  <si>
    <t>NON CONSULTING SERVICES</t>
  </si>
  <si>
    <t>Vehicles - MOWT (2)</t>
  </si>
  <si>
    <t>specification and bidding documents being finalized</t>
  </si>
  <si>
    <t>pending</t>
  </si>
  <si>
    <t>4 HDM4 equipment (Bump integrator) and Licences</t>
  </si>
  <si>
    <t>GOODS</t>
  </si>
  <si>
    <t>NCB</t>
  </si>
  <si>
    <t>Maintenance</t>
  </si>
  <si>
    <t>Section III. Rehabilitation from Iguana Creek Junction to Santa Elena Town.</t>
  </si>
  <si>
    <t>Estimated Amount,  BID %:</t>
  </si>
  <si>
    <t xml:space="preserve">Procurement 
Method
</t>
  </si>
  <si>
    <t>WORKS</t>
  </si>
  <si>
    <t>PROCUREMENT PLAN - GPHRP ( June 2018 to December 2019)</t>
  </si>
  <si>
    <t>Fri 01/06/18</t>
  </si>
  <si>
    <t xml:space="preserve">      Additional studies</t>
  </si>
  <si>
    <t>1.8.5</t>
  </si>
  <si>
    <t>Mon 16/04/18</t>
  </si>
  <si>
    <t>Mon 09/10/17</t>
  </si>
  <si>
    <t xml:space="preserve">         Procurement process</t>
  </si>
  <si>
    <t>1.3.4.1</t>
  </si>
  <si>
    <t xml:space="preserve">      Financial audits</t>
  </si>
  <si>
    <t>1.3.4</t>
  </si>
  <si>
    <t>Fri 07/12/18</t>
  </si>
  <si>
    <t>Wed 12/09/18</t>
  </si>
  <si>
    <t xml:space="preserve">            Consultancy execution</t>
  </si>
  <si>
    <t>1.8.3.1.2</t>
  </si>
  <si>
    <t>Tue 11/09/18</t>
  </si>
  <si>
    <t>Mon 04/06/18</t>
  </si>
  <si>
    <t xml:space="preserve">            Procurement process (IC)</t>
  </si>
  <si>
    <t>1.3.3.1.1</t>
  </si>
  <si>
    <t xml:space="preserve">         Baseline assessment</t>
  </si>
  <si>
    <t>1.3.3.1</t>
  </si>
  <si>
    <t xml:space="preserve">      Monitoring &amp; Evaluation</t>
  </si>
  <si>
    <t>1.3.3</t>
  </si>
  <si>
    <t>Wed 02/01/19</t>
  </si>
  <si>
    <t>Wed 19/09/18</t>
  </si>
  <si>
    <t xml:space="preserve">               2 vehicle for enforcement</t>
  </si>
  <si>
    <t>1.3.1.3.3</t>
  </si>
  <si>
    <t>Wed 01/06/16</t>
  </si>
  <si>
    <t xml:space="preserve">            Vehicles for PEU and Enforcement</t>
  </si>
  <si>
    <t>1.8.1.3.3</t>
  </si>
  <si>
    <t>Thu 16/08/18</t>
  </si>
  <si>
    <t>Thu 19/07/18</t>
  </si>
  <si>
    <t xml:space="preserve">               Goods delivery</t>
  </si>
  <si>
    <t>1.3.1.3.2.2</t>
  </si>
  <si>
    <t>Wed 18/07/18</t>
  </si>
  <si>
    <t>Mon 07/05/18</t>
  </si>
  <si>
    <t xml:space="preserve">               Procurement process</t>
  </si>
  <si>
    <t>1.3.1.3.2.1</t>
  </si>
  <si>
    <t xml:space="preserve">            Axel load survey equipment</t>
  </si>
  <si>
    <t>1.3.1.3.2</t>
  </si>
  <si>
    <t>Thu 11/10/18</t>
  </si>
  <si>
    <t>1.3.1.3.1.2</t>
  </si>
  <si>
    <t>1.3.1.3.1.1</t>
  </si>
  <si>
    <t xml:space="preserve">            Vehicle survey equipment</t>
  </si>
  <si>
    <t>1.3.1.3.1</t>
  </si>
  <si>
    <t xml:space="preserve">         Acquisition of equipment for project execution and oversight</t>
  </si>
  <si>
    <t>1.3.1.3</t>
  </si>
  <si>
    <t xml:space="preserve">      Administration</t>
  </si>
  <si>
    <t>1.3.1</t>
  </si>
  <si>
    <t xml:space="preserve">   Component 3: Engineering and administration</t>
  </si>
  <si>
    <t>Wed 07/11/18</t>
  </si>
  <si>
    <t>Wed 10/10/18</t>
  </si>
  <si>
    <t xml:space="preserve">            Training execution</t>
  </si>
  <si>
    <t>1.2.3.2.3</t>
  </si>
  <si>
    <t>Tue 09/10/18</t>
  </si>
  <si>
    <t xml:space="preserve">            Training needs assessed</t>
  </si>
  <si>
    <t>1.2.3.2.2</t>
  </si>
  <si>
    <t xml:space="preserve">            Environmental guidelines for civil works developed</t>
  </si>
  <si>
    <t>1.2.3.2.1</t>
  </si>
  <si>
    <t>1.7.2.2.1</t>
  </si>
  <si>
    <t xml:space="preserve">         National Evironmental monitoring requirements</t>
  </si>
  <si>
    <t>1.2.3.2</t>
  </si>
  <si>
    <t>Wed 25/04/18</t>
  </si>
  <si>
    <t>Mon 23/04/18</t>
  </si>
  <si>
    <t xml:space="preserve">            Training</t>
  </si>
  <si>
    <t>1.7.2.1.2</t>
  </si>
  <si>
    <t>Wed 18/04/18</t>
  </si>
  <si>
    <t>Wed 20/12/17</t>
  </si>
  <si>
    <t>1.2.3.1</t>
  </si>
  <si>
    <t xml:space="preserve">         IDB Environmental safeguards</t>
  </si>
  <si>
    <t>1.7.2.1</t>
  </si>
  <si>
    <t xml:space="preserve">      Environmental safeguards application</t>
  </si>
  <si>
    <t>1.2.3</t>
  </si>
  <si>
    <t>Wed 17/10/18</t>
  </si>
  <si>
    <t>Thu 20/09/18</t>
  </si>
  <si>
    <t xml:space="preserve">         Training execution</t>
  </si>
  <si>
    <t>1.2.1.3</t>
  </si>
  <si>
    <t>Thu 23/08/18</t>
  </si>
  <si>
    <t xml:space="preserve">         Public &amp; Private participants identification</t>
  </si>
  <si>
    <t>1.2.1.2</t>
  </si>
  <si>
    <t>Wed 22/08/18</t>
  </si>
  <si>
    <t>Tue 15/05/18</t>
  </si>
  <si>
    <t xml:space="preserve">         Procurement process (IC)</t>
  </si>
  <si>
    <t>1.2.1.1</t>
  </si>
  <si>
    <t xml:space="preserve">      Structuring performance-based contracts for maintenance training</t>
  </si>
  <si>
    <t>1.2.1</t>
  </si>
  <si>
    <t xml:space="preserve">   Component 2: Institutional strengthening</t>
  </si>
  <si>
    <t>Mon 08/07/19</t>
  </si>
  <si>
    <t xml:space="preserve">       Procurement process (QCBS)</t>
  </si>
  <si>
    <t>1.6.1</t>
  </si>
  <si>
    <t>Mon 05/07/21</t>
  </si>
  <si>
    <t xml:space="preserve">   Maintenance for civil works</t>
  </si>
  <si>
    <t xml:space="preserve">             Civil Works execution + Maintenance (Section 3)</t>
  </si>
  <si>
    <t>1.5.1.6.3</t>
  </si>
  <si>
    <t xml:space="preserve">             Civil Works Signed (Section 3)</t>
  </si>
  <si>
    <t>1.5.1.6.2</t>
  </si>
  <si>
    <t>Fri 26/01/18</t>
  </si>
  <si>
    <t xml:space="preserve">             Procurement process (ICB)</t>
  </si>
  <si>
    <t>1.5.1.6.1</t>
  </si>
  <si>
    <t xml:space="preserve">          Civil works + 2 yrs. Maintenance (Section 3)</t>
  </si>
  <si>
    <t>1.5.1.6</t>
  </si>
  <si>
    <t>Wed 24/01/18</t>
  </si>
  <si>
    <t>1.5.1.5.5</t>
  </si>
  <si>
    <t>Mon 18/12/17</t>
  </si>
  <si>
    <t>1.5.1.5.4</t>
  </si>
  <si>
    <t xml:space="preserve">             Civil Works - Section 2 Signed</t>
  </si>
  <si>
    <t>1.5.1.5.3</t>
  </si>
  <si>
    <t>Fri 07/04/17</t>
  </si>
  <si>
    <t xml:space="preserve">          Civil works (Section 1 &amp; 2)</t>
  </si>
  <si>
    <t>1.5.1.5</t>
  </si>
  <si>
    <t>Tue 31/10/17</t>
  </si>
  <si>
    <t xml:space="preserve">          Supervision execution</t>
  </si>
  <si>
    <t>1.5.1.4</t>
  </si>
  <si>
    <t>Fri 17/02/17</t>
  </si>
  <si>
    <t xml:space="preserve">       Supervision for GPH rehabilitation</t>
  </si>
  <si>
    <t>1.5.1</t>
  </si>
  <si>
    <t xml:space="preserve">   Supervision of civil works</t>
  </si>
  <si>
    <t>Thu 08/02/18</t>
  </si>
  <si>
    <t xml:space="preserve">            Relocation execution</t>
  </si>
  <si>
    <t>1.4.1.8.2</t>
  </si>
  <si>
    <t>Wed 07/02/18</t>
  </si>
  <si>
    <t>Thu 30/11/17</t>
  </si>
  <si>
    <t xml:space="preserve">            Contractor negotiation and procurement (3 companies)</t>
  </si>
  <si>
    <t>1.4.1.8.1</t>
  </si>
  <si>
    <t xml:space="preserve">         Utilities relocation</t>
  </si>
  <si>
    <t>1.4.1.8</t>
  </si>
  <si>
    <t>Fri 10/03/17</t>
  </si>
  <si>
    <t xml:space="preserve">               Land acquisition (Section 3)</t>
  </si>
  <si>
    <t>1.4.1.7.1.3</t>
  </si>
  <si>
    <t>Thu 09/03/17</t>
  </si>
  <si>
    <t xml:space="preserve">         Land acquisition all sections</t>
  </si>
  <si>
    <t>1.4.1.7</t>
  </si>
  <si>
    <t>Tue 17/11/15</t>
  </si>
  <si>
    <t>Rehabilitation of the GPH road infrastructure between miles 47.9 in Belmopan and 67.3 in Santa Elena</t>
  </si>
  <si>
    <t>Finish</t>
  </si>
  <si>
    <t>Start</t>
  </si>
  <si>
    <t>Name</t>
  </si>
  <si>
    <t>WBS</t>
  </si>
  <si>
    <t>Grand - Total CAP III and CAP II</t>
  </si>
  <si>
    <t>Sub - Total</t>
  </si>
  <si>
    <t>GOB Counterpart Funding CAP II</t>
  </si>
  <si>
    <t>Grand - Total CAP III</t>
  </si>
  <si>
    <t>Sub- Total</t>
  </si>
  <si>
    <t xml:space="preserve">                 3.4 Financial Audits</t>
  </si>
  <si>
    <t xml:space="preserve">                 3.3 Monitoring &amp; Evaluation</t>
  </si>
  <si>
    <t xml:space="preserve">                  3.2 Studies &amp; Designs</t>
  </si>
  <si>
    <t>Miscllaneous</t>
  </si>
  <si>
    <t>Licence for Vehicles</t>
  </si>
  <si>
    <t>Insurance for Vehicle</t>
  </si>
  <si>
    <t>Conferences &amp; Meetings</t>
  </si>
  <si>
    <t>Fuel</t>
  </si>
  <si>
    <t>Advertisement</t>
  </si>
  <si>
    <t>Travel &amp; Subsistence</t>
  </si>
  <si>
    <t>Computer Supplies</t>
  </si>
  <si>
    <t>Vehicle Maintenance</t>
  </si>
  <si>
    <t>Vehicle Servicing</t>
  </si>
  <si>
    <t>House hold Sundries</t>
  </si>
  <si>
    <t>Office Supplies</t>
  </si>
  <si>
    <t>Telephone</t>
  </si>
  <si>
    <t>Water</t>
  </si>
  <si>
    <t>Office Rent</t>
  </si>
  <si>
    <t>Electricity</t>
  </si>
  <si>
    <t>Operating Expenses</t>
  </si>
  <si>
    <t>Admin Assistant</t>
  </si>
  <si>
    <t>Procurement Specilaist</t>
  </si>
  <si>
    <t>Financial Specilaist</t>
  </si>
  <si>
    <t>Project Director</t>
  </si>
  <si>
    <t>Telephone Allowances</t>
  </si>
  <si>
    <t xml:space="preserve">Admin Assistant </t>
  </si>
  <si>
    <t xml:space="preserve">Procurement Specilaist </t>
  </si>
  <si>
    <t xml:space="preserve">Financial Specilaist </t>
  </si>
  <si>
    <t>Gratuity</t>
  </si>
  <si>
    <t>Social Security ( Employer )</t>
  </si>
  <si>
    <t>Salaries</t>
  </si>
  <si>
    <t xml:space="preserve">                     3.1  Administration</t>
  </si>
  <si>
    <t>Component 3. Engineering &amp; Administration</t>
  </si>
  <si>
    <t>Component 2. Institutional Strengthening</t>
  </si>
  <si>
    <t xml:space="preserve">                     1.3 Construction Supervision</t>
  </si>
  <si>
    <t xml:space="preserve">                     1.2 Rehabilitation of GPH </t>
  </si>
  <si>
    <t xml:space="preserve">                     1.1  Replace Roaring Creek Bridge</t>
  </si>
  <si>
    <t>Amount</t>
  </si>
  <si>
    <t>BTL Sof</t>
  </si>
  <si>
    <t>Programme</t>
  </si>
  <si>
    <t>Item</t>
  </si>
  <si>
    <t>Cost Center</t>
  </si>
  <si>
    <t>Total</t>
  </si>
  <si>
    <t>June</t>
  </si>
  <si>
    <t>May</t>
  </si>
  <si>
    <t>Apr</t>
  </si>
  <si>
    <t>March</t>
  </si>
  <si>
    <t>Feb</t>
  </si>
  <si>
    <t>Jan</t>
  </si>
  <si>
    <t>Dec</t>
  </si>
  <si>
    <t>Nov</t>
  </si>
  <si>
    <t>Oct</t>
  </si>
  <si>
    <t>Sept</t>
  </si>
  <si>
    <t>Aug</t>
  </si>
  <si>
    <t>July</t>
  </si>
  <si>
    <t>Budget  Submitted</t>
  </si>
  <si>
    <t>Smart Stream Account Combinations</t>
  </si>
  <si>
    <t xml:space="preserve">Component 1. Civil Works  &amp;  Maintenance  </t>
  </si>
  <si>
    <t>Currency US $</t>
  </si>
  <si>
    <t>Year 2018 - 2019</t>
  </si>
  <si>
    <t>CONSOLODATED ANNUAL FINANCIAL PLAN</t>
  </si>
  <si>
    <t>CONSOLIDATED EXECUTION PLAN</t>
  </si>
  <si>
    <t>Thur 26/05/22</t>
  </si>
  <si>
    <t>Fri 31/08/18</t>
  </si>
  <si>
    <t>Thu 02/08/19</t>
  </si>
  <si>
    <t>Mon 08/07/20</t>
  </si>
  <si>
    <t xml:space="preserve">            Civil Works execution (Sections 1) + Defects Period</t>
  </si>
  <si>
    <t>Thu 13/06/20</t>
  </si>
  <si>
    <t xml:space="preserve">            Civil Works execution (Sections 2) + Defects Period</t>
  </si>
  <si>
    <t>Fri 24/08/18</t>
  </si>
  <si>
    <t>Fri 26/10/18</t>
  </si>
  <si>
    <t>Mon 26/11/18</t>
  </si>
  <si>
    <t>Mon 14/01/19</t>
  </si>
  <si>
    <t>1.6.2</t>
  </si>
  <si>
    <t>Execution of Maintenance on Section 1 and 2</t>
  </si>
  <si>
    <t>Mon 08/07/21</t>
  </si>
  <si>
    <t>Thu 11/07/21</t>
  </si>
  <si>
    <t>Wed 02/01/21</t>
  </si>
  <si>
    <t>Maitenance for the 3 sections  will be separate contracts</t>
  </si>
  <si>
    <t>A</t>
  </si>
  <si>
    <t>P(a)</t>
  </si>
  <si>
    <t>P</t>
  </si>
  <si>
    <t xml:space="preserve"> </t>
  </si>
  <si>
    <t>2020</t>
  </si>
  <si>
    <t>2019</t>
  </si>
  <si>
    <t>2018</t>
  </si>
  <si>
    <t>2017</t>
  </si>
  <si>
    <t>2016</t>
  </si>
  <si>
    <t>2015</t>
  </si>
  <si>
    <r>
      <rPr>
        <b/>
        <sz val="7"/>
        <color rgb="FF222222"/>
        <rFont val="Arial"/>
        <family val="2"/>
      </rPr>
      <t xml:space="preserve"> </t>
    </r>
    <r>
      <rPr>
        <b/>
        <sz val="7"/>
        <color rgb="FF222222"/>
        <rFont val="Arial"/>
        <family val="2"/>
      </rPr>
      <t>Output</t>
    </r>
  </si>
  <si>
    <t>No. of Reports</t>
  </si>
  <si>
    <t>Financial Audits</t>
  </si>
  <si>
    <r>
      <rPr>
        <b/>
        <sz val="7"/>
        <color rgb="FF222222"/>
        <rFont val="Arial"/>
        <family val="2"/>
      </rPr>
      <t>3</t>
    </r>
    <r>
      <rPr>
        <b/>
        <sz val="7"/>
        <color rgb="FF222222"/>
        <rFont val="Arial"/>
        <family val="2"/>
      </rPr>
      <t>.</t>
    </r>
    <r>
      <rPr>
        <b/>
        <sz val="7"/>
        <color rgb="FF222222"/>
        <rFont val="Arial"/>
        <family val="2"/>
      </rPr>
      <t>4</t>
    </r>
  </si>
  <si>
    <t>EOP 2020</t>
  </si>
  <si>
    <r>
      <rPr>
        <b/>
        <sz val="7"/>
        <color rgb="FF222222"/>
        <rFont val="Arial"/>
        <family val="2"/>
      </rPr>
      <t xml:space="preserve"> </t>
    </r>
    <r>
      <rPr>
        <b/>
        <sz val="7"/>
        <color rgb="FF222222"/>
        <rFont val="Arial"/>
        <family val="2"/>
      </rPr>
      <t>Unit of Measure</t>
    </r>
  </si>
  <si>
    <t>Monitoring &amp; Evaluation</t>
  </si>
  <si>
    <r>
      <rPr>
        <b/>
        <sz val="7"/>
        <color rgb="FF222222"/>
        <rFont val="Arial"/>
        <family val="2"/>
      </rPr>
      <t>3</t>
    </r>
    <r>
      <rPr>
        <b/>
        <sz val="7"/>
        <color rgb="FF222222"/>
        <rFont val="Arial"/>
        <family val="2"/>
      </rPr>
      <t>.</t>
    </r>
    <r>
      <rPr>
        <b/>
        <sz val="7"/>
        <color rgb="FF222222"/>
        <rFont val="Arial"/>
        <family val="2"/>
      </rPr>
      <t>3</t>
    </r>
  </si>
  <si>
    <t>No. of studies</t>
  </si>
  <si>
    <t>Additional Studies: (i) Sector; (ii) Environmental and Social; (iii) Technical; and, (iv) Engineering designs</t>
  </si>
  <si>
    <r>
      <rPr>
        <b/>
        <sz val="7"/>
        <color rgb="FF222222"/>
        <rFont val="Arial"/>
        <family val="2"/>
      </rPr>
      <t>3</t>
    </r>
    <r>
      <rPr>
        <b/>
        <sz val="7"/>
        <color rgb="FF222222"/>
        <rFont val="Arial"/>
        <family val="2"/>
      </rPr>
      <t>.</t>
    </r>
    <r>
      <rPr>
        <b/>
        <sz val="7"/>
        <color rgb="FF222222"/>
        <rFont val="Arial"/>
        <family val="2"/>
      </rPr>
      <t>2</t>
    </r>
  </si>
  <si>
    <t>No. of unit</t>
  </si>
  <si>
    <t>Administration and Project Execution Support</t>
  </si>
  <si>
    <r>
      <rPr>
        <b/>
        <sz val="7"/>
        <color rgb="FF222222"/>
        <rFont val="Arial"/>
        <family val="2"/>
      </rPr>
      <t>3</t>
    </r>
    <r>
      <rPr>
        <b/>
        <sz val="7"/>
        <color rgb="FF222222"/>
        <rFont val="Arial"/>
        <family val="2"/>
      </rPr>
      <t>.</t>
    </r>
    <r>
      <rPr>
        <b/>
        <sz val="7"/>
        <color rgb="FF222222"/>
        <rFont val="Arial"/>
        <family val="2"/>
      </rPr>
      <t>1</t>
    </r>
  </si>
  <si>
    <r>
      <rPr>
        <sz val="7"/>
        <color rgb="FF222222"/>
        <rFont val="Arial"/>
        <family val="2"/>
      </rPr>
      <t>Component Nbr.</t>
    </r>
    <r>
      <rPr>
        <sz val="7"/>
        <color rgb="FF222222"/>
        <rFont val="Arial"/>
        <family val="2"/>
      </rPr>
      <t>3</t>
    </r>
    <r>
      <rPr>
        <sz val="7"/>
        <color rgb="FF222222"/>
        <rFont val="Arial"/>
        <family val="2"/>
      </rPr>
      <t xml:space="preserve">: </t>
    </r>
    <r>
      <rPr>
        <sz val="7"/>
        <color rgb="FF222222"/>
        <rFont val="Arial"/>
        <family val="2"/>
      </rPr>
      <t>Engineering &amp; Administration</t>
    </r>
  </si>
  <si>
    <t>No.</t>
  </si>
  <si>
    <t>Training events in AASHTO HDM4 highway design and testing codes</t>
  </si>
  <si>
    <r>
      <rPr>
        <b/>
        <sz val="7"/>
        <color rgb="FF222222"/>
        <rFont val="Arial"/>
        <family val="2"/>
      </rPr>
      <t>2</t>
    </r>
    <r>
      <rPr>
        <b/>
        <sz val="7"/>
        <color rgb="FF222222"/>
        <rFont val="Arial"/>
        <family val="2"/>
      </rPr>
      <t>.</t>
    </r>
    <r>
      <rPr>
        <b/>
        <sz val="7"/>
        <color rgb="FF222222"/>
        <rFont val="Arial"/>
        <family val="2"/>
      </rPr>
      <t>3</t>
    </r>
  </si>
  <si>
    <t>Training events in environmental safeguards application in accordance to IDB policies</t>
  </si>
  <si>
    <r>
      <rPr>
        <b/>
        <sz val="7"/>
        <color rgb="FF222222"/>
        <rFont val="Arial"/>
        <family val="2"/>
      </rPr>
      <t>2</t>
    </r>
    <r>
      <rPr>
        <b/>
        <sz val="7"/>
        <color rgb="FF222222"/>
        <rFont val="Arial"/>
        <family val="2"/>
      </rPr>
      <t>.</t>
    </r>
    <r>
      <rPr>
        <b/>
        <sz val="7"/>
        <color rgb="FF222222"/>
        <rFont val="Arial"/>
        <family val="2"/>
      </rPr>
      <t>2</t>
    </r>
  </si>
  <si>
    <t>Training events in structuring of performance based contracts</t>
  </si>
  <si>
    <r>
      <rPr>
        <b/>
        <sz val="7"/>
        <color rgb="FF222222"/>
        <rFont val="Arial"/>
        <family val="2"/>
      </rPr>
      <t>2</t>
    </r>
    <r>
      <rPr>
        <b/>
        <sz val="7"/>
        <color rgb="FF222222"/>
        <rFont val="Arial"/>
        <family val="2"/>
      </rPr>
      <t>.</t>
    </r>
    <r>
      <rPr>
        <b/>
        <sz val="7"/>
        <color rgb="FF222222"/>
        <rFont val="Arial"/>
        <family val="2"/>
      </rPr>
      <t>1</t>
    </r>
  </si>
  <si>
    <r>
      <rPr>
        <sz val="7"/>
        <color rgb="FF222222"/>
        <rFont val="Arial"/>
        <family val="2"/>
      </rPr>
      <t>Component Nbr.</t>
    </r>
    <r>
      <rPr>
        <sz val="7"/>
        <color rgb="FF222222"/>
        <rFont val="Arial"/>
        <family val="2"/>
      </rPr>
      <t>2</t>
    </r>
    <r>
      <rPr>
        <sz val="7"/>
        <color rgb="FF222222"/>
        <rFont val="Arial"/>
        <family val="2"/>
      </rPr>
      <t xml:space="preserve">: </t>
    </r>
    <r>
      <rPr>
        <sz val="7"/>
        <color rgb="FF222222"/>
        <rFont val="Arial"/>
        <family val="2"/>
      </rPr>
      <t>Institutional Strengthening</t>
    </r>
  </si>
  <si>
    <t>Km</t>
  </si>
  <si>
    <t>Kilometers of Roads Maintained after completion of works</t>
  </si>
  <si>
    <r>
      <rPr>
        <b/>
        <sz val="7"/>
        <color rgb="FF222222"/>
        <rFont val="Arial"/>
        <family val="2"/>
      </rPr>
      <t>1</t>
    </r>
    <r>
      <rPr>
        <b/>
        <sz val="7"/>
        <color rgb="FF222222"/>
        <rFont val="Arial"/>
        <family val="2"/>
      </rPr>
      <t>.</t>
    </r>
    <r>
      <rPr>
        <b/>
        <sz val="7"/>
        <color rgb="FF222222"/>
        <rFont val="Arial"/>
        <family val="2"/>
      </rPr>
      <t>3</t>
    </r>
  </si>
  <si>
    <t>Roads (km)</t>
  </si>
  <si>
    <t>Kilometers of a regional integration road rehabilitated to national standards (includes the following milestones)</t>
  </si>
  <si>
    <r>
      <rPr>
        <b/>
        <sz val="7"/>
        <color rgb="FF222222"/>
        <rFont val="Arial"/>
        <family val="2"/>
      </rPr>
      <t>1</t>
    </r>
    <r>
      <rPr>
        <b/>
        <sz val="7"/>
        <color rgb="FF222222"/>
        <rFont val="Arial"/>
        <family val="2"/>
      </rPr>
      <t>.</t>
    </r>
    <r>
      <rPr>
        <b/>
        <sz val="7"/>
        <color rgb="FF222222"/>
        <rFont val="Arial"/>
        <family val="2"/>
      </rPr>
      <t>2</t>
    </r>
  </si>
  <si>
    <t>m</t>
  </si>
  <si>
    <t>Bridge constructed/rehabilitated</t>
  </si>
  <si>
    <r>
      <rPr>
        <b/>
        <sz val="7"/>
        <color rgb="FF222222"/>
        <rFont val="Arial"/>
        <family val="2"/>
      </rPr>
      <t>1</t>
    </r>
    <r>
      <rPr>
        <b/>
        <sz val="7"/>
        <color rgb="FF222222"/>
        <rFont val="Arial"/>
        <family val="2"/>
      </rPr>
      <t>.</t>
    </r>
    <r>
      <rPr>
        <b/>
        <sz val="7"/>
        <color rgb="FF222222"/>
        <rFont val="Arial"/>
        <family val="2"/>
      </rPr>
      <t>1</t>
    </r>
  </si>
  <si>
    <r>
      <rPr>
        <sz val="7"/>
        <color rgb="FF222222"/>
        <rFont val="Arial"/>
        <family val="2"/>
      </rPr>
      <t>Component Nbr.</t>
    </r>
    <r>
      <rPr>
        <sz val="7"/>
        <color rgb="FF222222"/>
        <rFont val="Arial"/>
        <family val="2"/>
      </rPr>
      <t>1</t>
    </r>
    <r>
      <rPr>
        <sz val="7"/>
        <color rgb="FF222222"/>
        <rFont val="Arial"/>
        <family val="2"/>
      </rPr>
      <t xml:space="preserve">: </t>
    </r>
    <r>
      <rPr>
        <sz val="7"/>
        <color rgb="FF222222"/>
        <rFont val="Arial"/>
        <family val="2"/>
      </rPr>
      <t>Civil Works &amp; Maintenance</t>
    </r>
  </si>
  <si>
    <r>
      <rPr>
        <b/>
        <sz val="7"/>
        <color rgb="FF222222"/>
        <rFont val="Arial"/>
        <family val="2"/>
      </rPr>
      <t xml:space="preserve"> </t>
    </r>
    <r>
      <rPr>
        <b/>
        <sz val="7"/>
        <color rgb="FF222222"/>
        <rFont val="Arial"/>
        <family val="2"/>
      </rPr>
      <t>Strategic Alignment</t>
    </r>
  </si>
  <si>
    <r>
      <rPr>
        <sz val="7"/>
        <color rgb="FF222222"/>
        <rFont val="Arial"/>
        <family val="2"/>
      </rPr>
      <t xml:space="preserve"> </t>
    </r>
    <r>
      <rPr>
        <sz val="7"/>
        <color rgb="FF222222"/>
        <rFont val="Arial"/>
        <family val="2"/>
      </rPr>
      <t>No</t>
    </r>
  </si>
  <si>
    <r>
      <rPr>
        <sz val="7"/>
        <color rgb="FF222222"/>
        <rFont val="Arial"/>
        <family val="2"/>
      </rPr>
      <t xml:space="preserve"> </t>
    </r>
    <r>
      <rPr>
        <b/>
        <sz val="7"/>
        <color rgb="FF222222"/>
        <rFont val="Arial"/>
        <family val="2"/>
      </rPr>
      <t>Pro-Ethnicity</t>
    </r>
  </si>
  <si>
    <r>
      <rPr>
        <b/>
        <sz val="7"/>
        <color rgb="FF222222"/>
        <rFont val="Arial"/>
        <family val="2"/>
      </rPr>
      <t xml:space="preserve"> </t>
    </r>
    <r>
      <rPr>
        <b/>
        <sz val="7"/>
        <color rgb="FF222222"/>
        <rFont val="Arial"/>
        <family val="2"/>
      </rPr>
      <t>CRF indicator</t>
    </r>
  </si>
  <si>
    <r>
      <rPr>
        <sz val="7"/>
        <color rgb="FF222222"/>
        <rFont val="Arial"/>
        <family val="2"/>
      </rPr>
      <t xml:space="preserve"> </t>
    </r>
    <r>
      <rPr>
        <b/>
        <sz val="7"/>
        <color rgb="FF222222"/>
        <rFont val="Arial"/>
        <family val="2"/>
      </rPr>
      <t>Pro-Gender</t>
    </r>
  </si>
  <si>
    <r>
      <rPr>
        <b/>
        <sz val="7"/>
        <color rgb="FF222222"/>
        <rFont val="Arial"/>
        <family val="2"/>
      </rPr>
      <t xml:space="preserve">Means of verification: </t>
    </r>
    <r>
      <rPr>
        <sz val="7"/>
        <color rgb="FF222222"/>
        <rFont val="Arial"/>
        <family val="2"/>
      </rPr>
      <t>Reports by Ministry of Works and Transport</t>
    </r>
  </si>
  <si>
    <r>
      <rPr>
        <b/>
        <sz val="7"/>
        <color rgb="FF222222"/>
        <rFont val="Arial"/>
        <family val="2"/>
      </rPr>
      <t>Details</t>
    </r>
    <r>
      <rPr>
        <b/>
        <sz val="7"/>
        <color rgb="FF222222"/>
        <rFont val="Arial"/>
        <family val="2"/>
      </rPr>
      <t xml:space="preserve"> </t>
    </r>
  </si>
  <si>
    <r>
      <rPr>
        <b/>
        <sz val="7"/>
        <color rgb="FF222222"/>
        <rFont val="Arial"/>
        <family val="2"/>
      </rPr>
      <t xml:space="preserve">Means of verification: </t>
    </r>
    <r>
      <rPr>
        <sz val="7"/>
        <color rgb="FF222222"/>
        <rFont val="Arial"/>
        <family val="2"/>
      </rPr>
      <t>Report from the PEU based on the certificate of completion issued by the supervision firm</t>
    </r>
  </si>
  <si>
    <t>21 Roads built or upgraded (C)</t>
  </si>
  <si>
    <t>RESULTS MATRIX</t>
  </si>
  <si>
    <t xml:space="preserve">OUTPUTS </t>
  </si>
  <si>
    <t>28/3/2018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</si>
</sst>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#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name val="Arial"/>
      <family val="2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8"/>
      <color indexed="9"/>
      <name val="Calibri"/>
      <family val="2"/>
      <scheme val="minor"/>
    </font>
    <font>
      <b/>
      <sz val="8"/>
      <color indexed="9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9"/>
      <color rgb="FF363636"/>
      <name val="Segoe U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Tahoma"/>
      <family val="2"/>
    </font>
    <font>
      <sz val="7"/>
      <color rgb="FF222222"/>
      <name val="Arial"/>
      <family val="2"/>
    </font>
    <font>
      <b/>
      <sz val="7"/>
      <color rgb="FF222222"/>
      <name val="Arial"/>
      <family val="2"/>
    </font>
    <font>
      <sz val="10"/>
      <color rgb="FF222222"/>
      <name val="Arial"/>
      <family val="2"/>
    </font>
    <font>
      <b/>
      <sz val="10"/>
      <color rgb="FF000066"/>
      <name val="Arial"/>
      <family val="2"/>
    </font>
    <font>
      <b/>
      <sz val="12"/>
      <color rgb="FF000080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rgb="FFC6EFCE"/>
      </patternFill>
    </fill>
    <fill>
      <patternFill patternType="solid">
        <fgColor theme="8"/>
      </patternFill>
    </fill>
    <fill>
      <patternFill patternType="solid">
        <fgColor rgb="FFFFFFFF"/>
        <bgColor indexed="64"/>
      </patternFill>
    </fill>
    <fill>
      <patternFill patternType="solid">
        <fgColor rgb="FFFFF200"/>
        <bgColor indexed="64"/>
      </patternFill>
    </fill>
    <fill>
      <patternFill patternType="solid">
        <fgColor rgb="FFA8D08D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FBE5D5"/>
        <bgColor indexed="64"/>
      </patternFill>
    </fill>
    <fill>
      <patternFill patternType="solid">
        <fgColor rgb="FFDFE3E8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E7E5E5"/>
      </patternFill>
    </fill>
    <fill>
      <patternFill patternType="solid">
        <fgColor rgb="FFF0EEEE"/>
      </patternFill>
    </fill>
    <fill>
      <patternFill patternType="solid">
        <fgColor rgb="FFCCCCCC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B1BBCC"/>
      </left>
      <right/>
      <top/>
      <bottom style="thin">
        <color indexed="64"/>
      </bottom>
      <diagonal/>
    </border>
    <border>
      <left style="thin">
        <color rgb="FFB1BBCC"/>
      </left>
      <right/>
      <top/>
      <bottom style="medium">
        <color indexed="64"/>
      </bottom>
      <diagonal/>
    </border>
    <border>
      <left style="thin">
        <color rgb="FFB1BBCC"/>
      </left>
      <right style="thin">
        <color rgb="FFB1BBCC"/>
      </right>
      <top style="thin">
        <color rgb="FFB1BBCC"/>
      </top>
      <bottom style="medium">
        <color indexed="64"/>
      </bottom>
      <diagonal/>
    </border>
    <border>
      <left style="medium">
        <color indexed="64"/>
      </left>
      <right style="thin">
        <color rgb="FFB1BBCC"/>
      </right>
      <top style="thin">
        <color rgb="FFB1BBCC"/>
      </top>
      <bottom style="medium">
        <color indexed="64"/>
      </bottom>
      <diagonal/>
    </border>
    <border>
      <left style="thin">
        <color rgb="FFB1BBCC"/>
      </left>
      <right style="thin">
        <color rgb="FFB1BBCC"/>
      </right>
      <top style="thin">
        <color rgb="FFB1BBCC"/>
      </top>
      <bottom style="thin">
        <color rgb="FFB1BBCC"/>
      </bottom>
      <diagonal/>
    </border>
    <border>
      <left style="medium">
        <color indexed="64"/>
      </left>
      <right style="thin">
        <color rgb="FFB1BBCC"/>
      </right>
      <top style="thin">
        <color rgb="FFB1BBCC"/>
      </top>
      <bottom style="thin">
        <color rgb="FFB1BBCC"/>
      </bottom>
      <diagonal/>
    </border>
    <border>
      <left style="thin">
        <color rgb="FFB1BBCC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1BBCC"/>
      </left>
      <right style="medium">
        <color indexed="64"/>
      </right>
      <top/>
      <bottom style="thin">
        <color indexed="64"/>
      </bottom>
      <diagonal/>
    </border>
    <border>
      <left style="thin">
        <color rgb="FFB1BBCC"/>
      </left>
      <right style="medium">
        <color rgb="FFB1BBCC"/>
      </right>
      <top style="thin">
        <color indexed="64"/>
      </top>
      <bottom style="thin">
        <color indexed="64"/>
      </bottom>
      <diagonal/>
    </border>
    <border>
      <left style="thin">
        <color rgb="FFB1BBCC"/>
      </left>
      <right style="medium">
        <color rgb="FFB1BBCC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C0C0C0"/>
      </left>
      <right style="medium">
        <color rgb="FFC0C0C0"/>
      </right>
      <top/>
      <bottom style="medium">
        <color rgb="FFC0C0C0"/>
      </bottom>
      <diagonal/>
    </border>
    <border>
      <left style="medium">
        <color rgb="FFC0C0C0"/>
      </left>
      <right style="medium">
        <color rgb="FFC0C0C0"/>
      </right>
      <top/>
      <bottom/>
      <diagonal/>
    </border>
    <border>
      <left style="medium">
        <color rgb="FFC0C0C0"/>
      </left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/>
      <right style="medium">
        <color rgb="FFC0C0C0"/>
      </right>
      <top/>
      <bottom style="medium">
        <color rgb="FFC0C0C0"/>
      </bottom>
      <diagonal/>
    </border>
    <border>
      <left style="medium">
        <color rgb="FFC0C0C0"/>
      </left>
      <right/>
      <top/>
      <bottom style="medium">
        <color rgb="FFC0C0C0"/>
      </bottom>
      <diagonal/>
    </border>
    <border>
      <left/>
      <right style="medium">
        <color rgb="FFC0C0C0"/>
      </right>
      <top/>
      <bottom/>
      <diagonal/>
    </border>
    <border>
      <left style="medium">
        <color rgb="FFC0C0C0"/>
      </left>
      <right/>
      <top/>
      <bottom/>
      <diagonal/>
    </border>
    <border>
      <left/>
      <right style="medium">
        <color rgb="FFC0C0C0"/>
      </right>
      <top style="medium">
        <color rgb="FFC0C0C0"/>
      </top>
      <bottom style="medium">
        <color rgb="FFC0C0C0"/>
      </bottom>
      <diagonal/>
    </border>
    <border>
      <left/>
      <right/>
      <top style="medium">
        <color rgb="FFC0C0C0"/>
      </top>
      <bottom style="medium">
        <color rgb="FFC0C0C0"/>
      </bottom>
      <diagonal/>
    </border>
    <border>
      <left style="medium">
        <color rgb="FFC0C0C0"/>
      </left>
      <right/>
      <top style="medium">
        <color rgb="FFC0C0C0"/>
      </top>
      <bottom style="medium">
        <color rgb="FFC0C0C0"/>
      </bottom>
      <diagonal/>
    </border>
    <border>
      <left/>
      <right/>
      <top/>
      <bottom style="medium">
        <color rgb="FFC0C0C0"/>
      </bottom>
      <diagonal/>
    </border>
    <border>
      <left/>
      <right/>
      <top/>
      <bottom style="medium">
        <color rgb="FF666666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4" fillId="0" borderId="0"/>
    <xf numFmtId="0" fontId="11" fillId="5" borderId="0" applyNumberFormat="0" applyBorder="0" applyAlignment="0" applyProtection="0"/>
    <xf numFmtId="0" fontId="13" fillId="6" borderId="0" applyNumberFormat="0" applyBorder="0" applyAlignment="0" applyProtection="0"/>
    <xf numFmtId="0" fontId="19" fillId="0" borderId="0"/>
  </cellStyleXfs>
  <cellXfs count="161">
    <xf numFmtId="0" fontId="0" fillId="0" borderId="0" xfId="0"/>
    <xf numFmtId="0" fontId="0" fillId="2" borderId="0" xfId="0" applyFill="1"/>
    <xf numFmtId="0" fontId="2" fillId="2" borderId="0" xfId="0" applyFont="1" applyFill="1"/>
    <xf numFmtId="0" fontId="3" fillId="0" borderId="0" xfId="0" applyFont="1"/>
    <xf numFmtId="0" fontId="5" fillId="3" borderId="10" xfId="2" applyFont="1" applyFill="1" applyBorder="1" applyAlignment="1">
      <alignment vertical="center" wrapText="1"/>
    </xf>
    <xf numFmtId="0" fontId="5" fillId="3" borderId="11" xfId="2" applyFont="1" applyFill="1" applyBorder="1" applyAlignment="1">
      <alignment vertical="center" wrapText="1"/>
    </xf>
    <xf numFmtId="0" fontId="5" fillId="3" borderId="12" xfId="2" applyFont="1" applyFill="1" applyBorder="1" applyAlignment="1">
      <alignment vertical="center" wrapText="1"/>
    </xf>
    <xf numFmtId="164" fontId="5" fillId="3" borderId="12" xfId="2" applyNumberFormat="1" applyFont="1" applyFill="1" applyBorder="1" applyAlignment="1">
      <alignment vertical="center" wrapText="1"/>
    </xf>
    <xf numFmtId="0" fontId="5" fillId="3" borderId="13" xfId="2" applyFont="1" applyFill="1" applyBorder="1" applyAlignment="1">
      <alignment vertical="center" wrapText="1"/>
    </xf>
    <xf numFmtId="0" fontId="6" fillId="0" borderId="14" xfId="2" applyFont="1" applyFill="1" applyBorder="1" applyAlignment="1">
      <alignment vertical="center" wrapText="1"/>
    </xf>
    <xf numFmtId="0" fontId="6" fillId="0" borderId="7" xfId="2" applyFont="1" applyFill="1" applyBorder="1" applyAlignment="1">
      <alignment vertical="center" wrapText="1"/>
    </xf>
    <xf numFmtId="14" fontId="6" fillId="0" borderId="1" xfId="2" applyNumberFormat="1" applyFont="1" applyFill="1" applyBorder="1" applyAlignment="1">
      <alignment vertical="center" wrapText="1"/>
    </xf>
    <xf numFmtId="0" fontId="6" fillId="0" borderId="1" xfId="2" applyFont="1" applyFill="1" applyBorder="1" applyAlignment="1">
      <alignment vertical="center" wrapText="1"/>
    </xf>
    <xf numFmtId="9" fontId="6" fillId="0" borderId="1" xfId="2" applyNumberFormat="1" applyFont="1" applyFill="1" applyBorder="1" applyAlignment="1">
      <alignment vertical="center" wrapText="1"/>
    </xf>
    <xf numFmtId="164" fontId="6" fillId="0" borderId="1" xfId="1" applyNumberFormat="1" applyFont="1" applyFill="1" applyBorder="1" applyAlignment="1">
      <alignment vertical="center" wrapText="1"/>
    </xf>
    <xf numFmtId="0" fontId="6" fillId="0" borderId="15" xfId="2" applyFont="1" applyFill="1" applyBorder="1" applyAlignment="1">
      <alignment vertical="center" wrapText="1"/>
    </xf>
    <xf numFmtId="0" fontId="6" fillId="0" borderId="5" xfId="2" applyFont="1" applyFill="1" applyBorder="1" applyAlignment="1">
      <alignment vertical="center" wrapText="1"/>
    </xf>
    <xf numFmtId="0" fontId="9" fillId="3" borderId="10" xfId="0" applyFont="1" applyFill="1" applyBorder="1"/>
    <xf numFmtId="0" fontId="6" fillId="0" borderId="21" xfId="2" applyFont="1" applyFill="1" applyBorder="1" applyAlignment="1">
      <alignment vertical="center" wrapText="1"/>
    </xf>
    <xf numFmtId="0" fontId="6" fillId="0" borderId="3" xfId="2" applyFont="1" applyFill="1" applyBorder="1" applyAlignment="1">
      <alignment vertical="center" wrapText="1"/>
    </xf>
    <xf numFmtId="14" fontId="6" fillId="0" borderId="2" xfId="2" applyNumberFormat="1" applyFont="1" applyFill="1" applyBorder="1" applyAlignment="1">
      <alignment vertical="center" wrapText="1"/>
    </xf>
    <xf numFmtId="9" fontId="6" fillId="0" borderId="2" xfId="2" applyNumberFormat="1" applyFont="1" applyFill="1" applyBorder="1" applyAlignment="1">
      <alignment vertical="center" wrapText="1"/>
    </xf>
    <xf numFmtId="164" fontId="6" fillId="0" borderId="2" xfId="1" applyNumberFormat="1" applyFont="1" applyFill="1" applyBorder="1" applyAlignment="1">
      <alignment vertical="center" wrapText="1"/>
    </xf>
    <xf numFmtId="0" fontId="6" fillId="0" borderId="2" xfId="2" applyFont="1" applyFill="1" applyBorder="1" applyAlignment="1">
      <alignment vertical="center" wrapText="1"/>
    </xf>
    <xf numFmtId="0" fontId="6" fillId="0" borderId="22" xfId="2" applyFont="1" applyFill="1" applyBorder="1" applyAlignment="1">
      <alignment vertical="center" wrapText="1"/>
    </xf>
    <xf numFmtId="164" fontId="0" fillId="0" borderId="0" xfId="0" applyNumberFormat="1"/>
    <xf numFmtId="0" fontId="0" fillId="0" borderId="0" xfId="0" applyBorder="1"/>
    <xf numFmtId="0" fontId="14" fillId="7" borderId="0" xfId="0" applyFont="1" applyFill="1" applyBorder="1" applyAlignment="1">
      <alignment vertical="center" wrapText="1"/>
    </xf>
    <xf numFmtId="0" fontId="11" fillId="5" borderId="23" xfId="4" applyBorder="1"/>
    <xf numFmtId="0" fontId="0" fillId="0" borderId="20" xfId="0" applyBorder="1"/>
    <xf numFmtId="0" fontId="0" fillId="0" borderId="24" xfId="0" applyBorder="1"/>
    <xf numFmtId="0" fontId="14" fillId="7" borderId="25" xfId="0" applyFont="1" applyFill="1" applyBorder="1" applyAlignment="1">
      <alignment vertical="center" wrapText="1"/>
    </xf>
    <xf numFmtId="0" fontId="15" fillId="7" borderId="25" xfId="0" applyFont="1" applyFill="1" applyBorder="1" applyAlignment="1">
      <alignment vertical="center" wrapText="1"/>
    </xf>
    <xf numFmtId="0" fontId="14" fillId="7" borderId="26" xfId="0" applyFont="1" applyFill="1" applyBorder="1" applyAlignment="1">
      <alignment vertical="center" wrapText="1"/>
    </xf>
    <xf numFmtId="0" fontId="0" fillId="0" borderId="23" xfId="0" applyBorder="1"/>
    <xf numFmtId="0" fontId="14" fillId="7" borderId="27" xfId="0" applyFont="1" applyFill="1" applyBorder="1" applyAlignment="1">
      <alignment vertical="center" wrapText="1"/>
    </xf>
    <xf numFmtId="0" fontId="14" fillId="7" borderId="28" xfId="0" applyFont="1" applyFill="1" applyBorder="1" applyAlignment="1">
      <alignment vertical="center" wrapText="1"/>
    </xf>
    <xf numFmtId="0" fontId="15" fillId="7" borderId="27" xfId="0" applyFont="1" applyFill="1" applyBorder="1" applyAlignment="1">
      <alignment vertical="center" wrapText="1"/>
    </xf>
    <xf numFmtId="0" fontId="15" fillId="7" borderId="28" xfId="0" applyFont="1" applyFill="1" applyBorder="1" applyAlignment="1">
      <alignment vertical="center" wrapText="1"/>
    </xf>
    <xf numFmtId="0" fontId="15" fillId="8" borderId="27" xfId="0" applyFont="1" applyFill="1" applyBorder="1" applyAlignment="1">
      <alignment vertical="center" wrapText="1"/>
    </xf>
    <xf numFmtId="0" fontId="15" fillId="9" borderId="27" xfId="0" applyFont="1" applyFill="1" applyBorder="1" applyAlignment="1">
      <alignment vertical="center" wrapText="1"/>
    </xf>
    <xf numFmtId="0" fontId="15" fillId="10" borderId="27" xfId="0" applyFont="1" applyFill="1" applyBorder="1" applyAlignment="1">
      <alignment vertical="center" wrapText="1"/>
    </xf>
    <xf numFmtId="0" fontId="15" fillId="11" borderId="27" xfId="0" applyFont="1" applyFill="1" applyBorder="1" applyAlignment="1">
      <alignment vertical="center" wrapText="1"/>
    </xf>
    <xf numFmtId="0" fontId="15" fillId="7" borderId="28" xfId="0" applyFont="1" applyFill="1" applyBorder="1" applyAlignment="1">
      <alignment horizontal="left" vertical="center" wrapText="1"/>
    </xf>
    <xf numFmtId="0" fontId="0" fillId="0" borderId="8" xfId="0" applyBorder="1"/>
    <xf numFmtId="0" fontId="0" fillId="0" borderId="29" xfId="0" applyBorder="1"/>
    <xf numFmtId="0" fontId="16" fillId="12" borderId="27" xfId="0" applyFont="1" applyFill="1" applyBorder="1" applyAlignment="1">
      <alignment vertical="center" wrapText="1"/>
    </xf>
    <xf numFmtId="0" fontId="16" fillId="12" borderId="28" xfId="0" applyFont="1" applyFill="1" applyBorder="1" applyAlignment="1">
      <alignment vertical="center" wrapText="1"/>
    </xf>
    <xf numFmtId="0" fontId="13" fillId="6" borderId="30" xfId="5" applyBorder="1"/>
    <xf numFmtId="0" fontId="0" fillId="0" borderId="30" xfId="0" applyBorder="1"/>
    <xf numFmtId="0" fontId="12" fillId="0" borderId="30" xfId="0" applyFont="1" applyBorder="1"/>
    <xf numFmtId="0" fontId="0" fillId="0" borderId="31" xfId="0" applyBorder="1"/>
    <xf numFmtId="43" fontId="17" fillId="2" borderId="1" xfId="0" applyNumberFormat="1" applyFont="1" applyFill="1" applyBorder="1"/>
    <xf numFmtId="0" fontId="0" fillId="2" borderId="1" xfId="0" applyFill="1" applyBorder="1"/>
    <xf numFmtId="0" fontId="17" fillId="2" borderId="1" xfId="0" applyFont="1" applyFill="1" applyBorder="1"/>
    <xf numFmtId="43" fontId="17" fillId="0" borderId="1" xfId="0" applyNumberFormat="1" applyFont="1" applyBorder="1"/>
    <xf numFmtId="0" fontId="0" fillId="0" borderId="1" xfId="0" applyBorder="1"/>
    <xf numFmtId="0" fontId="17" fillId="0" borderId="1" xfId="0" applyFont="1" applyFill="1" applyBorder="1" applyAlignment="1">
      <alignment horizontal="center"/>
    </xf>
    <xf numFmtId="43" fontId="0" fillId="0" borderId="1" xfId="0" applyNumberFormat="1" applyBorder="1"/>
    <xf numFmtId="43" fontId="0" fillId="0" borderId="1" xfId="1" applyFont="1" applyBorder="1"/>
    <xf numFmtId="43" fontId="18" fillId="0" borderId="1" xfId="1" applyFont="1" applyFill="1" applyBorder="1"/>
    <xf numFmtId="0" fontId="17" fillId="0" borderId="1" xfId="0" applyFont="1" applyFill="1" applyBorder="1"/>
    <xf numFmtId="43" fontId="17" fillId="2" borderId="1" xfId="1" applyFont="1" applyFill="1" applyBorder="1"/>
    <xf numFmtId="43" fontId="17" fillId="0" borderId="1" xfId="1" applyFont="1" applyFill="1" applyBorder="1"/>
    <xf numFmtId="0" fontId="17" fillId="0" borderId="1" xfId="0" applyFont="1" applyBorder="1"/>
    <xf numFmtId="43" fontId="0" fillId="0" borderId="4" xfId="0" applyNumberFormat="1" applyFill="1" applyBorder="1"/>
    <xf numFmtId="43" fontId="0" fillId="2" borderId="1" xfId="0" applyNumberFormat="1" applyFill="1" applyBorder="1"/>
    <xf numFmtId="43" fontId="0" fillId="2" borderId="1" xfId="1" applyFont="1" applyFill="1" applyBorder="1"/>
    <xf numFmtId="43" fontId="18" fillId="2" borderId="1" xfId="1" applyFont="1" applyFill="1" applyBorder="1"/>
    <xf numFmtId="43" fontId="18" fillId="0" borderId="1" xfId="1" applyFont="1" applyBorder="1"/>
    <xf numFmtId="0" fontId="18" fillId="0" borderId="1" xfId="0" applyFont="1" applyBorder="1"/>
    <xf numFmtId="0" fontId="18" fillId="2" borderId="1" xfId="0" applyFont="1" applyFill="1" applyBorder="1"/>
    <xf numFmtId="0" fontId="17" fillId="0" borderId="1" xfId="0" applyFont="1" applyBorder="1" applyAlignment="1"/>
    <xf numFmtId="43" fontId="18" fillId="2" borderId="1" xfId="0" applyNumberFormat="1" applyFont="1" applyFill="1" applyBorder="1"/>
    <xf numFmtId="43" fontId="18" fillId="0" borderId="1" xfId="0" applyNumberFormat="1" applyFont="1" applyBorder="1"/>
    <xf numFmtId="43" fontId="17" fillId="0" borderId="1" xfId="1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43" fontId="18" fillId="0" borderId="1" xfId="1" applyFont="1" applyBorder="1" applyAlignment="1">
      <alignment horizontal="center"/>
    </xf>
    <xf numFmtId="0" fontId="17" fillId="0" borderId="1" xfId="0" applyFont="1" applyBorder="1" applyAlignment="1">
      <alignment horizontal="right"/>
    </xf>
    <xf numFmtId="0" fontId="0" fillId="13" borderId="1" xfId="0" applyFill="1" applyBorder="1"/>
    <xf numFmtId="43" fontId="17" fillId="13" borderId="1" xfId="1" applyFont="1" applyFill="1" applyBorder="1" applyAlignment="1">
      <alignment horizontal="center"/>
    </xf>
    <xf numFmtId="0" fontId="17" fillId="13" borderId="1" xfId="0" applyFont="1" applyFill="1" applyBorder="1" applyAlignment="1">
      <alignment horizontal="center"/>
    </xf>
    <xf numFmtId="16" fontId="17" fillId="13" borderId="1" xfId="0" applyNumberFormat="1" applyFont="1" applyFill="1" applyBorder="1" applyAlignment="1">
      <alignment horizontal="center"/>
    </xf>
    <xf numFmtId="17" fontId="17" fillId="13" borderId="1" xfId="0" applyNumberFormat="1" applyFont="1" applyFill="1" applyBorder="1" applyAlignment="1">
      <alignment horizontal="center"/>
    </xf>
    <xf numFmtId="0" fontId="17" fillId="0" borderId="0" xfId="0" applyFont="1"/>
    <xf numFmtId="0" fontId="12" fillId="0" borderId="0" xfId="0" applyFont="1"/>
    <xf numFmtId="0" fontId="13" fillId="6" borderId="32" xfId="5" applyBorder="1"/>
    <xf numFmtId="0" fontId="0" fillId="0" borderId="33" xfId="0" applyBorder="1"/>
    <xf numFmtId="0" fontId="11" fillId="14" borderId="23" xfId="4" applyFill="1" applyBorder="1"/>
    <xf numFmtId="0" fontId="0" fillId="0" borderId="34" xfId="0" applyBorder="1"/>
    <xf numFmtId="0" fontId="11" fillId="0" borderId="23" xfId="4" applyFill="1" applyBorder="1"/>
    <xf numFmtId="0" fontId="11" fillId="5" borderId="35" xfId="4" applyBorder="1"/>
    <xf numFmtId="0" fontId="0" fillId="0" borderId="36" xfId="0" applyBorder="1"/>
    <xf numFmtId="0" fontId="11" fillId="5" borderId="36" xfId="4" applyBorder="1"/>
    <xf numFmtId="0" fontId="0" fillId="0" borderId="37" xfId="0" applyBorder="1"/>
    <xf numFmtId="0" fontId="7" fillId="4" borderId="2" xfId="2" applyFont="1" applyFill="1" applyBorder="1" applyAlignment="1">
      <alignment horizontal="center" vertical="center" wrapText="1"/>
    </xf>
    <xf numFmtId="0" fontId="7" fillId="4" borderId="1" xfId="2" applyFont="1" applyFill="1" applyBorder="1" applyAlignment="1">
      <alignment horizontal="center" vertical="center" wrapText="1"/>
    </xf>
    <xf numFmtId="0" fontId="19" fillId="0" borderId="0" xfId="6"/>
    <xf numFmtId="0" fontId="19" fillId="0" borderId="38" xfId="6" applyBorder="1"/>
    <xf numFmtId="3" fontId="20" fillId="0" borderId="38" xfId="6" applyNumberFormat="1" applyFont="1" applyBorder="1" applyAlignment="1">
      <alignment horizontal="right" vertical="top"/>
    </xf>
    <xf numFmtId="0" fontId="21" fillId="0" borderId="38" xfId="6" applyFont="1" applyBorder="1" applyAlignment="1">
      <alignment horizontal="left" vertical="top"/>
    </xf>
    <xf numFmtId="0" fontId="21" fillId="15" borderId="40" xfId="6" applyFont="1" applyFill="1" applyBorder="1" applyAlignment="1">
      <alignment horizontal="right" vertical="top"/>
    </xf>
    <xf numFmtId="0" fontId="21" fillId="15" borderId="40" xfId="6" applyFont="1" applyFill="1" applyBorder="1" applyAlignment="1">
      <alignment horizontal="center" vertical="top"/>
    </xf>
    <xf numFmtId="0" fontId="20" fillId="0" borderId="38" xfId="6" applyFont="1" applyBorder="1" applyAlignment="1">
      <alignment horizontal="left" vertical="top"/>
    </xf>
    <xf numFmtId="0" fontId="21" fillId="2" borderId="40" xfId="6" applyFont="1" applyFill="1" applyBorder="1" applyAlignment="1">
      <alignment horizontal="right" vertical="top"/>
    </xf>
    <xf numFmtId="3" fontId="20" fillId="2" borderId="38" xfId="6" applyNumberFormat="1" applyFont="1" applyFill="1" applyBorder="1" applyAlignment="1">
      <alignment horizontal="right" vertical="top"/>
    </xf>
    <xf numFmtId="0" fontId="19" fillId="2" borderId="38" xfId="6" applyFill="1" applyBorder="1"/>
    <xf numFmtId="14" fontId="6" fillId="0" borderId="1" xfId="2" applyNumberFormat="1" applyFont="1" applyFill="1" applyBorder="1" applyAlignment="1">
      <alignment horizontal="right" vertical="center" wrapText="1"/>
    </xf>
    <xf numFmtId="0" fontId="6" fillId="0" borderId="1" xfId="2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9" fontId="6" fillId="0" borderId="0" xfId="2" applyNumberFormat="1" applyFont="1" applyFill="1" applyBorder="1" applyAlignment="1">
      <alignment vertical="center" wrapText="1"/>
    </xf>
    <xf numFmtId="164" fontId="6" fillId="0" borderId="0" xfId="1" applyNumberFormat="1" applyFont="1" applyFill="1" applyBorder="1" applyAlignment="1">
      <alignment vertical="center" wrapText="1"/>
    </xf>
    <xf numFmtId="0" fontId="17" fillId="2" borderId="7" xfId="0" applyFont="1" applyFill="1" applyBorder="1" applyAlignment="1">
      <alignment horizontal="center"/>
    </xf>
    <xf numFmtId="0" fontId="17" fillId="2" borderId="8" xfId="0" applyFont="1" applyFill="1" applyBorder="1" applyAlignment="1">
      <alignment horizontal="center"/>
    </xf>
    <xf numFmtId="0" fontId="17" fillId="2" borderId="9" xfId="0" applyFont="1" applyFill="1" applyBorder="1" applyAlignment="1">
      <alignment horizontal="center"/>
    </xf>
    <xf numFmtId="0" fontId="17" fillId="13" borderId="2" xfId="0" applyFont="1" applyFill="1" applyBorder="1" applyAlignment="1">
      <alignment horizontal="center"/>
    </xf>
    <xf numFmtId="0" fontId="17" fillId="13" borderId="6" xfId="0" applyFont="1" applyFill="1" applyBorder="1" applyAlignment="1">
      <alignment horizontal="center"/>
    </xf>
    <xf numFmtId="0" fontId="17" fillId="13" borderId="7" xfId="0" applyFont="1" applyFill="1" applyBorder="1" applyAlignment="1">
      <alignment horizontal="center"/>
    </xf>
    <xf numFmtId="0" fontId="17" fillId="13" borderId="8" xfId="0" applyFont="1" applyFill="1" applyBorder="1" applyAlignment="1">
      <alignment horizontal="center"/>
    </xf>
    <xf numFmtId="0" fontId="17" fillId="13" borderId="9" xfId="0" applyFont="1" applyFill="1" applyBorder="1" applyAlignment="1">
      <alignment horizontal="center"/>
    </xf>
    <xf numFmtId="0" fontId="17" fillId="0" borderId="7" xfId="0" applyFont="1" applyBorder="1" applyAlignment="1">
      <alignment horizontal="center"/>
    </xf>
    <xf numFmtId="0" fontId="17" fillId="0" borderId="8" xfId="0" applyFont="1" applyBorder="1" applyAlignment="1">
      <alignment horizontal="center"/>
    </xf>
    <xf numFmtId="0" fontId="17" fillId="0" borderId="9" xfId="0" applyFont="1" applyBorder="1" applyAlignment="1">
      <alignment horizontal="center"/>
    </xf>
    <xf numFmtId="0" fontId="7" fillId="4" borderId="2" xfId="2" applyFont="1" applyFill="1" applyBorder="1" applyAlignment="1">
      <alignment horizontal="center" vertical="center" wrapText="1"/>
    </xf>
    <xf numFmtId="0" fontId="7" fillId="4" borderId="6" xfId="2" applyFont="1" applyFill="1" applyBorder="1" applyAlignment="1">
      <alignment horizontal="center" vertical="center" wrapText="1"/>
    </xf>
    <xf numFmtId="0" fontId="7" fillId="4" borderId="1" xfId="2" applyFont="1" applyFill="1" applyBorder="1" applyAlignment="1">
      <alignment horizontal="center" vertical="center" wrapText="1"/>
    </xf>
    <xf numFmtId="0" fontId="10" fillId="0" borderId="20" xfId="3" applyFont="1" applyFill="1" applyBorder="1" applyAlignment="1">
      <alignment horizontal="center" vertical="center" wrapText="1"/>
    </xf>
    <xf numFmtId="0" fontId="8" fillId="4" borderId="19" xfId="2" applyFont="1" applyFill="1" applyBorder="1" applyAlignment="1">
      <alignment horizontal="left" vertical="center" wrapText="1"/>
    </xf>
    <xf numFmtId="0" fontId="8" fillId="4" borderId="18" xfId="2" applyFont="1" applyFill="1" applyBorder="1" applyAlignment="1">
      <alignment horizontal="left" vertical="center" wrapText="1"/>
    </xf>
    <xf numFmtId="0" fontId="8" fillId="4" borderId="17" xfId="2" applyFont="1" applyFill="1" applyBorder="1" applyAlignment="1">
      <alignment horizontal="left" vertical="center" wrapText="1"/>
    </xf>
    <xf numFmtId="0" fontId="8" fillId="4" borderId="16" xfId="2" applyFont="1" applyFill="1" applyBorder="1" applyAlignment="1">
      <alignment horizontal="left" vertical="center" wrapText="1"/>
    </xf>
    <xf numFmtId="0" fontId="7" fillId="4" borderId="15" xfId="2" applyFont="1" applyFill="1" applyBorder="1" applyAlignment="1">
      <alignment horizontal="center" vertical="center" wrapText="1"/>
    </xf>
    <xf numFmtId="0" fontId="7" fillId="4" borderId="4" xfId="2" applyFont="1" applyFill="1" applyBorder="1" applyAlignment="1">
      <alignment horizontal="center" vertical="center" wrapText="1"/>
    </xf>
    <xf numFmtId="0" fontId="7" fillId="4" borderId="7" xfId="2" applyFont="1" applyFill="1" applyBorder="1" applyAlignment="1">
      <alignment horizontal="center" vertical="center" wrapText="1"/>
    </xf>
    <xf numFmtId="0" fontId="7" fillId="4" borderId="8" xfId="2" applyFont="1" applyFill="1" applyBorder="1" applyAlignment="1">
      <alignment horizontal="center" vertical="center" wrapText="1"/>
    </xf>
    <xf numFmtId="0" fontId="7" fillId="4" borderId="9" xfId="2" applyFont="1" applyFill="1" applyBorder="1" applyAlignment="1">
      <alignment horizontal="center" vertical="center" wrapText="1"/>
    </xf>
    <xf numFmtId="0" fontId="7" fillId="4" borderId="14" xfId="2" applyFont="1" applyFill="1" applyBorder="1" applyAlignment="1">
      <alignment horizontal="center" vertical="center" wrapText="1"/>
    </xf>
    <xf numFmtId="164" fontId="2" fillId="2" borderId="0" xfId="0" applyNumberFormat="1" applyFont="1" applyFill="1" applyAlignment="1">
      <alignment horizontal="center"/>
    </xf>
    <xf numFmtId="0" fontId="21" fillId="15" borderId="42" xfId="6" applyFont="1" applyFill="1" applyBorder="1" applyAlignment="1">
      <alignment horizontal="center" vertical="top"/>
    </xf>
    <xf numFmtId="0" fontId="19" fillId="15" borderId="48" xfId="6" applyFill="1" applyBorder="1"/>
    <xf numFmtId="0" fontId="19" fillId="15" borderId="41" xfId="6" applyFill="1" applyBorder="1"/>
    <xf numFmtId="0" fontId="22" fillId="0" borderId="0" xfId="6" applyFont="1" applyAlignment="1">
      <alignment horizontal="left" vertical="center"/>
    </xf>
    <xf numFmtId="0" fontId="19" fillId="0" borderId="0" xfId="6"/>
    <xf numFmtId="0" fontId="21" fillId="0" borderId="42" xfId="6" applyFont="1" applyBorder="1" applyAlignment="1">
      <alignment horizontal="left" vertical="top"/>
    </xf>
    <xf numFmtId="0" fontId="19" fillId="0" borderId="48" xfId="6" applyBorder="1"/>
    <xf numFmtId="0" fontId="19" fillId="0" borderId="41" xfId="6" applyBorder="1"/>
    <xf numFmtId="165" fontId="21" fillId="0" borderId="38" xfId="6" applyNumberFormat="1" applyFont="1" applyBorder="1" applyAlignment="1">
      <alignment horizontal="left" vertical="top"/>
    </xf>
    <xf numFmtId="0" fontId="19" fillId="0" borderId="39" xfId="6" applyBorder="1"/>
    <xf numFmtId="0" fontId="19" fillId="0" borderId="38" xfId="6" applyBorder="1"/>
    <xf numFmtId="0" fontId="20" fillId="0" borderId="38" xfId="6" applyFont="1" applyBorder="1" applyAlignment="1">
      <alignment horizontal="left" vertical="top"/>
    </xf>
    <xf numFmtId="0" fontId="19" fillId="0" borderId="43" xfId="6" applyBorder="1"/>
    <xf numFmtId="0" fontId="19" fillId="0" borderId="44" xfId="6" applyBorder="1"/>
    <xf numFmtId="0" fontId="19" fillId="0" borderId="42" xfId="6" applyBorder="1"/>
    <xf numFmtId="0" fontId="21" fillId="15" borderId="47" xfId="6" applyFont="1" applyFill="1" applyBorder="1" applyAlignment="1">
      <alignment horizontal="center" vertical="top"/>
    </xf>
    <xf numFmtId="0" fontId="19" fillId="15" borderId="46" xfId="6" applyFill="1" applyBorder="1"/>
    <xf numFmtId="0" fontId="19" fillId="15" borderId="45" xfId="6" applyFill="1" applyBorder="1"/>
    <xf numFmtId="0" fontId="20" fillId="0" borderId="42" xfId="6" applyFont="1" applyBorder="1" applyAlignment="1">
      <alignment horizontal="left" vertical="center"/>
    </xf>
    <xf numFmtId="0" fontId="24" fillId="17" borderId="49" xfId="6" applyFont="1" applyFill="1" applyBorder="1" applyAlignment="1">
      <alignment horizontal="left" vertical="center"/>
    </xf>
    <xf numFmtId="0" fontId="19" fillId="17" borderId="49" xfId="6" applyFill="1" applyBorder="1"/>
    <xf numFmtId="0" fontId="23" fillId="16" borderId="20" xfId="6" applyFont="1" applyFill="1" applyBorder="1" applyAlignment="1">
      <alignment horizontal="left" vertical="center"/>
    </xf>
    <xf numFmtId="0" fontId="19" fillId="16" borderId="20" xfId="6" applyFill="1" applyBorder="1"/>
  </cellXfs>
  <cellStyles count="7">
    <cellStyle name="Accent5" xfId="5" builtinId="45"/>
    <cellStyle name="Comma" xfId="1" builtinId="3"/>
    <cellStyle name="Good" xfId="4" builtinId="26"/>
    <cellStyle name="Normal" xfId="0" builtinId="0"/>
    <cellStyle name="Normal 2" xfId="2" xr:uid="{15199219-4C42-43A5-A52D-A076B9B187A1}"/>
    <cellStyle name="Normal 3" xfId="3" xr:uid="{8BA55A6B-3675-4A81-B9CA-ADE89CD6EE59}"/>
    <cellStyle name="Normal 4" xfId="6" xr:uid="{79CFC6DE-D587-46E1-A12E-6FB99906E1B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5" Type="http://schemas.openxmlformats.org/officeDocument/2006/relationships/customXml" Target="../customXml/item7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14" Type="http://schemas.openxmlformats.org/officeDocument/2006/relationships/customXml" Target="../customXml/item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72B6D4-D5E7-472B-A8D0-56EE0AB3968B}">
  <sheetPr>
    <pageSetUpPr fitToPage="1"/>
  </sheetPr>
  <dimension ref="B1:BG55"/>
  <sheetViews>
    <sheetView topLeftCell="A2" zoomScale="84" zoomScaleNormal="84" workbookViewId="0">
      <selection activeCell="X53" sqref="X53"/>
    </sheetView>
  </sheetViews>
  <sheetFormatPr defaultRowHeight="14.4" x14ac:dyDescent="0.3"/>
  <cols>
    <col min="1" max="1" width="4.44140625" customWidth="1"/>
    <col min="2" max="2" width="51.77734375" customWidth="1"/>
    <col min="3" max="3" width="12.21875" hidden="1" customWidth="1"/>
    <col min="4" max="4" width="9.21875" hidden="1" customWidth="1"/>
    <col min="5" max="5" width="12.44140625" hidden="1" customWidth="1"/>
    <col min="6" max="7" width="9.21875" hidden="1" customWidth="1"/>
    <col min="8" max="8" width="19.77734375" bestFit="1" customWidth="1"/>
    <col min="9" max="17" width="14.5546875" bestFit="1" customWidth="1"/>
    <col min="18" max="20" width="14.5546875" customWidth="1"/>
    <col min="21" max="21" width="15.77734375" bestFit="1" customWidth="1"/>
    <col min="23" max="23" width="13" bestFit="1" customWidth="1"/>
    <col min="24" max="35" width="10.77734375" bestFit="1" customWidth="1"/>
    <col min="36" max="37" width="11.77734375" bestFit="1" customWidth="1"/>
    <col min="38" max="49" width="10.77734375" bestFit="1" customWidth="1"/>
    <col min="50" max="50" width="11.77734375" bestFit="1" customWidth="1"/>
  </cols>
  <sheetData>
    <row r="1" spans="2:21" ht="15.6" x14ac:dyDescent="0.3">
      <c r="B1" s="84" t="s">
        <v>260</v>
      </c>
      <c r="C1" s="84"/>
      <c r="D1" s="84"/>
      <c r="E1" s="84"/>
      <c r="F1" s="84"/>
      <c r="G1" s="84"/>
    </row>
    <row r="2" spans="2:21" ht="15.6" x14ac:dyDescent="0.3">
      <c r="B2" s="84" t="s">
        <v>259</v>
      </c>
      <c r="C2" s="84"/>
      <c r="D2" s="84"/>
      <c r="E2" s="84"/>
      <c r="F2" s="84"/>
      <c r="G2" s="84"/>
    </row>
    <row r="3" spans="2:21" ht="15.6" x14ac:dyDescent="0.3">
      <c r="B3" s="84" t="s">
        <v>258</v>
      </c>
      <c r="C3" s="84"/>
      <c r="D3" s="84"/>
      <c r="E3" s="84"/>
      <c r="F3" s="84"/>
      <c r="G3" s="84"/>
    </row>
    <row r="4" spans="2:21" ht="15.6" x14ac:dyDescent="0.3">
      <c r="C4" s="84"/>
      <c r="D4" s="84"/>
      <c r="E4" s="84"/>
      <c r="F4" s="84"/>
      <c r="G4" s="84"/>
    </row>
    <row r="5" spans="2:21" ht="15.6" x14ac:dyDescent="0.3">
      <c r="B5" s="84"/>
      <c r="C5" s="84"/>
      <c r="D5" s="84"/>
      <c r="E5" s="84"/>
      <c r="F5" s="84"/>
      <c r="G5" s="84"/>
    </row>
    <row r="6" spans="2:21" ht="15.6" x14ac:dyDescent="0.3">
      <c r="B6" s="115" t="s">
        <v>257</v>
      </c>
      <c r="C6" s="117" t="s">
        <v>256</v>
      </c>
      <c r="D6" s="118"/>
      <c r="E6" s="118"/>
      <c r="F6" s="118"/>
      <c r="G6" s="119"/>
      <c r="H6" s="81" t="s">
        <v>255</v>
      </c>
      <c r="I6" s="81" t="s">
        <v>254</v>
      </c>
      <c r="J6" s="81" t="s">
        <v>253</v>
      </c>
      <c r="K6" s="81" t="s">
        <v>252</v>
      </c>
      <c r="L6" s="81" t="s">
        <v>251</v>
      </c>
      <c r="M6" s="81" t="s">
        <v>250</v>
      </c>
      <c r="N6" s="81" t="s">
        <v>249</v>
      </c>
      <c r="O6" s="81" t="s">
        <v>248</v>
      </c>
      <c r="P6" s="81" t="s">
        <v>247</v>
      </c>
      <c r="Q6" s="81" t="s">
        <v>246</v>
      </c>
      <c r="R6" s="83" t="s">
        <v>245</v>
      </c>
      <c r="S6" s="82" t="s">
        <v>244</v>
      </c>
      <c r="T6" s="81" t="s">
        <v>243</v>
      </c>
      <c r="U6" s="81" t="s">
        <v>242</v>
      </c>
    </row>
    <row r="7" spans="2:21" ht="15.6" x14ac:dyDescent="0.3">
      <c r="B7" s="116"/>
      <c r="C7" s="81" t="s">
        <v>241</v>
      </c>
      <c r="D7" s="81" t="s">
        <v>240</v>
      </c>
      <c r="E7" s="81" t="s">
        <v>239</v>
      </c>
      <c r="F7" s="81" t="s">
        <v>0</v>
      </c>
      <c r="G7" s="81" t="s">
        <v>238</v>
      </c>
      <c r="H7" s="80" t="s">
        <v>237</v>
      </c>
      <c r="I7" s="79"/>
      <c r="J7" s="79"/>
      <c r="K7" s="79"/>
      <c r="L7" s="79"/>
      <c r="M7" s="79"/>
      <c r="N7" s="79"/>
      <c r="O7" s="79"/>
      <c r="P7" s="79"/>
      <c r="Q7" s="79"/>
      <c r="R7" s="79"/>
      <c r="S7" s="79"/>
      <c r="T7" s="79"/>
      <c r="U7" s="79"/>
    </row>
    <row r="8" spans="2:21" ht="15.6" x14ac:dyDescent="0.3">
      <c r="B8" s="64" t="s">
        <v>236</v>
      </c>
      <c r="C8" s="64">
        <v>29138</v>
      </c>
      <c r="D8" s="78">
        <v>84801</v>
      </c>
      <c r="E8" s="64">
        <v>923</v>
      </c>
      <c r="F8" s="64">
        <v>1844</v>
      </c>
      <c r="G8" s="64">
        <v>413013</v>
      </c>
      <c r="H8" s="77">
        <v>3000000</v>
      </c>
      <c r="I8" s="59"/>
      <c r="J8" s="59">
        <v>0</v>
      </c>
      <c r="K8" s="59"/>
      <c r="L8" s="59">
        <v>1000000</v>
      </c>
      <c r="M8" s="59"/>
      <c r="N8" s="59"/>
      <c r="O8" s="59"/>
      <c r="P8" s="59"/>
      <c r="Q8" s="59"/>
      <c r="R8" s="59">
        <v>0</v>
      </c>
      <c r="S8" s="59"/>
      <c r="T8" s="59">
        <v>2000000</v>
      </c>
      <c r="U8" s="58">
        <f t="shared" ref="U8:U13" si="0">SUM(I8:T8)</f>
        <v>3000000</v>
      </c>
    </row>
    <row r="9" spans="2:21" ht="15.6" x14ac:dyDescent="0.3">
      <c r="B9" s="64" t="s">
        <v>235</v>
      </c>
      <c r="C9" s="64">
        <v>29138</v>
      </c>
      <c r="D9" s="78">
        <v>84801</v>
      </c>
      <c r="E9" s="64">
        <v>923</v>
      </c>
      <c r="F9" s="64">
        <v>1844</v>
      </c>
      <c r="G9" s="64">
        <v>413013</v>
      </c>
      <c r="H9" s="77">
        <v>10440000</v>
      </c>
      <c r="I9" s="59"/>
      <c r="J9" s="59"/>
      <c r="K9" s="59">
        <v>2238776.42</v>
      </c>
      <c r="L9" s="59"/>
      <c r="M9" s="59">
        <v>2238776.42</v>
      </c>
      <c r="N9" s="59"/>
      <c r="O9" s="59">
        <f>2238776.42+1484894.32</f>
        <v>3723670.74</v>
      </c>
      <c r="P9" s="59"/>
      <c r="Q9" s="59"/>
      <c r="R9" s="59"/>
      <c r="S9" s="59"/>
      <c r="T9" s="59">
        <v>2238776.42</v>
      </c>
      <c r="U9" s="58">
        <f t="shared" si="0"/>
        <v>10440000</v>
      </c>
    </row>
    <row r="10" spans="2:21" ht="15.6" x14ac:dyDescent="0.3">
      <c r="B10" s="64" t="s">
        <v>234</v>
      </c>
      <c r="C10" s="64">
        <v>29138</v>
      </c>
      <c r="D10" s="78">
        <v>84802</v>
      </c>
      <c r="E10" s="64">
        <v>923</v>
      </c>
      <c r="F10" s="64">
        <v>1844</v>
      </c>
      <c r="G10" s="64">
        <v>413013</v>
      </c>
      <c r="H10" s="77">
        <v>1212196.6000000001</v>
      </c>
      <c r="I10" s="59">
        <f t="shared" ref="I10:P10" si="1">92728.25+7727.35</f>
        <v>100455.6</v>
      </c>
      <c r="J10" s="59">
        <f t="shared" si="1"/>
        <v>100455.6</v>
      </c>
      <c r="K10" s="59">
        <f t="shared" si="1"/>
        <v>100455.6</v>
      </c>
      <c r="L10" s="59">
        <f t="shared" si="1"/>
        <v>100455.6</v>
      </c>
      <c r="M10" s="59">
        <f t="shared" si="1"/>
        <v>100455.6</v>
      </c>
      <c r="N10" s="59">
        <f t="shared" si="1"/>
        <v>100455.6</v>
      </c>
      <c r="O10" s="59">
        <f t="shared" si="1"/>
        <v>100455.6</v>
      </c>
      <c r="P10" s="59">
        <f t="shared" si="1"/>
        <v>100455.6</v>
      </c>
      <c r="Q10" s="59">
        <f>92728.25+7727.35+7727.4</f>
        <v>108183</v>
      </c>
      <c r="R10" s="59">
        <f>92728.25+7727.35</f>
        <v>100455.6</v>
      </c>
      <c r="S10" s="59">
        <f>92728.25+7727.35</f>
        <v>100455.6</v>
      </c>
      <c r="T10" s="59">
        <f>92728.25+7727.35</f>
        <v>100455.6</v>
      </c>
      <c r="U10" s="58">
        <f t="shared" si="0"/>
        <v>1213194.6000000001</v>
      </c>
    </row>
    <row r="11" spans="2:21" ht="15.6" x14ac:dyDescent="0.3">
      <c r="B11" s="120" t="s">
        <v>199</v>
      </c>
      <c r="C11" s="121"/>
      <c r="D11" s="121"/>
      <c r="E11" s="121"/>
      <c r="F11" s="121"/>
      <c r="G11" s="122"/>
      <c r="H11" s="75">
        <f t="shared" ref="H11:T11" si="2">SUM(H8:H10)</f>
        <v>14652196.6</v>
      </c>
      <c r="I11" s="75">
        <f t="shared" si="2"/>
        <v>100455.6</v>
      </c>
      <c r="J11" s="75">
        <f t="shared" si="2"/>
        <v>100455.6</v>
      </c>
      <c r="K11" s="75">
        <f t="shared" si="2"/>
        <v>2339232.02</v>
      </c>
      <c r="L11" s="75">
        <f t="shared" si="2"/>
        <v>1100455.6000000001</v>
      </c>
      <c r="M11" s="75">
        <f t="shared" si="2"/>
        <v>2339232.02</v>
      </c>
      <c r="N11" s="75">
        <f t="shared" si="2"/>
        <v>100455.6</v>
      </c>
      <c r="O11" s="75">
        <f t="shared" si="2"/>
        <v>3824126.3400000003</v>
      </c>
      <c r="P11" s="75">
        <f t="shared" si="2"/>
        <v>100455.6</v>
      </c>
      <c r="Q11" s="75">
        <f t="shared" si="2"/>
        <v>108183</v>
      </c>
      <c r="R11" s="75">
        <f t="shared" si="2"/>
        <v>100455.6</v>
      </c>
      <c r="S11" s="75">
        <f t="shared" si="2"/>
        <v>100455.6</v>
      </c>
      <c r="T11" s="75">
        <f t="shared" si="2"/>
        <v>4339232.0199999996</v>
      </c>
      <c r="U11" s="58">
        <f t="shared" si="0"/>
        <v>14653194.599999998</v>
      </c>
    </row>
    <row r="12" spans="2:21" ht="15.6" x14ac:dyDescent="0.3">
      <c r="B12" s="64" t="s">
        <v>233</v>
      </c>
      <c r="C12" s="64">
        <v>29138</v>
      </c>
      <c r="D12" s="78">
        <v>63104</v>
      </c>
      <c r="E12" s="64">
        <v>903</v>
      </c>
      <c r="F12" s="64">
        <v>1844</v>
      </c>
      <c r="G12" s="64">
        <v>413013</v>
      </c>
      <c r="H12" s="77">
        <v>150000</v>
      </c>
      <c r="I12" s="59">
        <v>75000</v>
      </c>
      <c r="J12" s="59">
        <v>0</v>
      </c>
      <c r="K12" s="59"/>
      <c r="L12" s="59"/>
      <c r="M12" s="59">
        <v>0</v>
      </c>
      <c r="N12" s="59">
        <v>75000</v>
      </c>
      <c r="O12" s="59"/>
      <c r="P12" s="59">
        <v>0</v>
      </c>
      <c r="Q12" s="59"/>
      <c r="R12" s="59">
        <v>0</v>
      </c>
      <c r="S12" s="56"/>
      <c r="T12" s="59"/>
      <c r="U12" s="58">
        <f t="shared" si="0"/>
        <v>150000</v>
      </c>
    </row>
    <row r="13" spans="2:21" ht="15.6" x14ac:dyDescent="0.3">
      <c r="B13" s="120" t="s">
        <v>199</v>
      </c>
      <c r="C13" s="121"/>
      <c r="D13" s="121"/>
      <c r="E13" s="121"/>
      <c r="F13" s="121"/>
      <c r="G13" s="122"/>
      <c r="H13" s="75">
        <f t="shared" ref="H13:T13" si="3">SUM(H12)</f>
        <v>150000</v>
      </c>
      <c r="I13" s="75">
        <f t="shared" si="3"/>
        <v>75000</v>
      </c>
      <c r="J13" s="75">
        <f t="shared" si="3"/>
        <v>0</v>
      </c>
      <c r="K13" s="75">
        <f t="shared" si="3"/>
        <v>0</v>
      </c>
      <c r="L13" s="75">
        <f t="shared" si="3"/>
        <v>0</v>
      </c>
      <c r="M13" s="75">
        <f t="shared" si="3"/>
        <v>0</v>
      </c>
      <c r="N13" s="75">
        <f t="shared" si="3"/>
        <v>75000</v>
      </c>
      <c r="O13" s="75">
        <f t="shared" si="3"/>
        <v>0</v>
      </c>
      <c r="P13" s="75">
        <f t="shared" si="3"/>
        <v>0</v>
      </c>
      <c r="Q13" s="75">
        <f t="shared" si="3"/>
        <v>0</v>
      </c>
      <c r="R13" s="75">
        <f t="shared" si="3"/>
        <v>0</v>
      </c>
      <c r="S13" s="75">
        <f t="shared" si="3"/>
        <v>0</v>
      </c>
      <c r="T13" s="75">
        <f t="shared" si="3"/>
        <v>0</v>
      </c>
      <c r="U13" s="58">
        <f t="shared" si="0"/>
        <v>150000</v>
      </c>
    </row>
    <row r="14" spans="2:21" ht="15.6" x14ac:dyDescent="0.3">
      <c r="B14" s="64" t="s">
        <v>232</v>
      </c>
      <c r="C14" s="64"/>
      <c r="D14" s="76"/>
      <c r="E14" s="64"/>
      <c r="F14" s="64"/>
      <c r="G14" s="64"/>
      <c r="H14" s="75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</row>
    <row r="15" spans="2:21" ht="15.6" x14ac:dyDescent="0.3">
      <c r="B15" s="64" t="s">
        <v>231</v>
      </c>
      <c r="C15" s="64"/>
      <c r="D15" s="76"/>
      <c r="E15" s="64"/>
      <c r="F15" s="64"/>
      <c r="G15" s="64"/>
      <c r="H15" s="75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</row>
    <row r="16" spans="2:21" ht="15.6" x14ac:dyDescent="0.3">
      <c r="B16" s="64" t="s">
        <v>230</v>
      </c>
      <c r="C16" s="64">
        <v>29138</v>
      </c>
      <c r="D16" s="64">
        <v>63001</v>
      </c>
      <c r="E16" s="64">
        <v>941</v>
      </c>
      <c r="F16" s="64">
        <v>1844</v>
      </c>
      <c r="G16" s="64">
        <v>413013</v>
      </c>
      <c r="H16" s="64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</row>
    <row r="17" spans="2:59" ht="15.6" x14ac:dyDescent="0.3">
      <c r="B17" s="70" t="s">
        <v>223</v>
      </c>
      <c r="C17" s="64">
        <v>29138</v>
      </c>
      <c r="D17" s="64">
        <v>63001</v>
      </c>
      <c r="E17" s="64">
        <v>941</v>
      </c>
      <c r="F17" s="64">
        <v>1844</v>
      </c>
      <c r="G17" s="64">
        <v>413013</v>
      </c>
      <c r="H17" s="69">
        <v>42000</v>
      </c>
      <c r="I17" s="58">
        <v>3500</v>
      </c>
      <c r="J17" s="58">
        <v>3500</v>
      </c>
      <c r="K17" s="58">
        <v>3500</v>
      </c>
      <c r="L17" s="58">
        <v>3500</v>
      </c>
      <c r="M17" s="58">
        <v>3500</v>
      </c>
      <c r="N17" s="58">
        <v>3500</v>
      </c>
      <c r="O17" s="58">
        <v>3500</v>
      </c>
      <c r="P17" s="58">
        <v>3500</v>
      </c>
      <c r="Q17" s="58">
        <v>3500</v>
      </c>
      <c r="R17" s="58">
        <v>3500</v>
      </c>
      <c r="S17" s="58">
        <v>3500</v>
      </c>
      <c r="T17" s="58">
        <v>3500</v>
      </c>
      <c r="U17" s="58">
        <v>42000</v>
      </c>
      <c r="W17" s="68">
        <f>84000</f>
        <v>84000</v>
      </c>
      <c r="X17" s="66">
        <f t="shared" ref="X17:AI17" si="4">$H$17/12</f>
        <v>3500</v>
      </c>
      <c r="Y17" s="66">
        <f t="shared" si="4"/>
        <v>3500</v>
      </c>
      <c r="Z17" s="66">
        <f t="shared" si="4"/>
        <v>3500</v>
      </c>
      <c r="AA17" s="66">
        <f t="shared" si="4"/>
        <v>3500</v>
      </c>
      <c r="AB17" s="66">
        <f t="shared" si="4"/>
        <v>3500</v>
      </c>
      <c r="AC17" s="66">
        <f t="shared" si="4"/>
        <v>3500</v>
      </c>
      <c r="AD17" s="66">
        <f t="shared" si="4"/>
        <v>3500</v>
      </c>
      <c r="AE17" s="66">
        <f t="shared" si="4"/>
        <v>3500</v>
      </c>
      <c r="AF17" s="66">
        <f t="shared" si="4"/>
        <v>3500</v>
      </c>
      <c r="AG17" s="66">
        <f t="shared" si="4"/>
        <v>3500</v>
      </c>
      <c r="AH17" s="66">
        <f t="shared" si="4"/>
        <v>3500</v>
      </c>
      <c r="AI17" s="66">
        <f t="shared" si="4"/>
        <v>3500</v>
      </c>
      <c r="AJ17" s="66">
        <f t="shared" ref="AJ17:AJ48" si="5">+X17+Y17+Z17+AA17+AB17+AC17+AD17+AE17+AF17+AG17+AH17+AI17</f>
        <v>42000</v>
      </c>
      <c r="AK17" s="65">
        <f t="shared" ref="AK17:AK48" si="6">+W17/2</f>
        <v>42000</v>
      </c>
      <c r="AL17" s="65">
        <f t="shared" ref="AL17:AL48" si="7">+X17/2</f>
        <v>1750</v>
      </c>
      <c r="AM17" s="65">
        <f t="shared" ref="AM17:AM48" si="8">+Y17/2</f>
        <v>1750</v>
      </c>
      <c r="AN17" s="65">
        <f t="shared" ref="AN17:AN48" si="9">+Z17/2</f>
        <v>1750</v>
      </c>
      <c r="AO17" s="65">
        <f t="shared" ref="AO17:AO48" si="10">+AA17/2</f>
        <v>1750</v>
      </c>
      <c r="AP17" s="65">
        <f t="shared" ref="AP17:AP48" si="11">+AB17/2</f>
        <v>1750</v>
      </c>
      <c r="AQ17" s="65">
        <f t="shared" ref="AQ17:AQ48" si="12">+AC17/2</f>
        <v>1750</v>
      </c>
      <c r="AR17" s="65">
        <f t="shared" ref="AR17:AR48" si="13">+AD17/2</f>
        <v>1750</v>
      </c>
      <c r="AS17" s="65">
        <f t="shared" ref="AS17:AS48" si="14">+AE17/2</f>
        <v>1750</v>
      </c>
      <c r="AT17" s="65">
        <f t="shared" ref="AT17:AT48" si="15">+AF17/2</f>
        <v>1750</v>
      </c>
      <c r="AU17" s="65">
        <f t="shared" ref="AU17:AU48" si="16">+AG17/2</f>
        <v>1750</v>
      </c>
      <c r="AV17" s="65">
        <f t="shared" ref="AV17:AV48" si="17">+AH17/2</f>
        <v>1750</v>
      </c>
      <c r="AW17" s="65">
        <f t="shared" ref="AW17:AW48" si="18">+AI17/2</f>
        <v>1750</v>
      </c>
      <c r="AX17" s="65">
        <f t="shared" ref="AX17:AX48" si="19">+AJ17/2</f>
        <v>21000</v>
      </c>
      <c r="AY17" s="65"/>
      <c r="AZ17" s="65"/>
      <c r="BA17" s="65"/>
      <c r="BB17" s="65"/>
      <c r="BC17" s="65"/>
      <c r="BD17" s="65"/>
      <c r="BE17" s="65"/>
      <c r="BF17" s="65"/>
      <c r="BG17" s="65"/>
    </row>
    <row r="18" spans="2:59" ht="15.6" x14ac:dyDescent="0.3">
      <c r="B18" s="70" t="s">
        <v>222</v>
      </c>
      <c r="C18" s="64">
        <v>29138</v>
      </c>
      <c r="D18" s="64">
        <v>63001</v>
      </c>
      <c r="E18" s="64">
        <v>941</v>
      </c>
      <c r="F18" s="64">
        <v>1844</v>
      </c>
      <c r="G18" s="64">
        <v>413013</v>
      </c>
      <c r="H18" s="69">
        <v>25000</v>
      </c>
      <c r="I18" s="59">
        <v>2083.3333333333335</v>
      </c>
      <c r="J18" s="59">
        <v>2083.3333333333335</v>
      </c>
      <c r="K18" s="59">
        <v>2083.3333333333335</v>
      </c>
      <c r="L18" s="59">
        <v>2083.3333333333335</v>
      </c>
      <c r="M18" s="59">
        <v>2083.3333333333335</v>
      </c>
      <c r="N18" s="59">
        <v>2083.3333333333335</v>
      </c>
      <c r="O18" s="59">
        <v>2083.3333333333335</v>
      </c>
      <c r="P18" s="59">
        <v>2083.3333333333335</v>
      </c>
      <c r="Q18" s="59">
        <v>2083.3333333333335</v>
      </c>
      <c r="R18" s="59">
        <v>2083.3333333333335</v>
      </c>
      <c r="S18" s="59">
        <v>2083.3333333333335</v>
      </c>
      <c r="T18" s="59">
        <v>2083.3333333333335</v>
      </c>
      <c r="U18" s="58">
        <v>24999.999999999996</v>
      </c>
      <c r="W18" s="68">
        <v>50000</v>
      </c>
      <c r="X18" s="67">
        <f t="shared" ref="X18:AI18" si="20">+$H$18/12</f>
        <v>2083.3333333333335</v>
      </c>
      <c r="Y18" s="67">
        <f t="shared" si="20"/>
        <v>2083.3333333333335</v>
      </c>
      <c r="Z18" s="67">
        <f t="shared" si="20"/>
        <v>2083.3333333333335</v>
      </c>
      <c r="AA18" s="67">
        <f t="shared" si="20"/>
        <v>2083.3333333333335</v>
      </c>
      <c r="AB18" s="67">
        <f t="shared" si="20"/>
        <v>2083.3333333333335</v>
      </c>
      <c r="AC18" s="67">
        <f t="shared" si="20"/>
        <v>2083.3333333333335</v>
      </c>
      <c r="AD18" s="67">
        <f t="shared" si="20"/>
        <v>2083.3333333333335</v>
      </c>
      <c r="AE18" s="67">
        <f t="shared" si="20"/>
        <v>2083.3333333333335</v>
      </c>
      <c r="AF18" s="67">
        <f t="shared" si="20"/>
        <v>2083.3333333333335</v>
      </c>
      <c r="AG18" s="67">
        <f t="shared" si="20"/>
        <v>2083.3333333333335</v>
      </c>
      <c r="AH18" s="67">
        <f t="shared" si="20"/>
        <v>2083.3333333333335</v>
      </c>
      <c r="AI18" s="67">
        <f t="shared" si="20"/>
        <v>2083.3333333333335</v>
      </c>
      <c r="AJ18" s="66">
        <f t="shared" si="5"/>
        <v>24999.999999999996</v>
      </c>
      <c r="AK18" s="65">
        <f t="shared" si="6"/>
        <v>25000</v>
      </c>
      <c r="AL18" s="65">
        <f t="shared" si="7"/>
        <v>1041.6666666666667</v>
      </c>
      <c r="AM18" s="65">
        <f t="shared" si="8"/>
        <v>1041.6666666666667</v>
      </c>
      <c r="AN18" s="65">
        <f t="shared" si="9"/>
        <v>1041.6666666666667</v>
      </c>
      <c r="AO18" s="65">
        <f t="shared" si="10"/>
        <v>1041.6666666666667</v>
      </c>
      <c r="AP18" s="65">
        <f t="shared" si="11"/>
        <v>1041.6666666666667</v>
      </c>
      <c r="AQ18" s="65">
        <f t="shared" si="12"/>
        <v>1041.6666666666667</v>
      </c>
      <c r="AR18" s="65">
        <f t="shared" si="13"/>
        <v>1041.6666666666667</v>
      </c>
      <c r="AS18" s="65">
        <f t="shared" si="14"/>
        <v>1041.6666666666667</v>
      </c>
      <c r="AT18" s="65">
        <f t="shared" si="15"/>
        <v>1041.6666666666667</v>
      </c>
      <c r="AU18" s="65">
        <f t="shared" si="16"/>
        <v>1041.6666666666667</v>
      </c>
      <c r="AV18" s="65">
        <f t="shared" si="17"/>
        <v>1041.6666666666667</v>
      </c>
      <c r="AW18" s="65">
        <f t="shared" si="18"/>
        <v>1041.6666666666667</v>
      </c>
      <c r="AX18" s="65">
        <f t="shared" si="19"/>
        <v>12499.999999999998</v>
      </c>
      <c r="AY18" s="65"/>
      <c r="AZ18" s="65"/>
      <c r="BA18" s="65"/>
      <c r="BB18" s="65"/>
      <c r="BC18" s="65"/>
      <c r="BD18" s="65"/>
      <c r="BE18" s="65"/>
      <c r="BF18" s="65"/>
      <c r="BG18" s="65"/>
    </row>
    <row r="19" spans="2:59" ht="15.6" x14ac:dyDescent="0.3">
      <c r="B19" s="70" t="s">
        <v>221</v>
      </c>
      <c r="C19" s="64">
        <v>29138</v>
      </c>
      <c r="D19" s="64">
        <v>63001</v>
      </c>
      <c r="E19" s="64">
        <v>941</v>
      </c>
      <c r="F19" s="64">
        <v>1844</v>
      </c>
      <c r="G19" s="64">
        <v>413013</v>
      </c>
      <c r="H19" s="69">
        <v>24000</v>
      </c>
      <c r="I19" s="59">
        <v>2000</v>
      </c>
      <c r="J19" s="59">
        <v>2000</v>
      </c>
      <c r="K19" s="59">
        <v>2000</v>
      </c>
      <c r="L19" s="59">
        <v>2000</v>
      </c>
      <c r="M19" s="59">
        <v>2000</v>
      </c>
      <c r="N19" s="59">
        <v>2000</v>
      </c>
      <c r="O19" s="59">
        <v>2000</v>
      </c>
      <c r="P19" s="59">
        <v>2000</v>
      </c>
      <c r="Q19" s="59">
        <v>2000</v>
      </c>
      <c r="R19" s="59">
        <v>2000</v>
      </c>
      <c r="S19" s="59">
        <v>2000</v>
      </c>
      <c r="T19" s="59">
        <v>2000</v>
      </c>
      <c r="U19" s="58">
        <v>24000</v>
      </c>
      <c r="W19" s="68">
        <v>48000</v>
      </c>
      <c r="X19" s="67">
        <f t="shared" ref="X19:AI19" si="21">+$H$19/12</f>
        <v>2000</v>
      </c>
      <c r="Y19" s="67">
        <f t="shared" si="21"/>
        <v>2000</v>
      </c>
      <c r="Z19" s="67">
        <f t="shared" si="21"/>
        <v>2000</v>
      </c>
      <c r="AA19" s="67">
        <f t="shared" si="21"/>
        <v>2000</v>
      </c>
      <c r="AB19" s="67">
        <f t="shared" si="21"/>
        <v>2000</v>
      </c>
      <c r="AC19" s="67">
        <f t="shared" si="21"/>
        <v>2000</v>
      </c>
      <c r="AD19" s="67">
        <f t="shared" si="21"/>
        <v>2000</v>
      </c>
      <c r="AE19" s="67">
        <f t="shared" si="21"/>
        <v>2000</v>
      </c>
      <c r="AF19" s="67">
        <f t="shared" si="21"/>
        <v>2000</v>
      </c>
      <c r="AG19" s="67">
        <f t="shared" si="21"/>
        <v>2000</v>
      </c>
      <c r="AH19" s="67">
        <f t="shared" si="21"/>
        <v>2000</v>
      </c>
      <c r="AI19" s="67">
        <f t="shared" si="21"/>
        <v>2000</v>
      </c>
      <c r="AJ19" s="66">
        <f t="shared" si="5"/>
        <v>24000</v>
      </c>
      <c r="AK19" s="65">
        <f t="shared" si="6"/>
        <v>24000</v>
      </c>
      <c r="AL19" s="65">
        <f t="shared" si="7"/>
        <v>1000</v>
      </c>
      <c r="AM19" s="65">
        <f t="shared" si="8"/>
        <v>1000</v>
      </c>
      <c r="AN19" s="65">
        <f t="shared" si="9"/>
        <v>1000</v>
      </c>
      <c r="AO19" s="65">
        <f t="shared" si="10"/>
        <v>1000</v>
      </c>
      <c r="AP19" s="65">
        <f t="shared" si="11"/>
        <v>1000</v>
      </c>
      <c r="AQ19" s="65">
        <f t="shared" si="12"/>
        <v>1000</v>
      </c>
      <c r="AR19" s="65">
        <f t="shared" si="13"/>
        <v>1000</v>
      </c>
      <c r="AS19" s="65">
        <f t="shared" si="14"/>
        <v>1000</v>
      </c>
      <c r="AT19" s="65">
        <f t="shared" si="15"/>
        <v>1000</v>
      </c>
      <c r="AU19" s="65">
        <f t="shared" si="16"/>
        <v>1000</v>
      </c>
      <c r="AV19" s="65">
        <f t="shared" si="17"/>
        <v>1000</v>
      </c>
      <c r="AW19" s="65">
        <f t="shared" si="18"/>
        <v>1000</v>
      </c>
      <c r="AX19" s="65">
        <f t="shared" si="19"/>
        <v>12000</v>
      </c>
      <c r="AY19" s="65"/>
      <c r="AZ19" s="65"/>
      <c r="BA19" s="65"/>
      <c r="BB19" s="65"/>
      <c r="BC19" s="65"/>
      <c r="BD19" s="65"/>
      <c r="BE19" s="65"/>
      <c r="BF19" s="65"/>
      <c r="BG19" s="65"/>
    </row>
    <row r="20" spans="2:59" ht="15.6" x14ac:dyDescent="0.3">
      <c r="B20" s="70" t="s">
        <v>220</v>
      </c>
      <c r="C20" s="64">
        <v>29138</v>
      </c>
      <c r="D20" s="64">
        <v>63001</v>
      </c>
      <c r="E20" s="64">
        <v>941</v>
      </c>
      <c r="F20" s="64">
        <v>1844</v>
      </c>
      <c r="G20" s="64">
        <v>413013</v>
      </c>
      <c r="H20" s="69">
        <v>16666.5</v>
      </c>
      <c r="I20" s="59">
        <v>1388.875</v>
      </c>
      <c r="J20" s="59">
        <v>1388.875</v>
      </c>
      <c r="K20" s="59">
        <v>1388.875</v>
      </c>
      <c r="L20" s="59">
        <v>1388.875</v>
      </c>
      <c r="M20" s="59">
        <v>1388.875</v>
      </c>
      <c r="N20" s="59">
        <v>1388.875</v>
      </c>
      <c r="O20" s="59">
        <v>1388.875</v>
      </c>
      <c r="P20" s="59">
        <v>1388.875</v>
      </c>
      <c r="Q20" s="59">
        <v>1388.875</v>
      </c>
      <c r="R20" s="59">
        <v>1388.875</v>
      </c>
      <c r="S20" s="59">
        <v>1388.875</v>
      </c>
      <c r="T20" s="59">
        <v>1388.875</v>
      </c>
      <c r="U20" s="58">
        <v>16666.5</v>
      </c>
      <c r="W20" s="68">
        <v>33333</v>
      </c>
      <c r="X20" s="67">
        <f t="shared" ref="X20:AI20" si="22">+$H$20/12</f>
        <v>1388.875</v>
      </c>
      <c r="Y20" s="67">
        <f t="shared" si="22"/>
        <v>1388.875</v>
      </c>
      <c r="Z20" s="67">
        <f t="shared" si="22"/>
        <v>1388.875</v>
      </c>
      <c r="AA20" s="67">
        <f t="shared" si="22"/>
        <v>1388.875</v>
      </c>
      <c r="AB20" s="67">
        <f t="shared" si="22"/>
        <v>1388.875</v>
      </c>
      <c r="AC20" s="67">
        <f t="shared" si="22"/>
        <v>1388.875</v>
      </c>
      <c r="AD20" s="67">
        <f t="shared" si="22"/>
        <v>1388.875</v>
      </c>
      <c r="AE20" s="67">
        <f t="shared" si="22"/>
        <v>1388.875</v>
      </c>
      <c r="AF20" s="67">
        <f t="shared" si="22"/>
        <v>1388.875</v>
      </c>
      <c r="AG20" s="67">
        <f t="shared" si="22"/>
        <v>1388.875</v>
      </c>
      <c r="AH20" s="67">
        <f t="shared" si="22"/>
        <v>1388.875</v>
      </c>
      <c r="AI20" s="67">
        <f t="shared" si="22"/>
        <v>1388.875</v>
      </c>
      <c r="AJ20" s="66">
        <f t="shared" si="5"/>
        <v>16666.5</v>
      </c>
      <c r="AK20" s="65">
        <f t="shared" si="6"/>
        <v>16666.5</v>
      </c>
      <c r="AL20" s="65">
        <f t="shared" si="7"/>
        <v>694.4375</v>
      </c>
      <c r="AM20" s="65">
        <f t="shared" si="8"/>
        <v>694.4375</v>
      </c>
      <c r="AN20" s="65">
        <f t="shared" si="9"/>
        <v>694.4375</v>
      </c>
      <c r="AO20" s="65">
        <f t="shared" si="10"/>
        <v>694.4375</v>
      </c>
      <c r="AP20" s="65">
        <f t="shared" si="11"/>
        <v>694.4375</v>
      </c>
      <c r="AQ20" s="65">
        <f t="shared" si="12"/>
        <v>694.4375</v>
      </c>
      <c r="AR20" s="65">
        <f t="shared" si="13"/>
        <v>694.4375</v>
      </c>
      <c r="AS20" s="65">
        <f t="shared" si="14"/>
        <v>694.4375</v>
      </c>
      <c r="AT20" s="65">
        <f t="shared" si="15"/>
        <v>694.4375</v>
      </c>
      <c r="AU20" s="65">
        <f t="shared" si="16"/>
        <v>694.4375</v>
      </c>
      <c r="AV20" s="65">
        <f t="shared" si="17"/>
        <v>694.4375</v>
      </c>
      <c r="AW20" s="65">
        <f t="shared" si="18"/>
        <v>694.4375</v>
      </c>
      <c r="AX20" s="65">
        <f t="shared" si="19"/>
        <v>8333.25</v>
      </c>
      <c r="AY20" s="65"/>
      <c r="AZ20" s="65"/>
      <c r="BA20" s="65"/>
      <c r="BB20" s="65"/>
      <c r="BC20" s="65"/>
      <c r="BD20" s="65"/>
      <c r="BE20" s="65"/>
      <c r="BF20" s="65"/>
      <c r="BG20" s="65"/>
    </row>
    <row r="21" spans="2:59" ht="15.6" x14ac:dyDescent="0.3">
      <c r="B21" s="70" t="s">
        <v>229</v>
      </c>
      <c r="C21" s="64">
        <v>29138</v>
      </c>
      <c r="D21" s="64">
        <v>63004</v>
      </c>
      <c r="E21" s="64">
        <v>941</v>
      </c>
      <c r="F21" s="64">
        <v>1844</v>
      </c>
      <c r="G21" s="64">
        <v>413013</v>
      </c>
      <c r="H21" s="69">
        <v>1670</v>
      </c>
      <c r="I21" s="59">
        <v>139.16666666666666</v>
      </c>
      <c r="J21" s="59">
        <v>139.16666666666666</v>
      </c>
      <c r="K21" s="59">
        <v>139.16666666666666</v>
      </c>
      <c r="L21" s="59">
        <v>139.16666666666666</v>
      </c>
      <c r="M21" s="59">
        <v>139.16666666666666</v>
      </c>
      <c r="N21" s="59">
        <v>139.16666666666666</v>
      </c>
      <c r="O21" s="59">
        <v>139.16666666666666</v>
      </c>
      <c r="P21" s="59">
        <v>139.16666666666666</v>
      </c>
      <c r="Q21" s="59">
        <v>139.16666666666666</v>
      </c>
      <c r="R21" s="59">
        <v>139.16666666666666</v>
      </c>
      <c r="S21" s="59">
        <v>139.16666666666666</v>
      </c>
      <c r="T21" s="59">
        <v>139.16666666666666</v>
      </c>
      <c r="U21" s="58">
        <v>1670.0000000000002</v>
      </c>
      <c r="W21" s="68">
        <v>3340</v>
      </c>
      <c r="X21" s="67">
        <f t="shared" ref="X21:AI21" si="23">+$H$21/12</f>
        <v>139.16666666666666</v>
      </c>
      <c r="Y21" s="67">
        <f t="shared" si="23"/>
        <v>139.16666666666666</v>
      </c>
      <c r="Z21" s="67">
        <f t="shared" si="23"/>
        <v>139.16666666666666</v>
      </c>
      <c r="AA21" s="67">
        <f t="shared" si="23"/>
        <v>139.16666666666666</v>
      </c>
      <c r="AB21" s="67">
        <f t="shared" si="23"/>
        <v>139.16666666666666</v>
      </c>
      <c r="AC21" s="67">
        <f t="shared" si="23"/>
        <v>139.16666666666666</v>
      </c>
      <c r="AD21" s="67">
        <f t="shared" si="23"/>
        <v>139.16666666666666</v>
      </c>
      <c r="AE21" s="67">
        <f t="shared" si="23"/>
        <v>139.16666666666666</v>
      </c>
      <c r="AF21" s="67">
        <f t="shared" si="23"/>
        <v>139.16666666666666</v>
      </c>
      <c r="AG21" s="67">
        <f t="shared" si="23"/>
        <v>139.16666666666666</v>
      </c>
      <c r="AH21" s="67">
        <f t="shared" si="23"/>
        <v>139.16666666666666</v>
      </c>
      <c r="AI21" s="67">
        <f t="shared" si="23"/>
        <v>139.16666666666666</v>
      </c>
      <c r="AJ21" s="66">
        <f t="shared" si="5"/>
        <v>1670.0000000000002</v>
      </c>
      <c r="AK21" s="65">
        <f t="shared" si="6"/>
        <v>1670</v>
      </c>
      <c r="AL21" s="65">
        <f t="shared" si="7"/>
        <v>69.583333333333329</v>
      </c>
      <c r="AM21" s="65">
        <f t="shared" si="8"/>
        <v>69.583333333333329</v>
      </c>
      <c r="AN21" s="65">
        <f t="shared" si="9"/>
        <v>69.583333333333329</v>
      </c>
      <c r="AO21" s="65">
        <f t="shared" si="10"/>
        <v>69.583333333333329</v>
      </c>
      <c r="AP21" s="65">
        <f t="shared" si="11"/>
        <v>69.583333333333329</v>
      </c>
      <c r="AQ21" s="65">
        <f t="shared" si="12"/>
        <v>69.583333333333329</v>
      </c>
      <c r="AR21" s="65">
        <f t="shared" si="13"/>
        <v>69.583333333333329</v>
      </c>
      <c r="AS21" s="65">
        <f t="shared" si="14"/>
        <v>69.583333333333329</v>
      </c>
      <c r="AT21" s="65">
        <f t="shared" si="15"/>
        <v>69.583333333333329</v>
      </c>
      <c r="AU21" s="65">
        <f t="shared" si="16"/>
        <v>69.583333333333329</v>
      </c>
      <c r="AV21" s="65">
        <f t="shared" si="17"/>
        <v>69.583333333333329</v>
      </c>
      <c r="AW21" s="65">
        <f t="shared" si="18"/>
        <v>69.583333333333329</v>
      </c>
      <c r="AX21" s="65">
        <f t="shared" si="19"/>
        <v>835.00000000000011</v>
      </c>
      <c r="AY21" s="65"/>
      <c r="AZ21" s="65"/>
      <c r="BA21" s="65"/>
      <c r="BB21" s="65"/>
      <c r="BC21" s="65"/>
      <c r="BD21" s="65"/>
      <c r="BE21" s="65"/>
      <c r="BF21" s="65"/>
      <c r="BG21" s="65"/>
    </row>
    <row r="22" spans="2:59" ht="15.6" x14ac:dyDescent="0.3">
      <c r="B22" s="64" t="s">
        <v>228</v>
      </c>
      <c r="C22" s="64"/>
      <c r="D22" s="64"/>
      <c r="E22" s="64"/>
      <c r="F22" s="64"/>
      <c r="G22" s="64"/>
      <c r="H22" s="70"/>
      <c r="I22" s="56"/>
      <c r="J22" s="56"/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8">
        <v>0</v>
      </c>
      <c r="W22" s="71"/>
      <c r="X22" s="53"/>
      <c r="Y22" s="53"/>
      <c r="Z22" s="53"/>
      <c r="AA22" s="53"/>
      <c r="AB22" s="53"/>
      <c r="AC22" s="53"/>
      <c r="AD22" s="53"/>
      <c r="AE22" s="53"/>
      <c r="AF22" s="53"/>
      <c r="AG22" s="53"/>
      <c r="AH22" s="53"/>
      <c r="AI22" s="53"/>
      <c r="AJ22" s="66">
        <f t="shared" si="5"/>
        <v>0</v>
      </c>
      <c r="AK22" s="65">
        <f t="shared" si="6"/>
        <v>0</v>
      </c>
      <c r="AL22" s="65">
        <f t="shared" si="7"/>
        <v>0</v>
      </c>
      <c r="AM22" s="65">
        <f t="shared" si="8"/>
        <v>0</v>
      </c>
      <c r="AN22" s="65">
        <f t="shared" si="9"/>
        <v>0</v>
      </c>
      <c r="AO22" s="65">
        <f t="shared" si="10"/>
        <v>0</v>
      </c>
      <c r="AP22" s="65">
        <f t="shared" si="11"/>
        <v>0</v>
      </c>
      <c r="AQ22" s="65">
        <f t="shared" si="12"/>
        <v>0</v>
      </c>
      <c r="AR22" s="65">
        <f t="shared" si="13"/>
        <v>0</v>
      </c>
      <c r="AS22" s="65">
        <f t="shared" si="14"/>
        <v>0</v>
      </c>
      <c r="AT22" s="65">
        <f t="shared" si="15"/>
        <v>0</v>
      </c>
      <c r="AU22" s="65">
        <f t="shared" si="16"/>
        <v>0</v>
      </c>
      <c r="AV22" s="65">
        <f t="shared" si="17"/>
        <v>0</v>
      </c>
      <c r="AW22" s="65">
        <f t="shared" si="18"/>
        <v>0</v>
      </c>
      <c r="AX22" s="65">
        <f t="shared" si="19"/>
        <v>0</v>
      </c>
      <c r="AY22" s="65"/>
      <c r="AZ22" s="65"/>
      <c r="BA22" s="65"/>
      <c r="BB22" s="65"/>
      <c r="BC22" s="65"/>
      <c r="BD22" s="65"/>
      <c r="BE22" s="65"/>
      <c r="BF22" s="65"/>
      <c r="BG22" s="65"/>
    </row>
    <row r="23" spans="2:59" ht="15.6" x14ac:dyDescent="0.3">
      <c r="B23" s="70" t="s">
        <v>227</v>
      </c>
      <c r="C23" s="64">
        <v>29138</v>
      </c>
      <c r="D23" s="64">
        <v>84401</v>
      </c>
      <c r="E23" s="64">
        <v>941</v>
      </c>
      <c r="F23" s="64">
        <v>1844</v>
      </c>
      <c r="G23" s="64">
        <v>413013</v>
      </c>
      <c r="H23" s="74">
        <v>5000</v>
      </c>
      <c r="I23" s="56"/>
      <c r="J23" s="56"/>
      <c r="K23" s="59">
        <v>5000</v>
      </c>
      <c r="L23" s="56"/>
      <c r="M23" s="56"/>
      <c r="N23" s="56"/>
      <c r="O23" s="56"/>
      <c r="P23" s="56"/>
      <c r="Q23" s="56"/>
      <c r="R23" s="56"/>
      <c r="S23" s="56"/>
      <c r="T23" s="56"/>
      <c r="U23" s="58">
        <v>5000</v>
      </c>
      <c r="W23" s="73">
        <f>SUM(W18*20%)</f>
        <v>10000</v>
      </c>
      <c r="X23" s="53"/>
      <c r="Y23" s="53"/>
      <c r="Z23" s="53"/>
      <c r="AA23" s="53"/>
      <c r="AB23" s="53"/>
      <c r="AC23" s="67">
        <v>10000</v>
      </c>
      <c r="AD23" s="53"/>
      <c r="AE23" s="53"/>
      <c r="AF23" s="53"/>
      <c r="AG23" s="53"/>
      <c r="AH23" s="53"/>
      <c r="AI23" s="53"/>
      <c r="AJ23" s="66">
        <f t="shared" si="5"/>
        <v>10000</v>
      </c>
      <c r="AK23" s="65">
        <f t="shared" si="6"/>
        <v>5000</v>
      </c>
      <c r="AL23" s="65">
        <f t="shared" si="7"/>
        <v>0</v>
      </c>
      <c r="AM23" s="65">
        <f t="shared" si="8"/>
        <v>0</v>
      </c>
      <c r="AN23" s="65">
        <f t="shared" si="9"/>
        <v>0</v>
      </c>
      <c r="AO23" s="65">
        <f t="shared" si="10"/>
        <v>0</v>
      </c>
      <c r="AP23" s="65">
        <f t="shared" si="11"/>
        <v>0</v>
      </c>
      <c r="AQ23" s="65">
        <f t="shared" si="12"/>
        <v>5000</v>
      </c>
      <c r="AR23" s="65">
        <f t="shared" si="13"/>
        <v>0</v>
      </c>
      <c r="AS23" s="65">
        <f t="shared" si="14"/>
        <v>0</v>
      </c>
      <c r="AT23" s="65">
        <f t="shared" si="15"/>
        <v>0</v>
      </c>
      <c r="AU23" s="65">
        <f t="shared" si="16"/>
        <v>0</v>
      </c>
      <c r="AV23" s="65">
        <f t="shared" si="17"/>
        <v>0</v>
      </c>
      <c r="AW23" s="65">
        <f t="shared" si="18"/>
        <v>0</v>
      </c>
      <c r="AX23" s="65">
        <f t="shared" si="19"/>
        <v>5000</v>
      </c>
      <c r="AY23" s="65"/>
      <c r="AZ23" s="65"/>
      <c r="BA23" s="65"/>
      <c r="BB23" s="65"/>
      <c r="BC23" s="65"/>
      <c r="BD23" s="65"/>
      <c r="BE23" s="65"/>
      <c r="BF23" s="65"/>
      <c r="BG23" s="65"/>
    </row>
    <row r="24" spans="2:59" ht="15.6" x14ac:dyDescent="0.3">
      <c r="B24" s="70" t="s">
        <v>226</v>
      </c>
      <c r="C24" s="64">
        <v>29138</v>
      </c>
      <c r="D24" s="64">
        <v>84401</v>
      </c>
      <c r="E24" s="64">
        <v>941</v>
      </c>
      <c r="F24" s="64">
        <v>1844</v>
      </c>
      <c r="G24" s="64">
        <v>413013</v>
      </c>
      <c r="H24" s="74">
        <v>4800</v>
      </c>
      <c r="I24" s="56"/>
      <c r="J24" s="56"/>
      <c r="K24" s="56"/>
      <c r="L24" s="56"/>
      <c r="M24" s="56"/>
      <c r="N24" s="56"/>
      <c r="O24" s="56"/>
      <c r="P24" s="56"/>
      <c r="Q24" s="56"/>
      <c r="R24" s="56"/>
      <c r="S24" s="56"/>
      <c r="T24" s="59">
        <v>4800</v>
      </c>
      <c r="U24" s="58">
        <v>4800</v>
      </c>
      <c r="W24" s="73">
        <f>SUM(W19*20%)</f>
        <v>9600</v>
      </c>
      <c r="X24" s="53"/>
      <c r="Y24" s="53"/>
      <c r="Z24" s="67">
        <v>9600</v>
      </c>
      <c r="AA24" s="53"/>
      <c r="AB24" s="53"/>
      <c r="AC24" s="53"/>
      <c r="AD24" s="53"/>
      <c r="AE24" s="53"/>
      <c r="AF24" s="53"/>
      <c r="AG24" s="53"/>
      <c r="AH24" s="53"/>
      <c r="AI24" s="53"/>
      <c r="AJ24" s="66">
        <f t="shared" si="5"/>
        <v>9600</v>
      </c>
      <c r="AK24" s="65">
        <f t="shared" si="6"/>
        <v>4800</v>
      </c>
      <c r="AL24" s="65">
        <f t="shared" si="7"/>
        <v>0</v>
      </c>
      <c r="AM24" s="65">
        <f t="shared" si="8"/>
        <v>0</v>
      </c>
      <c r="AN24" s="65">
        <f t="shared" si="9"/>
        <v>4800</v>
      </c>
      <c r="AO24" s="65">
        <f t="shared" si="10"/>
        <v>0</v>
      </c>
      <c r="AP24" s="65">
        <f t="shared" si="11"/>
        <v>0</v>
      </c>
      <c r="AQ24" s="65">
        <f t="shared" si="12"/>
        <v>0</v>
      </c>
      <c r="AR24" s="65">
        <f t="shared" si="13"/>
        <v>0</v>
      </c>
      <c r="AS24" s="65">
        <f t="shared" si="14"/>
        <v>0</v>
      </c>
      <c r="AT24" s="65">
        <f t="shared" si="15"/>
        <v>0</v>
      </c>
      <c r="AU24" s="65">
        <f t="shared" si="16"/>
        <v>0</v>
      </c>
      <c r="AV24" s="65">
        <f t="shared" si="17"/>
        <v>0</v>
      </c>
      <c r="AW24" s="65">
        <f t="shared" si="18"/>
        <v>0</v>
      </c>
      <c r="AX24" s="65">
        <f t="shared" si="19"/>
        <v>4800</v>
      </c>
      <c r="AY24" s="65"/>
      <c r="AZ24" s="65"/>
      <c r="BA24" s="65"/>
      <c r="BB24" s="65"/>
      <c r="BC24" s="65"/>
      <c r="BD24" s="65"/>
      <c r="BE24" s="65"/>
      <c r="BF24" s="65"/>
      <c r="BG24" s="65"/>
    </row>
    <row r="25" spans="2:59" ht="15.6" x14ac:dyDescent="0.3">
      <c r="B25" s="70" t="s">
        <v>225</v>
      </c>
      <c r="C25" s="64">
        <v>29138</v>
      </c>
      <c r="D25" s="64">
        <v>84401</v>
      </c>
      <c r="E25" s="64">
        <v>941</v>
      </c>
      <c r="F25" s="64">
        <v>1844</v>
      </c>
      <c r="G25" s="64">
        <v>413013</v>
      </c>
      <c r="H25" s="74">
        <v>3333.3</v>
      </c>
      <c r="I25" s="56"/>
      <c r="J25" s="59">
        <v>3333.3</v>
      </c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8">
        <v>3333.3</v>
      </c>
      <c r="W25" s="73">
        <f>SUM(W20*20%)</f>
        <v>6666.6</v>
      </c>
      <c r="X25" s="53"/>
      <c r="Y25" s="53"/>
      <c r="Z25" s="53"/>
      <c r="AA25" s="53"/>
      <c r="AB25" s="67">
        <v>6666.6</v>
      </c>
      <c r="AC25" s="53"/>
      <c r="AD25" s="53"/>
      <c r="AE25" s="53"/>
      <c r="AF25" s="53"/>
      <c r="AG25" s="53"/>
      <c r="AH25" s="53"/>
      <c r="AI25" s="53"/>
      <c r="AJ25" s="66">
        <f t="shared" si="5"/>
        <v>6666.6</v>
      </c>
      <c r="AK25" s="65">
        <f t="shared" si="6"/>
        <v>3333.3</v>
      </c>
      <c r="AL25" s="65">
        <f t="shared" si="7"/>
        <v>0</v>
      </c>
      <c r="AM25" s="65">
        <f t="shared" si="8"/>
        <v>0</v>
      </c>
      <c r="AN25" s="65">
        <f t="shared" si="9"/>
        <v>0</v>
      </c>
      <c r="AO25" s="65">
        <f t="shared" si="10"/>
        <v>0</v>
      </c>
      <c r="AP25" s="65">
        <f t="shared" si="11"/>
        <v>3333.3</v>
      </c>
      <c r="AQ25" s="65">
        <f t="shared" si="12"/>
        <v>0</v>
      </c>
      <c r="AR25" s="65">
        <f t="shared" si="13"/>
        <v>0</v>
      </c>
      <c r="AS25" s="65">
        <f t="shared" si="14"/>
        <v>0</v>
      </c>
      <c r="AT25" s="65">
        <f t="shared" si="15"/>
        <v>0</v>
      </c>
      <c r="AU25" s="65">
        <f t="shared" si="16"/>
        <v>0</v>
      </c>
      <c r="AV25" s="65">
        <f t="shared" si="17"/>
        <v>0</v>
      </c>
      <c r="AW25" s="65">
        <f t="shared" si="18"/>
        <v>0</v>
      </c>
      <c r="AX25" s="65">
        <f t="shared" si="19"/>
        <v>3333.3</v>
      </c>
      <c r="AY25" s="65"/>
      <c r="AZ25" s="65"/>
      <c r="BA25" s="65"/>
      <c r="BB25" s="65"/>
      <c r="BC25" s="65"/>
      <c r="BD25" s="65"/>
      <c r="BE25" s="65"/>
      <c r="BF25" s="65"/>
      <c r="BG25" s="65"/>
    </row>
    <row r="26" spans="2:59" ht="15.6" x14ac:dyDescent="0.3">
      <c r="B26" s="72" t="s">
        <v>224</v>
      </c>
      <c r="C26" s="70"/>
      <c r="D26" s="70"/>
      <c r="E26" s="70"/>
      <c r="F26" s="70"/>
      <c r="G26" s="70"/>
      <c r="H26" s="70"/>
      <c r="I26" s="56"/>
      <c r="J26" s="56"/>
      <c r="K26" s="56"/>
      <c r="L26" s="56"/>
      <c r="M26" s="56"/>
      <c r="N26" s="56"/>
      <c r="O26" s="56"/>
      <c r="P26" s="56"/>
      <c r="Q26" s="56"/>
      <c r="R26" s="56"/>
      <c r="S26" s="56"/>
      <c r="T26" s="56"/>
      <c r="U26" s="58">
        <v>0</v>
      </c>
      <c r="W26" s="71"/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66">
        <f t="shared" si="5"/>
        <v>0</v>
      </c>
      <c r="AK26" s="65">
        <f t="shared" si="6"/>
        <v>0</v>
      </c>
      <c r="AL26" s="65">
        <f t="shared" si="7"/>
        <v>0</v>
      </c>
      <c r="AM26" s="65">
        <f t="shared" si="8"/>
        <v>0</v>
      </c>
      <c r="AN26" s="65">
        <f t="shared" si="9"/>
        <v>0</v>
      </c>
      <c r="AO26" s="65">
        <f t="shared" si="10"/>
        <v>0</v>
      </c>
      <c r="AP26" s="65">
        <f t="shared" si="11"/>
        <v>0</v>
      </c>
      <c r="AQ26" s="65">
        <f t="shared" si="12"/>
        <v>0</v>
      </c>
      <c r="AR26" s="65">
        <f t="shared" si="13"/>
        <v>0</v>
      </c>
      <c r="AS26" s="65">
        <f t="shared" si="14"/>
        <v>0</v>
      </c>
      <c r="AT26" s="65">
        <f t="shared" si="15"/>
        <v>0</v>
      </c>
      <c r="AU26" s="65">
        <f t="shared" si="16"/>
        <v>0</v>
      </c>
      <c r="AV26" s="65">
        <f t="shared" si="17"/>
        <v>0</v>
      </c>
      <c r="AW26" s="65">
        <f t="shared" si="18"/>
        <v>0</v>
      </c>
      <c r="AX26" s="65">
        <f t="shared" si="19"/>
        <v>0</v>
      </c>
      <c r="AY26" s="65"/>
      <c r="AZ26" s="65"/>
      <c r="BA26" s="65"/>
      <c r="BB26" s="65"/>
      <c r="BC26" s="65"/>
      <c r="BD26" s="65"/>
      <c r="BE26" s="65"/>
      <c r="BF26" s="65"/>
      <c r="BG26" s="65"/>
    </row>
    <row r="27" spans="2:59" ht="15.6" x14ac:dyDescent="0.3">
      <c r="B27" s="70" t="s">
        <v>223</v>
      </c>
      <c r="C27" s="64">
        <v>29138</v>
      </c>
      <c r="D27" s="64">
        <v>63002</v>
      </c>
      <c r="E27" s="64">
        <v>941</v>
      </c>
      <c r="F27" s="64">
        <v>1844</v>
      </c>
      <c r="G27" s="64">
        <v>413013</v>
      </c>
      <c r="H27" s="69">
        <v>900</v>
      </c>
      <c r="I27" s="59">
        <v>75</v>
      </c>
      <c r="J27" s="59">
        <v>75</v>
      </c>
      <c r="K27" s="59">
        <v>75</v>
      </c>
      <c r="L27" s="59">
        <v>75</v>
      </c>
      <c r="M27" s="59">
        <v>75</v>
      </c>
      <c r="N27" s="59">
        <v>75</v>
      </c>
      <c r="O27" s="59">
        <v>75</v>
      </c>
      <c r="P27" s="59">
        <v>75</v>
      </c>
      <c r="Q27" s="59">
        <v>75</v>
      </c>
      <c r="R27" s="59">
        <v>75</v>
      </c>
      <c r="S27" s="59">
        <v>75</v>
      </c>
      <c r="T27" s="59">
        <v>75</v>
      </c>
      <c r="U27" s="58">
        <v>900</v>
      </c>
      <c r="W27" s="68">
        <v>1800</v>
      </c>
      <c r="X27" s="67">
        <f t="shared" ref="X27:AI27" si="24">SUM(1800/12)</f>
        <v>150</v>
      </c>
      <c r="Y27" s="67">
        <f t="shared" si="24"/>
        <v>150</v>
      </c>
      <c r="Z27" s="67">
        <f t="shared" si="24"/>
        <v>150</v>
      </c>
      <c r="AA27" s="67">
        <f t="shared" si="24"/>
        <v>150</v>
      </c>
      <c r="AB27" s="67">
        <f t="shared" si="24"/>
        <v>150</v>
      </c>
      <c r="AC27" s="67">
        <f t="shared" si="24"/>
        <v>150</v>
      </c>
      <c r="AD27" s="67">
        <f t="shared" si="24"/>
        <v>150</v>
      </c>
      <c r="AE27" s="67">
        <f t="shared" si="24"/>
        <v>150</v>
      </c>
      <c r="AF27" s="67">
        <f t="shared" si="24"/>
        <v>150</v>
      </c>
      <c r="AG27" s="67">
        <f t="shared" si="24"/>
        <v>150</v>
      </c>
      <c r="AH27" s="67">
        <f t="shared" si="24"/>
        <v>150</v>
      </c>
      <c r="AI27" s="67">
        <f t="shared" si="24"/>
        <v>150</v>
      </c>
      <c r="AJ27" s="66">
        <f t="shared" si="5"/>
        <v>1800</v>
      </c>
      <c r="AK27" s="65">
        <f t="shared" si="6"/>
        <v>900</v>
      </c>
      <c r="AL27" s="65">
        <f t="shared" si="7"/>
        <v>75</v>
      </c>
      <c r="AM27" s="65">
        <f t="shared" si="8"/>
        <v>75</v>
      </c>
      <c r="AN27" s="65">
        <f t="shared" si="9"/>
        <v>75</v>
      </c>
      <c r="AO27" s="65">
        <f t="shared" si="10"/>
        <v>75</v>
      </c>
      <c r="AP27" s="65">
        <f t="shared" si="11"/>
        <v>75</v>
      </c>
      <c r="AQ27" s="65">
        <f t="shared" si="12"/>
        <v>75</v>
      </c>
      <c r="AR27" s="65">
        <f t="shared" si="13"/>
        <v>75</v>
      </c>
      <c r="AS27" s="65">
        <f t="shared" si="14"/>
        <v>75</v>
      </c>
      <c r="AT27" s="65">
        <f t="shared" si="15"/>
        <v>75</v>
      </c>
      <c r="AU27" s="65">
        <f t="shared" si="16"/>
        <v>75</v>
      </c>
      <c r="AV27" s="65">
        <f t="shared" si="17"/>
        <v>75</v>
      </c>
      <c r="AW27" s="65">
        <f t="shared" si="18"/>
        <v>75</v>
      </c>
      <c r="AX27" s="65">
        <f t="shared" si="19"/>
        <v>900</v>
      </c>
      <c r="AY27" s="65"/>
      <c r="AZ27" s="65"/>
      <c r="BA27" s="65"/>
      <c r="BB27" s="65"/>
      <c r="BC27" s="65"/>
      <c r="BD27" s="65"/>
      <c r="BE27" s="65"/>
      <c r="BF27" s="65"/>
      <c r="BG27" s="65"/>
    </row>
    <row r="28" spans="2:59" ht="15.6" x14ac:dyDescent="0.3">
      <c r="B28" s="70" t="s">
        <v>222</v>
      </c>
      <c r="C28" s="64">
        <v>29138</v>
      </c>
      <c r="D28" s="64">
        <v>63002</v>
      </c>
      <c r="E28" s="64">
        <v>941</v>
      </c>
      <c r="F28" s="64">
        <v>1844</v>
      </c>
      <c r="G28" s="64">
        <v>413013</v>
      </c>
      <c r="H28" s="69">
        <v>300</v>
      </c>
      <c r="I28" s="59">
        <v>25</v>
      </c>
      <c r="J28" s="59">
        <v>25</v>
      </c>
      <c r="K28" s="59">
        <v>25</v>
      </c>
      <c r="L28" s="59">
        <v>25</v>
      </c>
      <c r="M28" s="59">
        <v>25</v>
      </c>
      <c r="N28" s="59">
        <v>25</v>
      </c>
      <c r="O28" s="59">
        <v>25</v>
      </c>
      <c r="P28" s="59">
        <v>25</v>
      </c>
      <c r="Q28" s="59">
        <v>25</v>
      </c>
      <c r="R28" s="59">
        <v>25</v>
      </c>
      <c r="S28" s="59">
        <v>25</v>
      </c>
      <c r="T28" s="59">
        <v>25</v>
      </c>
      <c r="U28" s="58">
        <v>300</v>
      </c>
      <c r="W28" s="68">
        <v>600</v>
      </c>
      <c r="X28" s="67">
        <f t="shared" ref="X28:AI30" si="25">SUM(600/12)</f>
        <v>50</v>
      </c>
      <c r="Y28" s="67">
        <f t="shared" si="25"/>
        <v>50</v>
      </c>
      <c r="Z28" s="67">
        <f t="shared" si="25"/>
        <v>50</v>
      </c>
      <c r="AA28" s="67">
        <f t="shared" si="25"/>
        <v>50</v>
      </c>
      <c r="AB28" s="67">
        <f t="shared" si="25"/>
        <v>50</v>
      </c>
      <c r="AC28" s="67">
        <f t="shared" si="25"/>
        <v>50</v>
      </c>
      <c r="AD28" s="67">
        <f t="shared" si="25"/>
        <v>50</v>
      </c>
      <c r="AE28" s="67">
        <f t="shared" si="25"/>
        <v>50</v>
      </c>
      <c r="AF28" s="67">
        <f t="shared" si="25"/>
        <v>50</v>
      </c>
      <c r="AG28" s="67">
        <f t="shared" si="25"/>
        <v>50</v>
      </c>
      <c r="AH28" s="67">
        <f t="shared" si="25"/>
        <v>50</v>
      </c>
      <c r="AI28" s="67">
        <f t="shared" si="25"/>
        <v>50</v>
      </c>
      <c r="AJ28" s="66">
        <f t="shared" si="5"/>
        <v>600</v>
      </c>
      <c r="AK28" s="65">
        <f t="shared" si="6"/>
        <v>300</v>
      </c>
      <c r="AL28" s="65">
        <f t="shared" si="7"/>
        <v>25</v>
      </c>
      <c r="AM28" s="65">
        <f t="shared" si="8"/>
        <v>25</v>
      </c>
      <c r="AN28" s="65">
        <f t="shared" si="9"/>
        <v>25</v>
      </c>
      <c r="AO28" s="65">
        <f t="shared" si="10"/>
        <v>25</v>
      </c>
      <c r="AP28" s="65">
        <f t="shared" si="11"/>
        <v>25</v>
      </c>
      <c r="AQ28" s="65">
        <f t="shared" si="12"/>
        <v>25</v>
      </c>
      <c r="AR28" s="65">
        <f t="shared" si="13"/>
        <v>25</v>
      </c>
      <c r="AS28" s="65">
        <f t="shared" si="14"/>
        <v>25</v>
      </c>
      <c r="AT28" s="65">
        <f t="shared" si="15"/>
        <v>25</v>
      </c>
      <c r="AU28" s="65">
        <f t="shared" si="16"/>
        <v>25</v>
      </c>
      <c r="AV28" s="65">
        <f t="shared" si="17"/>
        <v>25</v>
      </c>
      <c r="AW28" s="65">
        <f t="shared" si="18"/>
        <v>25</v>
      </c>
      <c r="AX28" s="65">
        <f t="shared" si="19"/>
        <v>300</v>
      </c>
      <c r="AY28" s="65"/>
      <c r="AZ28" s="65"/>
      <c r="BA28" s="65"/>
      <c r="BB28" s="65"/>
      <c r="BC28" s="65"/>
      <c r="BD28" s="65"/>
      <c r="BE28" s="65"/>
      <c r="BF28" s="65"/>
      <c r="BG28" s="65"/>
    </row>
    <row r="29" spans="2:59" ht="15.6" x14ac:dyDescent="0.3">
      <c r="B29" s="70" t="s">
        <v>221</v>
      </c>
      <c r="C29" s="64">
        <v>29138</v>
      </c>
      <c r="D29" s="64">
        <v>63002</v>
      </c>
      <c r="E29" s="64">
        <v>941</v>
      </c>
      <c r="F29" s="64">
        <v>1844</v>
      </c>
      <c r="G29" s="64">
        <v>413013</v>
      </c>
      <c r="H29" s="69">
        <v>300</v>
      </c>
      <c r="I29" s="59">
        <v>25</v>
      </c>
      <c r="J29" s="59">
        <v>25</v>
      </c>
      <c r="K29" s="59">
        <v>25</v>
      </c>
      <c r="L29" s="59">
        <v>25</v>
      </c>
      <c r="M29" s="59">
        <v>25</v>
      </c>
      <c r="N29" s="59">
        <v>25</v>
      </c>
      <c r="O29" s="59">
        <v>25</v>
      </c>
      <c r="P29" s="59">
        <v>25</v>
      </c>
      <c r="Q29" s="59">
        <v>25</v>
      </c>
      <c r="R29" s="59">
        <v>25</v>
      </c>
      <c r="S29" s="59">
        <v>25</v>
      </c>
      <c r="T29" s="59">
        <v>25</v>
      </c>
      <c r="U29" s="58">
        <v>300</v>
      </c>
      <c r="W29" s="68">
        <v>600</v>
      </c>
      <c r="X29" s="67">
        <f t="shared" si="25"/>
        <v>50</v>
      </c>
      <c r="Y29" s="67">
        <f t="shared" si="25"/>
        <v>50</v>
      </c>
      <c r="Z29" s="67">
        <f t="shared" si="25"/>
        <v>50</v>
      </c>
      <c r="AA29" s="67">
        <f t="shared" si="25"/>
        <v>50</v>
      </c>
      <c r="AB29" s="67">
        <f t="shared" si="25"/>
        <v>50</v>
      </c>
      <c r="AC29" s="67">
        <f t="shared" si="25"/>
        <v>50</v>
      </c>
      <c r="AD29" s="67">
        <f t="shared" si="25"/>
        <v>50</v>
      </c>
      <c r="AE29" s="67">
        <f t="shared" si="25"/>
        <v>50</v>
      </c>
      <c r="AF29" s="67">
        <f t="shared" si="25"/>
        <v>50</v>
      </c>
      <c r="AG29" s="67">
        <f t="shared" si="25"/>
        <v>50</v>
      </c>
      <c r="AH29" s="67">
        <f t="shared" si="25"/>
        <v>50</v>
      </c>
      <c r="AI29" s="67">
        <f t="shared" si="25"/>
        <v>50</v>
      </c>
      <c r="AJ29" s="66">
        <f t="shared" si="5"/>
        <v>600</v>
      </c>
      <c r="AK29" s="65">
        <f t="shared" si="6"/>
        <v>300</v>
      </c>
      <c r="AL29" s="65">
        <f t="shared" si="7"/>
        <v>25</v>
      </c>
      <c r="AM29" s="65">
        <f t="shared" si="8"/>
        <v>25</v>
      </c>
      <c r="AN29" s="65">
        <f t="shared" si="9"/>
        <v>25</v>
      </c>
      <c r="AO29" s="65">
        <f t="shared" si="10"/>
        <v>25</v>
      </c>
      <c r="AP29" s="65">
        <f t="shared" si="11"/>
        <v>25</v>
      </c>
      <c r="AQ29" s="65">
        <f t="shared" si="12"/>
        <v>25</v>
      </c>
      <c r="AR29" s="65">
        <f t="shared" si="13"/>
        <v>25</v>
      </c>
      <c r="AS29" s="65">
        <f t="shared" si="14"/>
        <v>25</v>
      </c>
      <c r="AT29" s="65">
        <f t="shared" si="15"/>
        <v>25</v>
      </c>
      <c r="AU29" s="65">
        <f t="shared" si="16"/>
        <v>25</v>
      </c>
      <c r="AV29" s="65">
        <f t="shared" si="17"/>
        <v>25</v>
      </c>
      <c r="AW29" s="65">
        <f t="shared" si="18"/>
        <v>25</v>
      </c>
      <c r="AX29" s="65">
        <f t="shared" si="19"/>
        <v>300</v>
      </c>
      <c r="AY29" s="65"/>
      <c r="AZ29" s="65"/>
      <c r="BA29" s="65"/>
      <c r="BB29" s="65"/>
      <c r="BC29" s="65"/>
      <c r="BD29" s="65"/>
      <c r="BE29" s="65"/>
      <c r="BF29" s="65"/>
      <c r="BG29" s="65"/>
    </row>
    <row r="30" spans="2:59" ht="15.6" x14ac:dyDescent="0.3">
      <c r="B30" s="70" t="s">
        <v>220</v>
      </c>
      <c r="C30" s="64">
        <v>29138</v>
      </c>
      <c r="D30" s="64">
        <v>63002</v>
      </c>
      <c r="E30" s="64">
        <v>941</v>
      </c>
      <c r="F30" s="64">
        <v>1844</v>
      </c>
      <c r="G30" s="64">
        <v>413013</v>
      </c>
      <c r="H30" s="69">
        <v>300</v>
      </c>
      <c r="I30" s="59">
        <v>25</v>
      </c>
      <c r="J30" s="59">
        <v>25</v>
      </c>
      <c r="K30" s="59">
        <v>25</v>
      </c>
      <c r="L30" s="59">
        <v>25</v>
      </c>
      <c r="M30" s="59">
        <v>25</v>
      </c>
      <c r="N30" s="59">
        <v>25</v>
      </c>
      <c r="O30" s="59">
        <v>25</v>
      </c>
      <c r="P30" s="59">
        <v>25</v>
      </c>
      <c r="Q30" s="59">
        <v>25</v>
      </c>
      <c r="R30" s="59">
        <v>25</v>
      </c>
      <c r="S30" s="59">
        <v>25</v>
      </c>
      <c r="T30" s="59">
        <v>25</v>
      </c>
      <c r="U30" s="58">
        <v>300</v>
      </c>
      <c r="W30" s="68">
        <v>600</v>
      </c>
      <c r="X30" s="67">
        <f t="shared" si="25"/>
        <v>50</v>
      </c>
      <c r="Y30" s="67">
        <f t="shared" si="25"/>
        <v>50</v>
      </c>
      <c r="Z30" s="67">
        <f t="shared" si="25"/>
        <v>50</v>
      </c>
      <c r="AA30" s="67">
        <f t="shared" si="25"/>
        <v>50</v>
      </c>
      <c r="AB30" s="67">
        <f t="shared" si="25"/>
        <v>50</v>
      </c>
      <c r="AC30" s="67">
        <f t="shared" si="25"/>
        <v>50</v>
      </c>
      <c r="AD30" s="67">
        <f t="shared" si="25"/>
        <v>50</v>
      </c>
      <c r="AE30" s="67">
        <f t="shared" si="25"/>
        <v>50</v>
      </c>
      <c r="AF30" s="67">
        <f t="shared" si="25"/>
        <v>50</v>
      </c>
      <c r="AG30" s="67">
        <f t="shared" si="25"/>
        <v>50</v>
      </c>
      <c r="AH30" s="67">
        <f t="shared" si="25"/>
        <v>50</v>
      </c>
      <c r="AI30" s="67">
        <f t="shared" si="25"/>
        <v>50</v>
      </c>
      <c r="AJ30" s="66">
        <f t="shared" si="5"/>
        <v>600</v>
      </c>
      <c r="AK30" s="65">
        <f t="shared" si="6"/>
        <v>300</v>
      </c>
      <c r="AL30" s="65">
        <f t="shared" si="7"/>
        <v>25</v>
      </c>
      <c r="AM30" s="65">
        <f t="shared" si="8"/>
        <v>25</v>
      </c>
      <c r="AN30" s="65">
        <f t="shared" si="9"/>
        <v>25</v>
      </c>
      <c r="AO30" s="65">
        <f t="shared" si="10"/>
        <v>25</v>
      </c>
      <c r="AP30" s="65">
        <f t="shared" si="11"/>
        <v>25</v>
      </c>
      <c r="AQ30" s="65">
        <f t="shared" si="12"/>
        <v>25</v>
      </c>
      <c r="AR30" s="65">
        <f t="shared" si="13"/>
        <v>25</v>
      </c>
      <c r="AS30" s="65">
        <f t="shared" si="14"/>
        <v>25</v>
      </c>
      <c r="AT30" s="65">
        <f t="shared" si="15"/>
        <v>25</v>
      </c>
      <c r="AU30" s="65">
        <f t="shared" si="16"/>
        <v>25</v>
      </c>
      <c r="AV30" s="65">
        <f t="shared" si="17"/>
        <v>25</v>
      </c>
      <c r="AW30" s="65">
        <f t="shared" si="18"/>
        <v>25</v>
      </c>
      <c r="AX30" s="65">
        <f t="shared" si="19"/>
        <v>300</v>
      </c>
      <c r="AY30" s="65"/>
      <c r="AZ30" s="65"/>
      <c r="BA30" s="65"/>
      <c r="BB30" s="65"/>
      <c r="BC30" s="65"/>
      <c r="BD30" s="65"/>
      <c r="BE30" s="65"/>
      <c r="BF30" s="65"/>
      <c r="BG30" s="65"/>
    </row>
    <row r="31" spans="2:59" ht="15.6" x14ac:dyDescent="0.3">
      <c r="B31" s="64" t="s">
        <v>219</v>
      </c>
      <c r="C31" s="64"/>
      <c r="D31" s="64"/>
      <c r="E31" s="64"/>
      <c r="F31" s="64"/>
      <c r="G31" s="64"/>
      <c r="H31" s="70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8">
        <v>0</v>
      </c>
      <c r="W31" s="71"/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53"/>
      <c r="AJ31" s="66">
        <f t="shared" si="5"/>
        <v>0</v>
      </c>
      <c r="AK31" s="65">
        <f t="shared" si="6"/>
        <v>0</v>
      </c>
      <c r="AL31" s="65">
        <f t="shared" si="7"/>
        <v>0</v>
      </c>
      <c r="AM31" s="65">
        <f t="shared" si="8"/>
        <v>0</v>
      </c>
      <c r="AN31" s="65">
        <f t="shared" si="9"/>
        <v>0</v>
      </c>
      <c r="AO31" s="65">
        <f t="shared" si="10"/>
        <v>0</v>
      </c>
      <c r="AP31" s="65">
        <f t="shared" si="11"/>
        <v>0</v>
      </c>
      <c r="AQ31" s="65">
        <f t="shared" si="12"/>
        <v>0</v>
      </c>
      <c r="AR31" s="65">
        <f t="shared" si="13"/>
        <v>0</v>
      </c>
      <c r="AS31" s="65">
        <f t="shared" si="14"/>
        <v>0</v>
      </c>
      <c r="AT31" s="65">
        <f t="shared" si="15"/>
        <v>0</v>
      </c>
      <c r="AU31" s="65">
        <f t="shared" si="16"/>
        <v>0</v>
      </c>
      <c r="AV31" s="65">
        <f t="shared" si="17"/>
        <v>0</v>
      </c>
      <c r="AW31" s="65">
        <f t="shared" si="18"/>
        <v>0</v>
      </c>
      <c r="AX31" s="65">
        <f t="shared" si="19"/>
        <v>0</v>
      </c>
      <c r="AY31" s="65"/>
      <c r="AZ31" s="65"/>
      <c r="BA31" s="65"/>
      <c r="BB31" s="65"/>
      <c r="BC31" s="65"/>
      <c r="BD31" s="65"/>
      <c r="BE31" s="65"/>
      <c r="BF31" s="65"/>
      <c r="BG31" s="65"/>
    </row>
    <row r="32" spans="2:59" ht="15.6" x14ac:dyDescent="0.3">
      <c r="B32" s="70" t="s">
        <v>218</v>
      </c>
      <c r="C32" s="64">
        <v>29138</v>
      </c>
      <c r="D32" s="64">
        <v>84601</v>
      </c>
      <c r="E32" s="64">
        <v>941</v>
      </c>
      <c r="F32" s="64">
        <v>1844</v>
      </c>
      <c r="G32" s="64">
        <v>413013</v>
      </c>
      <c r="H32" s="69">
        <v>6000</v>
      </c>
      <c r="I32" s="59">
        <v>500</v>
      </c>
      <c r="J32" s="59">
        <v>500</v>
      </c>
      <c r="K32" s="59">
        <v>500</v>
      </c>
      <c r="L32" s="59">
        <v>500</v>
      </c>
      <c r="M32" s="59">
        <v>500</v>
      </c>
      <c r="N32" s="59">
        <v>500</v>
      </c>
      <c r="O32" s="59">
        <v>500</v>
      </c>
      <c r="P32" s="59">
        <v>500</v>
      </c>
      <c r="Q32" s="59">
        <v>500</v>
      </c>
      <c r="R32" s="59">
        <v>500</v>
      </c>
      <c r="S32" s="59">
        <v>500</v>
      </c>
      <c r="T32" s="59">
        <v>500</v>
      </c>
      <c r="U32" s="58">
        <v>6000</v>
      </c>
      <c r="W32" s="68">
        <v>12000</v>
      </c>
      <c r="X32" s="67">
        <f t="shared" ref="X32:AI32" si="26">SUM(12000/12)</f>
        <v>1000</v>
      </c>
      <c r="Y32" s="67">
        <f t="shared" si="26"/>
        <v>1000</v>
      </c>
      <c r="Z32" s="67">
        <f t="shared" si="26"/>
        <v>1000</v>
      </c>
      <c r="AA32" s="67">
        <f t="shared" si="26"/>
        <v>1000</v>
      </c>
      <c r="AB32" s="67">
        <f t="shared" si="26"/>
        <v>1000</v>
      </c>
      <c r="AC32" s="67">
        <f t="shared" si="26"/>
        <v>1000</v>
      </c>
      <c r="AD32" s="67">
        <f t="shared" si="26"/>
        <v>1000</v>
      </c>
      <c r="AE32" s="67">
        <f t="shared" si="26"/>
        <v>1000</v>
      </c>
      <c r="AF32" s="67">
        <f t="shared" si="26"/>
        <v>1000</v>
      </c>
      <c r="AG32" s="67">
        <f t="shared" si="26"/>
        <v>1000</v>
      </c>
      <c r="AH32" s="67">
        <f t="shared" si="26"/>
        <v>1000</v>
      </c>
      <c r="AI32" s="67">
        <f t="shared" si="26"/>
        <v>1000</v>
      </c>
      <c r="AJ32" s="66">
        <f t="shared" si="5"/>
        <v>12000</v>
      </c>
      <c r="AK32" s="65">
        <f t="shared" si="6"/>
        <v>6000</v>
      </c>
      <c r="AL32" s="65">
        <f t="shared" si="7"/>
        <v>500</v>
      </c>
      <c r="AM32" s="65">
        <f t="shared" si="8"/>
        <v>500</v>
      </c>
      <c r="AN32" s="65">
        <f t="shared" si="9"/>
        <v>500</v>
      </c>
      <c r="AO32" s="65">
        <f t="shared" si="10"/>
        <v>500</v>
      </c>
      <c r="AP32" s="65">
        <f t="shared" si="11"/>
        <v>500</v>
      </c>
      <c r="AQ32" s="65">
        <f t="shared" si="12"/>
        <v>500</v>
      </c>
      <c r="AR32" s="65">
        <f t="shared" si="13"/>
        <v>500</v>
      </c>
      <c r="AS32" s="65">
        <f t="shared" si="14"/>
        <v>500</v>
      </c>
      <c r="AT32" s="65">
        <f t="shared" si="15"/>
        <v>500</v>
      </c>
      <c r="AU32" s="65">
        <f t="shared" si="16"/>
        <v>500</v>
      </c>
      <c r="AV32" s="65">
        <f t="shared" si="17"/>
        <v>500</v>
      </c>
      <c r="AW32" s="65">
        <f t="shared" si="18"/>
        <v>500</v>
      </c>
      <c r="AX32" s="65">
        <f t="shared" si="19"/>
        <v>6000</v>
      </c>
      <c r="AY32" s="65"/>
      <c r="AZ32" s="65"/>
      <c r="BA32" s="65"/>
      <c r="BB32" s="65"/>
      <c r="BC32" s="65"/>
      <c r="BD32" s="65"/>
      <c r="BE32" s="65"/>
      <c r="BF32" s="65"/>
      <c r="BG32" s="65"/>
    </row>
    <row r="33" spans="2:59" ht="15.6" x14ac:dyDescent="0.3">
      <c r="B33" s="70" t="s">
        <v>217</v>
      </c>
      <c r="C33" s="64">
        <v>29138</v>
      </c>
      <c r="D33" s="64">
        <v>84901</v>
      </c>
      <c r="E33" s="64">
        <v>941</v>
      </c>
      <c r="F33" s="64">
        <v>1844</v>
      </c>
      <c r="G33" s="64">
        <v>413013</v>
      </c>
      <c r="H33" s="69">
        <v>15000</v>
      </c>
      <c r="I33" s="59">
        <v>1250</v>
      </c>
      <c r="J33" s="59">
        <v>1250</v>
      </c>
      <c r="K33" s="59">
        <v>1250</v>
      </c>
      <c r="L33" s="59">
        <v>1250</v>
      </c>
      <c r="M33" s="59">
        <v>1250</v>
      </c>
      <c r="N33" s="59">
        <v>1250</v>
      </c>
      <c r="O33" s="59">
        <v>1250</v>
      </c>
      <c r="P33" s="59">
        <v>1250</v>
      </c>
      <c r="Q33" s="59">
        <v>1250</v>
      </c>
      <c r="R33" s="59">
        <v>1250</v>
      </c>
      <c r="S33" s="59">
        <v>1250</v>
      </c>
      <c r="T33" s="59">
        <v>1250</v>
      </c>
      <c r="U33" s="58">
        <v>15000</v>
      </c>
      <c r="W33" s="68">
        <v>30000</v>
      </c>
      <c r="X33" s="67">
        <f t="shared" ref="X33:AI33" si="27">SUM(30000/12)</f>
        <v>2500</v>
      </c>
      <c r="Y33" s="67">
        <f t="shared" si="27"/>
        <v>2500</v>
      </c>
      <c r="Z33" s="67">
        <f t="shared" si="27"/>
        <v>2500</v>
      </c>
      <c r="AA33" s="67">
        <f t="shared" si="27"/>
        <v>2500</v>
      </c>
      <c r="AB33" s="67">
        <f t="shared" si="27"/>
        <v>2500</v>
      </c>
      <c r="AC33" s="67">
        <f t="shared" si="27"/>
        <v>2500</v>
      </c>
      <c r="AD33" s="67">
        <f t="shared" si="27"/>
        <v>2500</v>
      </c>
      <c r="AE33" s="67">
        <f t="shared" si="27"/>
        <v>2500</v>
      </c>
      <c r="AF33" s="67">
        <f t="shared" si="27"/>
        <v>2500</v>
      </c>
      <c r="AG33" s="67">
        <f t="shared" si="27"/>
        <v>2500</v>
      </c>
      <c r="AH33" s="67">
        <f t="shared" si="27"/>
        <v>2500</v>
      </c>
      <c r="AI33" s="67">
        <f t="shared" si="27"/>
        <v>2500</v>
      </c>
      <c r="AJ33" s="66">
        <f t="shared" si="5"/>
        <v>30000</v>
      </c>
      <c r="AK33" s="65">
        <f t="shared" si="6"/>
        <v>15000</v>
      </c>
      <c r="AL33" s="65">
        <f t="shared" si="7"/>
        <v>1250</v>
      </c>
      <c r="AM33" s="65">
        <f t="shared" si="8"/>
        <v>1250</v>
      </c>
      <c r="AN33" s="65">
        <f t="shared" si="9"/>
        <v>1250</v>
      </c>
      <c r="AO33" s="65">
        <f t="shared" si="10"/>
        <v>1250</v>
      </c>
      <c r="AP33" s="65">
        <f t="shared" si="11"/>
        <v>1250</v>
      </c>
      <c r="AQ33" s="65">
        <f t="shared" si="12"/>
        <v>1250</v>
      </c>
      <c r="AR33" s="65">
        <f t="shared" si="13"/>
        <v>1250</v>
      </c>
      <c r="AS33" s="65">
        <f t="shared" si="14"/>
        <v>1250</v>
      </c>
      <c r="AT33" s="65">
        <f t="shared" si="15"/>
        <v>1250</v>
      </c>
      <c r="AU33" s="65">
        <f t="shared" si="16"/>
        <v>1250</v>
      </c>
      <c r="AV33" s="65">
        <f t="shared" si="17"/>
        <v>1250</v>
      </c>
      <c r="AW33" s="65">
        <f t="shared" si="18"/>
        <v>1250</v>
      </c>
      <c r="AX33" s="65">
        <f t="shared" si="19"/>
        <v>15000</v>
      </c>
      <c r="AY33" s="65"/>
      <c r="AZ33" s="65"/>
      <c r="BA33" s="65"/>
      <c r="BB33" s="65"/>
      <c r="BC33" s="65"/>
      <c r="BD33" s="65"/>
      <c r="BE33" s="65"/>
      <c r="BF33" s="65"/>
      <c r="BG33" s="65"/>
    </row>
    <row r="34" spans="2:59" ht="15.6" x14ac:dyDescent="0.3">
      <c r="B34" s="70" t="s">
        <v>216</v>
      </c>
      <c r="C34" s="64">
        <v>29138</v>
      </c>
      <c r="D34" s="64">
        <v>84603</v>
      </c>
      <c r="E34" s="64">
        <v>941</v>
      </c>
      <c r="F34" s="64">
        <v>1844</v>
      </c>
      <c r="G34" s="64">
        <v>413013</v>
      </c>
      <c r="H34" s="69">
        <v>600</v>
      </c>
      <c r="I34" s="59">
        <v>50</v>
      </c>
      <c r="J34" s="59">
        <v>50</v>
      </c>
      <c r="K34" s="59">
        <v>50</v>
      </c>
      <c r="L34" s="59">
        <v>50</v>
      </c>
      <c r="M34" s="59">
        <v>50</v>
      </c>
      <c r="N34" s="59">
        <v>50</v>
      </c>
      <c r="O34" s="59">
        <v>50</v>
      </c>
      <c r="P34" s="59">
        <v>50</v>
      </c>
      <c r="Q34" s="59">
        <v>50</v>
      </c>
      <c r="R34" s="59">
        <v>50</v>
      </c>
      <c r="S34" s="59">
        <v>50</v>
      </c>
      <c r="T34" s="59">
        <v>50</v>
      </c>
      <c r="U34" s="58">
        <v>600</v>
      </c>
      <c r="W34" s="68">
        <v>1200</v>
      </c>
      <c r="X34" s="67">
        <f t="shared" ref="X34:AI34" si="28">SUM(1200/12)</f>
        <v>100</v>
      </c>
      <c r="Y34" s="67">
        <f t="shared" si="28"/>
        <v>100</v>
      </c>
      <c r="Z34" s="67">
        <f t="shared" si="28"/>
        <v>100</v>
      </c>
      <c r="AA34" s="67">
        <f t="shared" si="28"/>
        <v>100</v>
      </c>
      <c r="AB34" s="67">
        <f t="shared" si="28"/>
        <v>100</v>
      </c>
      <c r="AC34" s="67">
        <f t="shared" si="28"/>
        <v>100</v>
      </c>
      <c r="AD34" s="67">
        <f t="shared" si="28"/>
        <v>100</v>
      </c>
      <c r="AE34" s="67">
        <f t="shared" si="28"/>
        <v>100</v>
      </c>
      <c r="AF34" s="67">
        <f t="shared" si="28"/>
        <v>100</v>
      </c>
      <c r="AG34" s="67">
        <f t="shared" si="28"/>
        <v>100</v>
      </c>
      <c r="AH34" s="67">
        <f t="shared" si="28"/>
        <v>100</v>
      </c>
      <c r="AI34" s="67">
        <f t="shared" si="28"/>
        <v>100</v>
      </c>
      <c r="AJ34" s="66">
        <f t="shared" si="5"/>
        <v>1200</v>
      </c>
      <c r="AK34" s="65">
        <f t="shared" si="6"/>
        <v>600</v>
      </c>
      <c r="AL34" s="65">
        <f t="shared" si="7"/>
        <v>50</v>
      </c>
      <c r="AM34" s="65">
        <f t="shared" si="8"/>
        <v>50</v>
      </c>
      <c r="AN34" s="65">
        <f t="shared" si="9"/>
        <v>50</v>
      </c>
      <c r="AO34" s="65">
        <f t="shared" si="10"/>
        <v>50</v>
      </c>
      <c r="AP34" s="65">
        <f t="shared" si="11"/>
        <v>50</v>
      </c>
      <c r="AQ34" s="65">
        <f t="shared" si="12"/>
        <v>50</v>
      </c>
      <c r="AR34" s="65">
        <f t="shared" si="13"/>
        <v>50</v>
      </c>
      <c r="AS34" s="65">
        <f t="shared" si="14"/>
        <v>50</v>
      </c>
      <c r="AT34" s="65">
        <f t="shared" si="15"/>
        <v>50</v>
      </c>
      <c r="AU34" s="65">
        <f t="shared" si="16"/>
        <v>50</v>
      </c>
      <c r="AV34" s="65">
        <f t="shared" si="17"/>
        <v>50</v>
      </c>
      <c r="AW34" s="65">
        <f t="shared" si="18"/>
        <v>50</v>
      </c>
      <c r="AX34" s="65">
        <f t="shared" si="19"/>
        <v>600</v>
      </c>
      <c r="AY34" s="65"/>
      <c r="AZ34" s="65"/>
      <c r="BA34" s="65"/>
      <c r="BB34" s="65"/>
      <c r="BC34" s="65"/>
      <c r="BD34" s="65"/>
      <c r="BE34" s="65"/>
      <c r="BF34" s="65"/>
      <c r="BG34" s="65"/>
    </row>
    <row r="35" spans="2:59" ht="15.6" x14ac:dyDescent="0.3">
      <c r="B35" s="70" t="s">
        <v>215</v>
      </c>
      <c r="C35" s="64">
        <v>29138</v>
      </c>
      <c r="D35" s="64">
        <v>84604</v>
      </c>
      <c r="E35" s="64">
        <v>941</v>
      </c>
      <c r="F35" s="64">
        <v>1844</v>
      </c>
      <c r="G35" s="64">
        <v>413013</v>
      </c>
      <c r="H35" s="69">
        <v>9000</v>
      </c>
      <c r="I35" s="59">
        <v>750</v>
      </c>
      <c r="J35" s="59">
        <v>750</v>
      </c>
      <c r="K35" s="59">
        <v>750</v>
      </c>
      <c r="L35" s="59">
        <v>750</v>
      </c>
      <c r="M35" s="59">
        <v>750</v>
      </c>
      <c r="N35" s="59">
        <v>750</v>
      </c>
      <c r="O35" s="59">
        <v>750</v>
      </c>
      <c r="P35" s="59">
        <v>750</v>
      </c>
      <c r="Q35" s="59">
        <v>750</v>
      </c>
      <c r="R35" s="59">
        <v>750</v>
      </c>
      <c r="S35" s="59">
        <v>750</v>
      </c>
      <c r="T35" s="59">
        <v>750</v>
      </c>
      <c r="U35" s="58">
        <v>9000</v>
      </c>
      <c r="W35" s="68">
        <v>18000</v>
      </c>
      <c r="X35" s="67">
        <f t="shared" ref="X35:AI35" si="29">SUM(18000/12)</f>
        <v>1500</v>
      </c>
      <c r="Y35" s="67">
        <f t="shared" si="29"/>
        <v>1500</v>
      </c>
      <c r="Z35" s="67">
        <f t="shared" si="29"/>
        <v>1500</v>
      </c>
      <c r="AA35" s="67">
        <f t="shared" si="29"/>
        <v>1500</v>
      </c>
      <c r="AB35" s="67">
        <f t="shared" si="29"/>
        <v>1500</v>
      </c>
      <c r="AC35" s="67">
        <f t="shared" si="29"/>
        <v>1500</v>
      </c>
      <c r="AD35" s="67">
        <f t="shared" si="29"/>
        <v>1500</v>
      </c>
      <c r="AE35" s="67">
        <f t="shared" si="29"/>
        <v>1500</v>
      </c>
      <c r="AF35" s="67">
        <f t="shared" si="29"/>
        <v>1500</v>
      </c>
      <c r="AG35" s="67">
        <f t="shared" si="29"/>
        <v>1500</v>
      </c>
      <c r="AH35" s="67">
        <f t="shared" si="29"/>
        <v>1500</v>
      </c>
      <c r="AI35" s="67">
        <f t="shared" si="29"/>
        <v>1500</v>
      </c>
      <c r="AJ35" s="66">
        <f t="shared" si="5"/>
        <v>18000</v>
      </c>
      <c r="AK35" s="65">
        <f t="shared" si="6"/>
        <v>9000</v>
      </c>
      <c r="AL35" s="65">
        <f t="shared" si="7"/>
        <v>750</v>
      </c>
      <c r="AM35" s="65">
        <f t="shared" si="8"/>
        <v>750</v>
      </c>
      <c r="AN35" s="65">
        <f t="shared" si="9"/>
        <v>750</v>
      </c>
      <c r="AO35" s="65">
        <f t="shared" si="10"/>
        <v>750</v>
      </c>
      <c r="AP35" s="65">
        <f t="shared" si="11"/>
        <v>750</v>
      </c>
      <c r="AQ35" s="65">
        <f t="shared" si="12"/>
        <v>750</v>
      </c>
      <c r="AR35" s="65">
        <f t="shared" si="13"/>
        <v>750</v>
      </c>
      <c r="AS35" s="65">
        <f t="shared" si="14"/>
        <v>750</v>
      </c>
      <c r="AT35" s="65">
        <f t="shared" si="15"/>
        <v>750</v>
      </c>
      <c r="AU35" s="65">
        <f t="shared" si="16"/>
        <v>750</v>
      </c>
      <c r="AV35" s="65">
        <f t="shared" si="17"/>
        <v>750</v>
      </c>
      <c r="AW35" s="65">
        <f t="shared" si="18"/>
        <v>750</v>
      </c>
      <c r="AX35" s="65">
        <f t="shared" si="19"/>
        <v>9000</v>
      </c>
      <c r="AY35" s="65"/>
      <c r="AZ35" s="65"/>
      <c r="BA35" s="65"/>
      <c r="BB35" s="65"/>
      <c r="BC35" s="65"/>
      <c r="BD35" s="65"/>
      <c r="BE35" s="65"/>
      <c r="BF35" s="65"/>
      <c r="BG35" s="65"/>
    </row>
    <row r="36" spans="2:59" ht="15.6" x14ac:dyDescent="0.3">
      <c r="B36" s="70" t="s">
        <v>214</v>
      </c>
      <c r="C36" s="64">
        <v>29138</v>
      </c>
      <c r="D36" s="64">
        <v>84001</v>
      </c>
      <c r="E36" s="64">
        <v>941</v>
      </c>
      <c r="F36" s="64">
        <v>1844</v>
      </c>
      <c r="G36" s="64">
        <v>413013</v>
      </c>
      <c r="H36" s="69">
        <v>25000</v>
      </c>
      <c r="I36" s="59">
        <v>2083.3333333333335</v>
      </c>
      <c r="J36" s="59">
        <v>2083.3333333333335</v>
      </c>
      <c r="K36" s="59">
        <v>2083.3333333333335</v>
      </c>
      <c r="L36" s="59">
        <v>2083.3333333333335</v>
      </c>
      <c r="M36" s="59">
        <v>2083.3333333333335</v>
      </c>
      <c r="N36" s="59">
        <v>2083.3333333333335</v>
      </c>
      <c r="O36" s="59">
        <v>2083.3333333333335</v>
      </c>
      <c r="P36" s="59">
        <v>2083.3333333333335</v>
      </c>
      <c r="Q36" s="59">
        <v>2083.3333333333335</v>
      </c>
      <c r="R36" s="59">
        <v>2083.3333333333335</v>
      </c>
      <c r="S36" s="59">
        <v>2083.3333333333335</v>
      </c>
      <c r="T36" s="59">
        <v>2083.3333333333335</v>
      </c>
      <c r="U36" s="58">
        <v>24999.999999999996</v>
      </c>
      <c r="W36" s="68">
        <v>50000</v>
      </c>
      <c r="X36" s="67">
        <f t="shared" ref="X36:AI36" si="30">SUM(50000/12)</f>
        <v>4166.666666666667</v>
      </c>
      <c r="Y36" s="67">
        <f t="shared" si="30"/>
        <v>4166.666666666667</v>
      </c>
      <c r="Z36" s="67">
        <f t="shared" si="30"/>
        <v>4166.666666666667</v>
      </c>
      <c r="AA36" s="67">
        <f t="shared" si="30"/>
        <v>4166.666666666667</v>
      </c>
      <c r="AB36" s="67">
        <f t="shared" si="30"/>
        <v>4166.666666666667</v>
      </c>
      <c r="AC36" s="67">
        <f t="shared" si="30"/>
        <v>4166.666666666667</v>
      </c>
      <c r="AD36" s="67">
        <f t="shared" si="30"/>
        <v>4166.666666666667</v>
      </c>
      <c r="AE36" s="67">
        <f t="shared" si="30"/>
        <v>4166.666666666667</v>
      </c>
      <c r="AF36" s="67">
        <f t="shared" si="30"/>
        <v>4166.666666666667</v>
      </c>
      <c r="AG36" s="67">
        <f t="shared" si="30"/>
        <v>4166.666666666667</v>
      </c>
      <c r="AH36" s="67">
        <f t="shared" si="30"/>
        <v>4166.666666666667</v>
      </c>
      <c r="AI36" s="67">
        <f t="shared" si="30"/>
        <v>4166.666666666667</v>
      </c>
      <c r="AJ36" s="66">
        <f t="shared" si="5"/>
        <v>49999.999999999993</v>
      </c>
      <c r="AK36" s="65">
        <f t="shared" si="6"/>
        <v>25000</v>
      </c>
      <c r="AL36" s="65">
        <f t="shared" si="7"/>
        <v>2083.3333333333335</v>
      </c>
      <c r="AM36" s="65">
        <f t="shared" si="8"/>
        <v>2083.3333333333335</v>
      </c>
      <c r="AN36" s="65">
        <f t="shared" si="9"/>
        <v>2083.3333333333335</v>
      </c>
      <c r="AO36" s="65">
        <f t="shared" si="10"/>
        <v>2083.3333333333335</v>
      </c>
      <c r="AP36" s="65">
        <f t="shared" si="11"/>
        <v>2083.3333333333335</v>
      </c>
      <c r="AQ36" s="65">
        <f t="shared" si="12"/>
        <v>2083.3333333333335</v>
      </c>
      <c r="AR36" s="65">
        <f t="shared" si="13"/>
        <v>2083.3333333333335</v>
      </c>
      <c r="AS36" s="65">
        <f t="shared" si="14"/>
        <v>2083.3333333333335</v>
      </c>
      <c r="AT36" s="65">
        <f t="shared" si="15"/>
        <v>2083.3333333333335</v>
      </c>
      <c r="AU36" s="65">
        <f t="shared" si="16"/>
        <v>2083.3333333333335</v>
      </c>
      <c r="AV36" s="65">
        <f t="shared" si="17"/>
        <v>2083.3333333333335</v>
      </c>
      <c r="AW36" s="65">
        <f t="shared" si="18"/>
        <v>2083.3333333333335</v>
      </c>
      <c r="AX36" s="65">
        <f t="shared" si="19"/>
        <v>24999.999999999996</v>
      </c>
      <c r="AY36" s="65"/>
      <c r="AZ36" s="65"/>
      <c r="BA36" s="65"/>
      <c r="BB36" s="65"/>
      <c r="BC36" s="65"/>
      <c r="BD36" s="65"/>
      <c r="BE36" s="65"/>
      <c r="BF36" s="65"/>
      <c r="BG36" s="65"/>
    </row>
    <row r="37" spans="2:59" ht="15.6" x14ac:dyDescent="0.3">
      <c r="B37" s="70" t="s">
        <v>213</v>
      </c>
      <c r="C37" s="64">
        <v>29138</v>
      </c>
      <c r="D37" s="64">
        <v>84005</v>
      </c>
      <c r="E37" s="64">
        <v>941</v>
      </c>
      <c r="F37" s="64">
        <v>1844</v>
      </c>
      <c r="G37" s="64">
        <v>413013</v>
      </c>
      <c r="H37" s="69">
        <v>7500</v>
      </c>
      <c r="I37" s="59">
        <v>625</v>
      </c>
      <c r="J37" s="59">
        <v>625</v>
      </c>
      <c r="K37" s="59">
        <v>625</v>
      </c>
      <c r="L37" s="59">
        <v>625</v>
      </c>
      <c r="M37" s="59">
        <v>625</v>
      </c>
      <c r="N37" s="59">
        <v>625</v>
      </c>
      <c r="O37" s="59">
        <v>625</v>
      </c>
      <c r="P37" s="59">
        <v>625</v>
      </c>
      <c r="Q37" s="59">
        <v>625</v>
      </c>
      <c r="R37" s="59">
        <v>625</v>
      </c>
      <c r="S37" s="59">
        <v>625</v>
      </c>
      <c r="T37" s="59">
        <v>625</v>
      </c>
      <c r="U37" s="58">
        <v>7500</v>
      </c>
      <c r="W37" s="68">
        <v>15000</v>
      </c>
      <c r="X37" s="67">
        <f t="shared" ref="X37:AI37" si="31">SUM(15000/12)</f>
        <v>1250</v>
      </c>
      <c r="Y37" s="67">
        <f t="shared" si="31"/>
        <v>1250</v>
      </c>
      <c r="Z37" s="67">
        <f t="shared" si="31"/>
        <v>1250</v>
      </c>
      <c r="AA37" s="67">
        <f t="shared" si="31"/>
        <v>1250</v>
      </c>
      <c r="AB37" s="67">
        <f t="shared" si="31"/>
        <v>1250</v>
      </c>
      <c r="AC37" s="67">
        <f t="shared" si="31"/>
        <v>1250</v>
      </c>
      <c r="AD37" s="67">
        <f t="shared" si="31"/>
        <v>1250</v>
      </c>
      <c r="AE37" s="67">
        <f t="shared" si="31"/>
        <v>1250</v>
      </c>
      <c r="AF37" s="67">
        <f t="shared" si="31"/>
        <v>1250</v>
      </c>
      <c r="AG37" s="67">
        <f t="shared" si="31"/>
        <v>1250</v>
      </c>
      <c r="AH37" s="67">
        <f t="shared" si="31"/>
        <v>1250</v>
      </c>
      <c r="AI37" s="67">
        <f t="shared" si="31"/>
        <v>1250</v>
      </c>
      <c r="AJ37" s="66">
        <f t="shared" si="5"/>
        <v>15000</v>
      </c>
      <c r="AK37" s="65">
        <f t="shared" si="6"/>
        <v>7500</v>
      </c>
      <c r="AL37" s="65">
        <f t="shared" si="7"/>
        <v>625</v>
      </c>
      <c r="AM37" s="65">
        <f t="shared" si="8"/>
        <v>625</v>
      </c>
      <c r="AN37" s="65">
        <f t="shared" si="9"/>
        <v>625</v>
      </c>
      <c r="AO37" s="65">
        <f t="shared" si="10"/>
        <v>625</v>
      </c>
      <c r="AP37" s="65">
        <f t="shared" si="11"/>
        <v>625</v>
      </c>
      <c r="AQ37" s="65">
        <f t="shared" si="12"/>
        <v>625</v>
      </c>
      <c r="AR37" s="65">
        <f t="shared" si="13"/>
        <v>625</v>
      </c>
      <c r="AS37" s="65">
        <f t="shared" si="14"/>
        <v>625</v>
      </c>
      <c r="AT37" s="65">
        <f t="shared" si="15"/>
        <v>625</v>
      </c>
      <c r="AU37" s="65">
        <f t="shared" si="16"/>
        <v>625</v>
      </c>
      <c r="AV37" s="65">
        <f t="shared" si="17"/>
        <v>625</v>
      </c>
      <c r="AW37" s="65">
        <f t="shared" si="18"/>
        <v>625</v>
      </c>
      <c r="AX37" s="65">
        <f t="shared" si="19"/>
        <v>7500</v>
      </c>
      <c r="AY37" s="65"/>
      <c r="AZ37" s="65"/>
      <c r="BA37" s="65"/>
      <c r="BB37" s="65"/>
      <c r="BC37" s="65"/>
      <c r="BD37" s="65"/>
      <c r="BE37" s="65"/>
      <c r="BF37" s="65"/>
      <c r="BG37" s="65"/>
    </row>
    <row r="38" spans="2:59" ht="15.6" x14ac:dyDescent="0.3">
      <c r="B38" s="70" t="s">
        <v>212</v>
      </c>
      <c r="C38" s="64">
        <v>29138</v>
      </c>
      <c r="D38" s="64">
        <v>84204</v>
      </c>
      <c r="E38" s="64">
        <v>941</v>
      </c>
      <c r="F38" s="64">
        <v>1844</v>
      </c>
      <c r="G38" s="64">
        <v>413013</v>
      </c>
      <c r="H38" s="69">
        <v>10000</v>
      </c>
      <c r="I38" s="59">
        <v>833.33333333333337</v>
      </c>
      <c r="J38" s="59">
        <v>833.33333333333337</v>
      </c>
      <c r="K38" s="59">
        <v>833.33333333333337</v>
      </c>
      <c r="L38" s="59">
        <v>833.33333333333337</v>
      </c>
      <c r="M38" s="59">
        <v>833.33333333333337</v>
      </c>
      <c r="N38" s="59">
        <v>833.33333333333337</v>
      </c>
      <c r="O38" s="59">
        <v>833.33333333333337</v>
      </c>
      <c r="P38" s="59">
        <v>833.33333333333337</v>
      </c>
      <c r="Q38" s="59">
        <v>833.33333333333337</v>
      </c>
      <c r="R38" s="59">
        <v>833.33333333333337</v>
      </c>
      <c r="S38" s="59">
        <v>833.33333333333337</v>
      </c>
      <c r="T38" s="59">
        <v>833.33333333333337</v>
      </c>
      <c r="U38" s="58">
        <v>10000</v>
      </c>
      <c r="W38" s="68">
        <v>20000</v>
      </c>
      <c r="X38" s="67">
        <f t="shared" ref="X38:AI38" si="32">SUM(20000/12)</f>
        <v>1666.6666666666667</v>
      </c>
      <c r="Y38" s="67">
        <f t="shared" si="32"/>
        <v>1666.6666666666667</v>
      </c>
      <c r="Z38" s="67">
        <f t="shared" si="32"/>
        <v>1666.6666666666667</v>
      </c>
      <c r="AA38" s="67">
        <f t="shared" si="32"/>
        <v>1666.6666666666667</v>
      </c>
      <c r="AB38" s="67">
        <f t="shared" si="32"/>
        <v>1666.6666666666667</v>
      </c>
      <c r="AC38" s="67">
        <f t="shared" si="32"/>
        <v>1666.6666666666667</v>
      </c>
      <c r="AD38" s="67">
        <f t="shared" si="32"/>
        <v>1666.6666666666667</v>
      </c>
      <c r="AE38" s="67">
        <f t="shared" si="32"/>
        <v>1666.6666666666667</v>
      </c>
      <c r="AF38" s="67">
        <f t="shared" si="32"/>
        <v>1666.6666666666667</v>
      </c>
      <c r="AG38" s="67">
        <f t="shared" si="32"/>
        <v>1666.6666666666667</v>
      </c>
      <c r="AH38" s="67">
        <f t="shared" si="32"/>
        <v>1666.6666666666667</v>
      </c>
      <c r="AI38" s="67">
        <f t="shared" si="32"/>
        <v>1666.6666666666667</v>
      </c>
      <c r="AJ38" s="66">
        <f t="shared" si="5"/>
        <v>20000</v>
      </c>
      <c r="AK38" s="65">
        <f t="shared" si="6"/>
        <v>10000</v>
      </c>
      <c r="AL38" s="65">
        <f t="shared" si="7"/>
        <v>833.33333333333337</v>
      </c>
      <c r="AM38" s="65">
        <f t="shared" si="8"/>
        <v>833.33333333333337</v>
      </c>
      <c r="AN38" s="65">
        <f t="shared" si="9"/>
        <v>833.33333333333337</v>
      </c>
      <c r="AO38" s="65">
        <f t="shared" si="10"/>
        <v>833.33333333333337</v>
      </c>
      <c r="AP38" s="65">
        <f t="shared" si="11"/>
        <v>833.33333333333337</v>
      </c>
      <c r="AQ38" s="65">
        <f t="shared" si="12"/>
        <v>833.33333333333337</v>
      </c>
      <c r="AR38" s="65">
        <f t="shared" si="13"/>
        <v>833.33333333333337</v>
      </c>
      <c r="AS38" s="65">
        <f t="shared" si="14"/>
        <v>833.33333333333337</v>
      </c>
      <c r="AT38" s="65">
        <f t="shared" si="15"/>
        <v>833.33333333333337</v>
      </c>
      <c r="AU38" s="65">
        <f t="shared" si="16"/>
        <v>833.33333333333337</v>
      </c>
      <c r="AV38" s="65">
        <f t="shared" si="17"/>
        <v>833.33333333333337</v>
      </c>
      <c r="AW38" s="65">
        <f t="shared" si="18"/>
        <v>833.33333333333337</v>
      </c>
      <c r="AX38" s="65">
        <f t="shared" si="19"/>
        <v>10000</v>
      </c>
      <c r="AY38" s="65"/>
      <c r="AZ38" s="65"/>
      <c r="BA38" s="65"/>
      <c r="BB38" s="65"/>
      <c r="BC38" s="65"/>
      <c r="BD38" s="65"/>
      <c r="BE38" s="65"/>
      <c r="BF38" s="65"/>
      <c r="BG38" s="65"/>
    </row>
    <row r="39" spans="2:59" ht="15.6" x14ac:dyDescent="0.3">
      <c r="B39" s="70" t="s">
        <v>211</v>
      </c>
      <c r="C39" s="64">
        <v>29138</v>
      </c>
      <c r="D39" s="64">
        <v>84204</v>
      </c>
      <c r="E39" s="64">
        <v>941</v>
      </c>
      <c r="F39" s="64">
        <v>1844</v>
      </c>
      <c r="G39" s="64">
        <v>413013</v>
      </c>
      <c r="H39" s="69">
        <v>35000</v>
      </c>
      <c r="I39" s="59">
        <v>2916.6666666666665</v>
      </c>
      <c r="J39" s="59">
        <v>2916.6666666666665</v>
      </c>
      <c r="K39" s="59">
        <v>2916.6666666666665</v>
      </c>
      <c r="L39" s="59">
        <v>2916.6666666666665</v>
      </c>
      <c r="M39" s="59">
        <v>2916.6666666666665</v>
      </c>
      <c r="N39" s="59">
        <v>2916.6666666666665</v>
      </c>
      <c r="O39" s="59">
        <v>2916.6666666666665</v>
      </c>
      <c r="P39" s="59">
        <v>2916.6666666666665</v>
      </c>
      <c r="Q39" s="59">
        <v>2916.6666666666665</v>
      </c>
      <c r="R39" s="59">
        <v>2916.6666666666665</v>
      </c>
      <c r="S39" s="59">
        <v>2916.6666666666665</v>
      </c>
      <c r="T39" s="59">
        <v>2916.6666666666665</v>
      </c>
      <c r="U39" s="58">
        <v>35000.000000000007</v>
      </c>
      <c r="W39" s="68">
        <v>70000</v>
      </c>
      <c r="X39" s="67">
        <f t="shared" ref="X39:AI39" si="33">SUM(70000/12)</f>
        <v>5833.333333333333</v>
      </c>
      <c r="Y39" s="67">
        <f t="shared" si="33"/>
        <v>5833.333333333333</v>
      </c>
      <c r="Z39" s="67">
        <f t="shared" si="33"/>
        <v>5833.333333333333</v>
      </c>
      <c r="AA39" s="67">
        <f t="shared" si="33"/>
        <v>5833.333333333333</v>
      </c>
      <c r="AB39" s="67">
        <f t="shared" si="33"/>
        <v>5833.333333333333</v>
      </c>
      <c r="AC39" s="67">
        <f t="shared" si="33"/>
        <v>5833.333333333333</v>
      </c>
      <c r="AD39" s="67">
        <f t="shared" si="33"/>
        <v>5833.333333333333</v>
      </c>
      <c r="AE39" s="67">
        <f t="shared" si="33"/>
        <v>5833.333333333333</v>
      </c>
      <c r="AF39" s="67">
        <f t="shared" si="33"/>
        <v>5833.333333333333</v>
      </c>
      <c r="AG39" s="67">
        <f t="shared" si="33"/>
        <v>5833.333333333333</v>
      </c>
      <c r="AH39" s="67">
        <f t="shared" si="33"/>
        <v>5833.333333333333</v>
      </c>
      <c r="AI39" s="67">
        <f t="shared" si="33"/>
        <v>5833.333333333333</v>
      </c>
      <c r="AJ39" s="66">
        <f t="shared" si="5"/>
        <v>70000.000000000015</v>
      </c>
      <c r="AK39" s="65">
        <f t="shared" si="6"/>
        <v>35000</v>
      </c>
      <c r="AL39" s="65">
        <f t="shared" si="7"/>
        <v>2916.6666666666665</v>
      </c>
      <c r="AM39" s="65">
        <f t="shared" si="8"/>
        <v>2916.6666666666665</v>
      </c>
      <c r="AN39" s="65">
        <f t="shared" si="9"/>
        <v>2916.6666666666665</v>
      </c>
      <c r="AO39" s="65">
        <f t="shared" si="10"/>
        <v>2916.6666666666665</v>
      </c>
      <c r="AP39" s="65">
        <f t="shared" si="11"/>
        <v>2916.6666666666665</v>
      </c>
      <c r="AQ39" s="65">
        <f t="shared" si="12"/>
        <v>2916.6666666666665</v>
      </c>
      <c r="AR39" s="65">
        <f t="shared" si="13"/>
        <v>2916.6666666666665</v>
      </c>
      <c r="AS39" s="65">
        <f t="shared" si="14"/>
        <v>2916.6666666666665</v>
      </c>
      <c r="AT39" s="65">
        <f t="shared" si="15"/>
        <v>2916.6666666666665</v>
      </c>
      <c r="AU39" s="65">
        <f t="shared" si="16"/>
        <v>2916.6666666666665</v>
      </c>
      <c r="AV39" s="65">
        <f t="shared" si="17"/>
        <v>2916.6666666666665</v>
      </c>
      <c r="AW39" s="65">
        <f t="shared" si="18"/>
        <v>2916.6666666666665</v>
      </c>
      <c r="AX39" s="65">
        <f t="shared" si="19"/>
        <v>35000.000000000007</v>
      </c>
      <c r="AY39" s="65"/>
      <c r="AZ39" s="65"/>
      <c r="BA39" s="65"/>
      <c r="BB39" s="65"/>
      <c r="BC39" s="65"/>
      <c r="BD39" s="65"/>
      <c r="BE39" s="65"/>
      <c r="BF39" s="65"/>
      <c r="BG39" s="65"/>
    </row>
    <row r="40" spans="2:59" ht="15.6" x14ac:dyDescent="0.3">
      <c r="B40" s="70" t="s">
        <v>210</v>
      </c>
      <c r="C40" s="64">
        <v>29138</v>
      </c>
      <c r="D40" s="64">
        <v>84014</v>
      </c>
      <c r="E40" s="64">
        <v>941</v>
      </c>
      <c r="F40" s="64">
        <v>1844</v>
      </c>
      <c r="G40" s="64">
        <v>413013</v>
      </c>
      <c r="H40" s="69">
        <v>20000</v>
      </c>
      <c r="I40" s="59">
        <v>1666.6666666666667</v>
      </c>
      <c r="J40" s="59">
        <v>1666.6666666666667</v>
      </c>
      <c r="K40" s="59">
        <v>1666.6666666666667</v>
      </c>
      <c r="L40" s="59">
        <v>1666.6666666666667</v>
      </c>
      <c r="M40" s="59">
        <v>1666.6666666666667</v>
      </c>
      <c r="N40" s="59">
        <v>1666.6666666666667</v>
      </c>
      <c r="O40" s="59">
        <v>1666.6666666666667</v>
      </c>
      <c r="P40" s="59">
        <v>1666.6666666666667</v>
      </c>
      <c r="Q40" s="59">
        <v>1666.6666666666667</v>
      </c>
      <c r="R40" s="59">
        <v>1666.6666666666667</v>
      </c>
      <c r="S40" s="59">
        <v>1666.6666666666667</v>
      </c>
      <c r="T40" s="59">
        <v>1666.6666666666667</v>
      </c>
      <c r="U40" s="58">
        <v>20000</v>
      </c>
      <c r="W40" s="68">
        <v>40000</v>
      </c>
      <c r="X40" s="67">
        <f t="shared" ref="X40:AI40" si="34">SUM(40000/12)</f>
        <v>3333.3333333333335</v>
      </c>
      <c r="Y40" s="67">
        <f t="shared" si="34"/>
        <v>3333.3333333333335</v>
      </c>
      <c r="Z40" s="67">
        <f t="shared" si="34"/>
        <v>3333.3333333333335</v>
      </c>
      <c r="AA40" s="67">
        <f t="shared" si="34"/>
        <v>3333.3333333333335</v>
      </c>
      <c r="AB40" s="67">
        <f t="shared" si="34"/>
        <v>3333.3333333333335</v>
      </c>
      <c r="AC40" s="67">
        <f t="shared" si="34"/>
        <v>3333.3333333333335</v>
      </c>
      <c r="AD40" s="67">
        <f t="shared" si="34"/>
        <v>3333.3333333333335</v>
      </c>
      <c r="AE40" s="67">
        <f t="shared" si="34"/>
        <v>3333.3333333333335</v>
      </c>
      <c r="AF40" s="67">
        <f t="shared" si="34"/>
        <v>3333.3333333333335</v>
      </c>
      <c r="AG40" s="67">
        <f t="shared" si="34"/>
        <v>3333.3333333333335</v>
      </c>
      <c r="AH40" s="67">
        <f t="shared" si="34"/>
        <v>3333.3333333333335</v>
      </c>
      <c r="AI40" s="67">
        <f t="shared" si="34"/>
        <v>3333.3333333333335</v>
      </c>
      <c r="AJ40" s="66">
        <f t="shared" si="5"/>
        <v>40000</v>
      </c>
      <c r="AK40" s="65">
        <f t="shared" si="6"/>
        <v>20000</v>
      </c>
      <c r="AL40" s="65">
        <f t="shared" si="7"/>
        <v>1666.6666666666667</v>
      </c>
      <c r="AM40" s="65">
        <f t="shared" si="8"/>
        <v>1666.6666666666667</v>
      </c>
      <c r="AN40" s="65">
        <f t="shared" si="9"/>
        <v>1666.6666666666667</v>
      </c>
      <c r="AO40" s="65">
        <f t="shared" si="10"/>
        <v>1666.6666666666667</v>
      </c>
      <c r="AP40" s="65">
        <f t="shared" si="11"/>
        <v>1666.6666666666667</v>
      </c>
      <c r="AQ40" s="65">
        <f t="shared" si="12"/>
        <v>1666.6666666666667</v>
      </c>
      <c r="AR40" s="65">
        <f t="shared" si="13"/>
        <v>1666.6666666666667</v>
      </c>
      <c r="AS40" s="65">
        <f t="shared" si="14"/>
        <v>1666.6666666666667</v>
      </c>
      <c r="AT40" s="65">
        <f t="shared" si="15"/>
        <v>1666.6666666666667</v>
      </c>
      <c r="AU40" s="65">
        <f t="shared" si="16"/>
        <v>1666.6666666666667</v>
      </c>
      <c r="AV40" s="65">
        <f t="shared" si="17"/>
        <v>1666.6666666666667</v>
      </c>
      <c r="AW40" s="65">
        <f t="shared" si="18"/>
        <v>1666.6666666666667</v>
      </c>
      <c r="AX40" s="65">
        <f t="shared" si="19"/>
        <v>20000</v>
      </c>
      <c r="AY40" s="65"/>
      <c r="AZ40" s="65"/>
      <c r="BA40" s="65"/>
      <c r="BB40" s="65"/>
      <c r="BC40" s="65"/>
      <c r="BD40" s="65"/>
      <c r="BE40" s="65"/>
      <c r="BF40" s="65"/>
      <c r="BG40" s="65"/>
    </row>
    <row r="41" spans="2:59" ht="15.6" x14ac:dyDescent="0.3">
      <c r="B41" s="70" t="s">
        <v>209</v>
      </c>
      <c r="C41" s="64">
        <v>29138</v>
      </c>
      <c r="D41" s="64">
        <v>63103</v>
      </c>
      <c r="E41" s="64">
        <v>941</v>
      </c>
      <c r="F41" s="64">
        <v>1844</v>
      </c>
      <c r="G41" s="64">
        <v>413013</v>
      </c>
      <c r="H41" s="69">
        <v>12500</v>
      </c>
      <c r="I41" s="59">
        <v>1041.6666666666667</v>
      </c>
      <c r="J41" s="59">
        <v>1041.6666666666667</v>
      </c>
      <c r="K41" s="59">
        <v>1041.6666666666667</v>
      </c>
      <c r="L41" s="59">
        <v>1041.6666666666667</v>
      </c>
      <c r="M41" s="59">
        <v>1041.6666666666667</v>
      </c>
      <c r="N41" s="59">
        <v>1041.6666666666667</v>
      </c>
      <c r="O41" s="59">
        <v>1041.6666666666667</v>
      </c>
      <c r="P41" s="59">
        <v>1041.6666666666667</v>
      </c>
      <c r="Q41" s="59">
        <v>1041.6666666666667</v>
      </c>
      <c r="R41" s="59">
        <v>1041.6666666666667</v>
      </c>
      <c r="S41" s="59">
        <v>1041.6666666666667</v>
      </c>
      <c r="T41" s="59">
        <v>1041.6666666666667</v>
      </c>
      <c r="U41" s="58">
        <v>12499.999999999998</v>
      </c>
      <c r="W41" s="68">
        <v>25000</v>
      </c>
      <c r="X41" s="67">
        <f t="shared" ref="X41:AI41" si="35">SUM(25000/12)</f>
        <v>2083.3333333333335</v>
      </c>
      <c r="Y41" s="67">
        <f t="shared" si="35"/>
        <v>2083.3333333333335</v>
      </c>
      <c r="Z41" s="67">
        <f t="shared" si="35"/>
        <v>2083.3333333333335</v>
      </c>
      <c r="AA41" s="67">
        <f t="shared" si="35"/>
        <v>2083.3333333333335</v>
      </c>
      <c r="AB41" s="67">
        <f t="shared" si="35"/>
        <v>2083.3333333333335</v>
      </c>
      <c r="AC41" s="67">
        <f t="shared" si="35"/>
        <v>2083.3333333333335</v>
      </c>
      <c r="AD41" s="67">
        <f t="shared" si="35"/>
        <v>2083.3333333333335</v>
      </c>
      <c r="AE41" s="67">
        <f t="shared" si="35"/>
        <v>2083.3333333333335</v>
      </c>
      <c r="AF41" s="67">
        <f t="shared" si="35"/>
        <v>2083.3333333333335</v>
      </c>
      <c r="AG41" s="67">
        <f t="shared" si="35"/>
        <v>2083.3333333333335</v>
      </c>
      <c r="AH41" s="67">
        <f t="shared" si="35"/>
        <v>2083.3333333333335</v>
      </c>
      <c r="AI41" s="67">
        <f t="shared" si="35"/>
        <v>2083.3333333333335</v>
      </c>
      <c r="AJ41" s="66">
        <f t="shared" si="5"/>
        <v>24999.999999999996</v>
      </c>
      <c r="AK41" s="65">
        <f t="shared" si="6"/>
        <v>12500</v>
      </c>
      <c r="AL41" s="65">
        <f t="shared" si="7"/>
        <v>1041.6666666666667</v>
      </c>
      <c r="AM41" s="65">
        <f t="shared" si="8"/>
        <v>1041.6666666666667</v>
      </c>
      <c r="AN41" s="65">
        <f t="shared" si="9"/>
        <v>1041.6666666666667</v>
      </c>
      <c r="AO41" s="65">
        <f t="shared" si="10"/>
        <v>1041.6666666666667</v>
      </c>
      <c r="AP41" s="65">
        <f t="shared" si="11"/>
        <v>1041.6666666666667</v>
      </c>
      <c r="AQ41" s="65">
        <f t="shared" si="12"/>
        <v>1041.6666666666667</v>
      </c>
      <c r="AR41" s="65">
        <f t="shared" si="13"/>
        <v>1041.6666666666667</v>
      </c>
      <c r="AS41" s="65">
        <f t="shared" si="14"/>
        <v>1041.6666666666667</v>
      </c>
      <c r="AT41" s="65">
        <f t="shared" si="15"/>
        <v>1041.6666666666667</v>
      </c>
      <c r="AU41" s="65">
        <f t="shared" si="16"/>
        <v>1041.6666666666667</v>
      </c>
      <c r="AV41" s="65">
        <f t="shared" si="17"/>
        <v>1041.6666666666667</v>
      </c>
      <c r="AW41" s="65">
        <f t="shared" si="18"/>
        <v>1041.6666666666667</v>
      </c>
      <c r="AX41" s="65">
        <f t="shared" si="19"/>
        <v>12499.999999999998</v>
      </c>
      <c r="AY41" s="65"/>
      <c r="AZ41" s="65"/>
      <c r="BA41" s="65"/>
      <c r="BB41" s="65"/>
      <c r="BC41" s="65"/>
      <c r="BD41" s="65"/>
      <c r="BE41" s="65"/>
      <c r="BF41" s="65"/>
      <c r="BG41" s="65"/>
    </row>
    <row r="42" spans="2:59" ht="15.6" x14ac:dyDescent="0.3">
      <c r="B42" s="70" t="s">
        <v>208</v>
      </c>
      <c r="C42" s="64">
        <v>29138</v>
      </c>
      <c r="D42" s="64">
        <v>84102</v>
      </c>
      <c r="E42" s="64">
        <v>941</v>
      </c>
      <c r="F42" s="64">
        <v>1844</v>
      </c>
      <c r="G42" s="64">
        <v>413013</v>
      </c>
      <c r="H42" s="69">
        <v>180492.2</v>
      </c>
      <c r="I42" s="59">
        <v>15041.016666666668</v>
      </c>
      <c r="J42" s="59">
        <v>15041.016666666668</v>
      </c>
      <c r="K42" s="59">
        <v>15041.016666666668</v>
      </c>
      <c r="L42" s="59">
        <v>15041.016666666668</v>
      </c>
      <c r="M42" s="59">
        <v>15041.016666666668</v>
      </c>
      <c r="N42" s="59">
        <v>15041.016666666668</v>
      </c>
      <c r="O42" s="59">
        <v>15041.016666666668</v>
      </c>
      <c r="P42" s="59">
        <v>15041.016666666668</v>
      </c>
      <c r="Q42" s="59">
        <v>15041.016666666668</v>
      </c>
      <c r="R42" s="59">
        <v>15041.016666666668</v>
      </c>
      <c r="S42" s="59">
        <v>15041.016666666668</v>
      </c>
      <c r="T42" s="59">
        <v>15041.016666666668</v>
      </c>
      <c r="U42" s="58">
        <v>180492.19999999998</v>
      </c>
      <c r="W42" s="68">
        <f>500000-204015.6+65000</f>
        <v>360984.4</v>
      </c>
      <c r="X42" s="67">
        <f t="shared" ref="X42:AI42" si="36">SUM(360984.4/12)</f>
        <v>30082.033333333336</v>
      </c>
      <c r="Y42" s="67">
        <f t="shared" si="36"/>
        <v>30082.033333333336</v>
      </c>
      <c r="Z42" s="67">
        <f t="shared" si="36"/>
        <v>30082.033333333336</v>
      </c>
      <c r="AA42" s="67">
        <f t="shared" si="36"/>
        <v>30082.033333333336</v>
      </c>
      <c r="AB42" s="67">
        <f t="shared" si="36"/>
        <v>30082.033333333336</v>
      </c>
      <c r="AC42" s="67">
        <f t="shared" si="36"/>
        <v>30082.033333333336</v>
      </c>
      <c r="AD42" s="67">
        <f t="shared" si="36"/>
        <v>30082.033333333336</v>
      </c>
      <c r="AE42" s="67">
        <f t="shared" si="36"/>
        <v>30082.033333333336</v>
      </c>
      <c r="AF42" s="67">
        <f t="shared" si="36"/>
        <v>30082.033333333336</v>
      </c>
      <c r="AG42" s="67">
        <f t="shared" si="36"/>
        <v>30082.033333333336</v>
      </c>
      <c r="AH42" s="67">
        <f t="shared" si="36"/>
        <v>30082.033333333336</v>
      </c>
      <c r="AI42" s="67">
        <f t="shared" si="36"/>
        <v>30082.033333333336</v>
      </c>
      <c r="AJ42" s="66">
        <f t="shared" si="5"/>
        <v>360984.39999999997</v>
      </c>
      <c r="AK42" s="65">
        <f t="shared" si="6"/>
        <v>180492.2</v>
      </c>
      <c r="AL42" s="65">
        <f t="shared" si="7"/>
        <v>15041.016666666668</v>
      </c>
      <c r="AM42" s="65">
        <f t="shared" si="8"/>
        <v>15041.016666666668</v>
      </c>
      <c r="AN42" s="65">
        <f t="shared" si="9"/>
        <v>15041.016666666668</v>
      </c>
      <c r="AO42" s="65">
        <f t="shared" si="10"/>
        <v>15041.016666666668</v>
      </c>
      <c r="AP42" s="65">
        <f t="shared" si="11"/>
        <v>15041.016666666668</v>
      </c>
      <c r="AQ42" s="65">
        <f t="shared" si="12"/>
        <v>15041.016666666668</v>
      </c>
      <c r="AR42" s="65">
        <f t="shared" si="13"/>
        <v>15041.016666666668</v>
      </c>
      <c r="AS42" s="65">
        <f t="shared" si="14"/>
        <v>15041.016666666668</v>
      </c>
      <c r="AT42" s="65">
        <f t="shared" si="15"/>
        <v>15041.016666666668</v>
      </c>
      <c r="AU42" s="65">
        <f t="shared" si="16"/>
        <v>15041.016666666668</v>
      </c>
      <c r="AV42" s="65">
        <f t="shared" si="17"/>
        <v>15041.016666666668</v>
      </c>
      <c r="AW42" s="65">
        <f t="shared" si="18"/>
        <v>15041.016666666668</v>
      </c>
      <c r="AX42" s="65">
        <f t="shared" si="19"/>
        <v>180492.19999999998</v>
      </c>
      <c r="AY42" s="65"/>
      <c r="AZ42" s="65"/>
      <c r="BA42" s="65"/>
      <c r="BB42" s="65"/>
      <c r="BC42" s="65"/>
      <c r="BD42" s="65"/>
      <c r="BE42" s="65"/>
      <c r="BF42" s="65"/>
      <c r="BG42" s="65"/>
    </row>
    <row r="43" spans="2:59" ht="15.6" x14ac:dyDescent="0.3">
      <c r="B43" s="70" t="s">
        <v>207</v>
      </c>
      <c r="C43" s="64">
        <v>29138</v>
      </c>
      <c r="D43" s="64">
        <v>84101</v>
      </c>
      <c r="E43" s="64">
        <v>941</v>
      </c>
      <c r="F43" s="64">
        <v>1844</v>
      </c>
      <c r="G43" s="64">
        <v>413013</v>
      </c>
      <c r="H43" s="69">
        <v>25000</v>
      </c>
      <c r="I43" s="59">
        <v>2083.3333333333335</v>
      </c>
      <c r="J43" s="59">
        <v>2083.3333333333335</v>
      </c>
      <c r="K43" s="59">
        <v>2083.3333333333335</v>
      </c>
      <c r="L43" s="59">
        <v>2083.3333333333335</v>
      </c>
      <c r="M43" s="59">
        <v>2083.3333333333335</v>
      </c>
      <c r="N43" s="59">
        <v>2083.3333333333335</v>
      </c>
      <c r="O43" s="59">
        <v>2083.3333333333335</v>
      </c>
      <c r="P43" s="59">
        <v>2083.3333333333335</v>
      </c>
      <c r="Q43" s="59">
        <v>2083.3333333333335</v>
      </c>
      <c r="R43" s="59">
        <v>2083.3333333333335</v>
      </c>
      <c r="S43" s="59">
        <v>2083.3333333333335</v>
      </c>
      <c r="T43" s="59">
        <v>2083.3333333333335</v>
      </c>
      <c r="U43" s="58">
        <v>24999.999999999996</v>
      </c>
      <c r="W43" s="68">
        <v>50000</v>
      </c>
      <c r="X43" s="67">
        <f t="shared" ref="X43:AI43" si="37">SUM(50000/12)</f>
        <v>4166.666666666667</v>
      </c>
      <c r="Y43" s="67">
        <f t="shared" si="37"/>
        <v>4166.666666666667</v>
      </c>
      <c r="Z43" s="67">
        <f t="shared" si="37"/>
        <v>4166.666666666667</v>
      </c>
      <c r="AA43" s="67">
        <f t="shared" si="37"/>
        <v>4166.666666666667</v>
      </c>
      <c r="AB43" s="67">
        <f t="shared" si="37"/>
        <v>4166.666666666667</v>
      </c>
      <c r="AC43" s="67">
        <f t="shared" si="37"/>
        <v>4166.666666666667</v>
      </c>
      <c r="AD43" s="67">
        <f t="shared" si="37"/>
        <v>4166.666666666667</v>
      </c>
      <c r="AE43" s="67">
        <f t="shared" si="37"/>
        <v>4166.666666666667</v>
      </c>
      <c r="AF43" s="67">
        <f t="shared" si="37"/>
        <v>4166.666666666667</v>
      </c>
      <c r="AG43" s="67">
        <f t="shared" si="37"/>
        <v>4166.666666666667</v>
      </c>
      <c r="AH43" s="67">
        <f t="shared" si="37"/>
        <v>4166.666666666667</v>
      </c>
      <c r="AI43" s="67">
        <f t="shared" si="37"/>
        <v>4166.666666666667</v>
      </c>
      <c r="AJ43" s="66">
        <f t="shared" si="5"/>
        <v>49999.999999999993</v>
      </c>
      <c r="AK43" s="65">
        <f t="shared" si="6"/>
        <v>25000</v>
      </c>
      <c r="AL43" s="65">
        <f t="shared" si="7"/>
        <v>2083.3333333333335</v>
      </c>
      <c r="AM43" s="65">
        <f t="shared" si="8"/>
        <v>2083.3333333333335</v>
      </c>
      <c r="AN43" s="65">
        <f t="shared" si="9"/>
        <v>2083.3333333333335</v>
      </c>
      <c r="AO43" s="65">
        <f t="shared" si="10"/>
        <v>2083.3333333333335</v>
      </c>
      <c r="AP43" s="65">
        <f t="shared" si="11"/>
        <v>2083.3333333333335</v>
      </c>
      <c r="AQ43" s="65">
        <f t="shared" si="12"/>
        <v>2083.3333333333335</v>
      </c>
      <c r="AR43" s="65">
        <f t="shared" si="13"/>
        <v>2083.3333333333335</v>
      </c>
      <c r="AS43" s="65">
        <f t="shared" si="14"/>
        <v>2083.3333333333335</v>
      </c>
      <c r="AT43" s="65">
        <f t="shared" si="15"/>
        <v>2083.3333333333335</v>
      </c>
      <c r="AU43" s="65">
        <f t="shared" si="16"/>
        <v>2083.3333333333335</v>
      </c>
      <c r="AV43" s="65">
        <f t="shared" si="17"/>
        <v>2083.3333333333335</v>
      </c>
      <c r="AW43" s="65">
        <f t="shared" si="18"/>
        <v>2083.3333333333335</v>
      </c>
      <c r="AX43" s="65">
        <f t="shared" si="19"/>
        <v>24999.999999999996</v>
      </c>
      <c r="AY43" s="65"/>
      <c r="AZ43" s="65"/>
      <c r="BA43" s="65"/>
      <c r="BB43" s="65"/>
      <c r="BC43" s="65"/>
      <c r="BD43" s="65"/>
      <c r="BE43" s="65"/>
      <c r="BF43" s="65"/>
      <c r="BG43" s="65"/>
    </row>
    <row r="44" spans="2:59" ht="15.6" x14ac:dyDescent="0.3">
      <c r="B44" s="70" t="s">
        <v>206</v>
      </c>
      <c r="C44" s="64">
        <v>29138</v>
      </c>
      <c r="D44" s="64">
        <v>84103</v>
      </c>
      <c r="E44" s="64">
        <v>941</v>
      </c>
      <c r="F44" s="64">
        <v>1844</v>
      </c>
      <c r="G44" s="64">
        <v>413013</v>
      </c>
      <c r="H44" s="69">
        <v>12000</v>
      </c>
      <c r="I44" s="59">
        <v>1000</v>
      </c>
      <c r="J44" s="59">
        <v>1000</v>
      </c>
      <c r="K44" s="59">
        <v>1000</v>
      </c>
      <c r="L44" s="59">
        <v>1000</v>
      </c>
      <c r="M44" s="59">
        <v>1000</v>
      </c>
      <c r="N44" s="59">
        <v>1000</v>
      </c>
      <c r="O44" s="59">
        <v>1000</v>
      </c>
      <c r="P44" s="59">
        <v>1000</v>
      </c>
      <c r="Q44" s="59">
        <v>1000</v>
      </c>
      <c r="R44" s="59">
        <v>1000</v>
      </c>
      <c r="S44" s="59">
        <v>1000</v>
      </c>
      <c r="T44" s="59">
        <v>1000</v>
      </c>
      <c r="U44" s="58">
        <v>12000</v>
      </c>
      <c r="W44" s="68">
        <v>24000</v>
      </c>
      <c r="X44" s="67">
        <f t="shared" ref="X44:AI44" si="38">SUM(24000/12)</f>
        <v>2000</v>
      </c>
      <c r="Y44" s="67">
        <f t="shared" si="38"/>
        <v>2000</v>
      </c>
      <c r="Z44" s="67">
        <f t="shared" si="38"/>
        <v>2000</v>
      </c>
      <c r="AA44" s="67">
        <f t="shared" si="38"/>
        <v>2000</v>
      </c>
      <c r="AB44" s="67">
        <f t="shared" si="38"/>
        <v>2000</v>
      </c>
      <c r="AC44" s="67">
        <f t="shared" si="38"/>
        <v>2000</v>
      </c>
      <c r="AD44" s="67">
        <f t="shared" si="38"/>
        <v>2000</v>
      </c>
      <c r="AE44" s="67">
        <f t="shared" si="38"/>
        <v>2000</v>
      </c>
      <c r="AF44" s="67">
        <f t="shared" si="38"/>
        <v>2000</v>
      </c>
      <c r="AG44" s="67">
        <f t="shared" si="38"/>
        <v>2000</v>
      </c>
      <c r="AH44" s="67">
        <f t="shared" si="38"/>
        <v>2000</v>
      </c>
      <c r="AI44" s="67">
        <f t="shared" si="38"/>
        <v>2000</v>
      </c>
      <c r="AJ44" s="66">
        <f t="shared" si="5"/>
        <v>24000</v>
      </c>
      <c r="AK44" s="65">
        <f t="shared" si="6"/>
        <v>12000</v>
      </c>
      <c r="AL44" s="65">
        <f t="shared" si="7"/>
        <v>1000</v>
      </c>
      <c r="AM44" s="65">
        <f t="shared" si="8"/>
        <v>1000</v>
      </c>
      <c r="AN44" s="65">
        <f t="shared" si="9"/>
        <v>1000</v>
      </c>
      <c r="AO44" s="65">
        <f t="shared" si="10"/>
        <v>1000</v>
      </c>
      <c r="AP44" s="65">
        <f t="shared" si="11"/>
        <v>1000</v>
      </c>
      <c r="AQ44" s="65">
        <f t="shared" si="12"/>
        <v>1000</v>
      </c>
      <c r="AR44" s="65">
        <f t="shared" si="13"/>
        <v>1000</v>
      </c>
      <c r="AS44" s="65">
        <f t="shared" si="14"/>
        <v>1000</v>
      </c>
      <c r="AT44" s="65">
        <f t="shared" si="15"/>
        <v>1000</v>
      </c>
      <c r="AU44" s="65">
        <f t="shared" si="16"/>
        <v>1000</v>
      </c>
      <c r="AV44" s="65">
        <f t="shared" si="17"/>
        <v>1000</v>
      </c>
      <c r="AW44" s="65">
        <f t="shared" si="18"/>
        <v>1000</v>
      </c>
      <c r="AX44" s="65">
        <f t="shared" si="19"/>
        <v>12000</v>
      </c>
      <c r="AY44" s="65"/>
      <c r="AZ44" s="65"/>
      <c r="BA44" s="65"/>
      <c r="BB44" s="65"/>
      <c r="BC44" s="65"/>
      <c r="BD44" s="65"/>
      <c r="BE44" s="65"/>
      <c r="BF44" s="65"/>
      <c r="BG44" s="65"/>
    </row>
    <row r="45" spans="2:59" ht="15.6" x14ac:dyDescent="0.3">
      <c r="B45" s="70" t="s">
        <v>205</v>
      </c>
      <c r="C45" s="64">
        <v>29138</v>
      </c>
      <c r="D45" s="64">
        <v>84020</v>
      </c>
      <c r="E45" s="64">
        <v>941</v>
      </c>
      <c r="F45" s="64">
        <v>1844</v>
      </c>
      <c r="G45" s="64">
        <v>413013</v>
      </c>
      <c r="H45" s="69">
        <v>6000</v>
      </c>
      <c r="I45" s="59">
        <v>500</v>
      </c>
      <c r="J45" s="59">
        <v>500</v>
      </c>
      <c r="K45" s="59">
        <v>500</v>
      </c>
      <c r="L45" s="59">
        <v>500</v>
      </c>
      <c r="M45" s="59">
        <v>500</v>
      </c>
      <c r="N45" s="59">
        <v>500</v>
      </c>
      <c r="O45" s="59">
        <v>500</v>
      </c>
      <c r="P45" s="59">
        <v>500</v>
      </c>
      <c r="Q45" s="59">
        <v>500</v>
      </c>
      <c r="R45" s="59">
        <v>500</v>
      </c>
      <c r="S45" s="59">
        <v>500</v>
      </c>
      <c r="T45" s="59">
        <v>500</v>
      </c>
      <c r="U45" s="58">
        <v>6000</v>
      </c>
      <c r="W45" s="68">
        <v>12000</v>
      </c>
      <c r="X45" s="67">
        <f t="shared" ref="X45:AI45" si="39">SUM(12000/12)</f>
        <v>1000</v>
      </c>
      <c r="Y45" s="67">
        <f t="shared" si="39"/>
        <v>1000</v>
      </c>
      <c r="Z45" s="67">
        <f t="shared" si="39"/>
        <v>1000</v>
      </c>
      <c r="AA45" s="67">
        <f t="shared" si="39"/>
        <v>1000</v>
      </c>
      <c r="AB45" s="67">
        <f t="shared" si="39"/>
        <v>1000</v>
      </c>
      <c r="AC45" s="67">
        <f t="shared" si="39"/>
        <v>1000</v>
      </c>
      <c r="AD45" s="67">
        <f t="shared" si="39"/>
        <v>1000</v>
      </c>
      <c r="AE45" s="67">
        <f t="shared" si="39"/>
        <v>1000</v>
      </c>
      <c r="AF45" s="67">
        <f t="shared" si="39"/>
        <v>1000</v>
      </c>
      <c r="AG45" s="67">
        <f t="shared" si="39"/>
        <v>1000</v>
      </c>
      <c r="AH45" s="67">
        <f t="shared" si="39"/>
        <v>1000</v>
      </c>
      <c r="AI45" s="67">
        <f t="shared" si="39"/>
        <v>1000</v>
      </c>
      <c r="AJ45" s="66">
        <f t="shared" si="5"/>
        <v>12000</v>
      </c>
      <c r="AK45" s="65">
        <f t="shared" si="6"/>
        <v>6000</v>
      </c>
      <c r="AL45" s="65">
        <f t="shared" si="7"/>
        <v>500</v>
      </c>
      <c r="AM45" s="65">
        <f t="shared" si="8"/>
        <v>500</v>
      </c>
      <c r="AN45" s="65">
        <f t="shared" si="9"/>
        <v>500</v>
      </c>
      <c r="AO45" s="65">
        <f t="shared" si="10"/>
        <v>500</v>
      </c>
      <c r="AP45" s="65">
        <f t="shared" si="11"/>
        <v>500</v>
      </c>
      <c r="AQ45" s="65">
        <f t="shared" si="12"/>
        <v>500</v>
      </c>
      <c r="AR45" s="65">
        <f t="shared" si="13"/>
        <v>500</v>
      </c>
      <c r="AS45" s="65">
        <f t="shared" si="14"/>
        <v>500</v>
      </c>
      <c r="AT45" s="65">
        <f t="shared" si="15"/>
        <v>500</v>
      </c>
      <c r="AU45" s="65">
        <f t="shared" si="16"/>
        <v>500</v>
      </c>
      <c r="AV45" s="65">
        <f t="shared" si="17"/>
        <v>500</v>
      </c>
      <c r="AW45" s="65">
        <f t="shared" si="18"/>
        <v>500</v>
      </c>
      <c r="AX45" s="65">
        <f t="shared" si="19"/>
        <v>6000</v>
      </c>
      <c r="AY45" s="65"/>
      <c r="AZ45" s="65"/>
      <c r="BA45" s="65"/>
      <c r="BB45" s="65"/>
      <c r="BC45" s="65"/>
      <c r="BD45" s="65"/>
      <c r="BE45" s="65"/>
      <c r="BF45" s="65"/>
      <c r="BG45" s="65"/>
    </row>
    <row r="46" spans="2:59" ht="15.6" x14ac:dyDescent="0.3">
      <c r="B46" s="70" t="s">
        <v>204</v>
      </c>
      <c r="C46" s="64">
        <v>29138</v>
      </c>
      <c r="D46" s="64">
        <v>84026</v>
      </c>
      <c r="E46" s="64">
        <v>941</v>
      </c>
      <c r="F46" s="64">
        <v>1844</v>
      </c>
      <c r="G46" s="64">
        <v>413013</v>
      </c>
      <c r="H46" s="69">
        <v>500</v>
      </c>
      <c r="I46" s="59">
        <v>41.666666666666664</v>
      </c>
      <c r="J46" s="59">
        <v>41.666666666666664</v>
      </c>
      <c r="K46" s="59">
        <v>41.666666666666664</v>
      </c>
      <c r="L46" s="59">
        <v>41.666666666666664</v>
      </c>
      <c r="M46" s="59">
        <v>41.666666666666664</v>
      </c>
      <c r="N46" s="59">
        <v>41.666666666666664</v>
      </c>
      <c r="O46" s="59">
        <v>41.666666666666664</v>
      </c>
      <c r="P46" s="59">
        <v>41.666666666666664</v>
      </c>
      <c r="Q46" s="59">
        <v>41.666666666666664</v>
      </c>
      <c r="R46" s="59">
        <v>41.666666666666664</v>
      </c>
      <c r="S46" s="59">
        <v>41.666666666666664</v>
      </c>
      <c r="T46" s="59">
        <v>41.666666666666664</v>
      </c>
      <c r="U46" s="58">
        <v>500.00000000000006</v>
      </c>
      <c r="W46" s="68">
        <v>1000</v>
      </c>
      <c r="X46" s="67">
        <f t="shared" ref="X46:AI46" si="40">SUM(1000/12)</f>
        <v>83.333333333333329</v>
      </c>
      <c r="Y46" s="67">
        <f t="shared" si="40"/>
        <v>83.333333333333329</v>
      </c>
      <c r="Z46" s="67">
        <f t="shared" si="40"/>
        <v>83.333333333333329</v>
      </c>
      <c r="AA46" s="67">
        <f t="shared" si="40"/>
        <v>83.333333333333329</v>
      </c>
      <c r="AB46" s="67">
        <f t="shared" si="40"/>
        <v>83.333333333333329</v>
      </c>
      <c r="AC46" s="67">
        <f t="shared" si="40"/>
        <v>83.333333333333329</v>
      </c>
      <c r="AD46" s="67">
        <f t="shared" si="40"/>
        <v>83.333333333333329</v>
      </c>
      <c r="AE46" s="67">
        <f t="shared" si="40"/>
        <v>83.333333333333329</v>
      </c>
      <c r="AF46" s="67">
        <f t="shared" si="40"/>
        <v>83.333333333333329</v>
      </c>
      <c r="AG46" s="67">
        <f t="shared" si="40"/>
        <v>83.333333333333329</v>
      </c>
      <c r="AH46" s="67">
        <f t="shared" si="40"/>
        <v>83.333333333333329</v>
      </c>
      <c r="AI46" s="67">
        <f t="shared" si="40"/>
        <v>83.333333333333329</v>
      </c>
      <c r="AJ46" s="66">
        <f t="shared" si="5"/>
        <v>1000.0000000000001</v>
      </c>
      <c r="AK46" s="65">
        <f t="shared" si="6"/>
        <v>500</v>
      </c>
      <c r="AL46" s="65">
        <f t="shared" si="7"/>
        <v>41.666666666666664</v>
      </c>
      <c r="AM46" s="65">
        <f t="shared" si="8"/>
        <v>41.666666666666664</v>
      </c>
      <c r="AN46" s="65">
        <f t="shared" si="9"/>
        <v>41.666666666666664</v>
      </c>
      <c r="AO46" s="65">
        <f t="shared" si="10"/>
        <v>41.666666666666664</v>
      </c>
      <c r="AP46" s="65">
        <f t="shared" si="11"/>
        <v>41.666666666666664</v>
      </c>
      <c r="AQ46" s="65">
        <f t="shared" si="12"/>
        <v>41.666666666666664</v>
      </c>
      <c r="AR46" s="65">
        <f t="shared" si="13"/>
        <v>41.666666666666664</v>
      </c>
      <c r="AS46" s="65">
        <f t="shared" si="14"/>
        <v>41.666666666666664</v>
      </c>
      <c r="AT46" s="65">
        <f t="shared" si="15"/>
        <v>41.666666666666664</v>
      </c>
      <c r="AU46" s="65">
        <f t="shared" si="16"/>
        <v>41.666666666666664</v>
      </c>
      <c r="AV46" s="65">
        <f t="shared" si="17"/>
        <v>41.666666666666664</v>
      </c>
      <c r="AW46" s="65">
        <f t="shared" si="18"/>
        <v>41.666666666666664</v>
      </c>
      <c r="AX46" s="65">
        <f t="shared" si="19"/>
        <v>500.00000000000006</v>
      </c>
      <c r="AY46" s="65"/>
      <c r="AZ46" s="65"/>
      <c r="BA46" s="65"/>
      <c r="BB46" s="65"/>
      <c r="BC46" s="65"/>
      <c r="BD46" s="65"/>
      <c r="BE46" s="65"/>
      <c r="BF46" s="65"/>
      <c r="BG46" s="65"/>
    </row>
    <row r="47" spans="2:59" ht="15.6" x14ac:dyDescent="0.3">
      <c r="B47" s="70" t="s">
        <v>203</v>
      </c>
      <c r="C47" s="64">
        <v>29138</v>
      </c>
      <c r="D47" s="64">
        <v>84026</v>
      </c>
      <c r="E47" s="64">
        <v>941</v>
      </c>
      <c r="F47" s="64">
        <v>1844</v>
      </c>
      <c r="G47" s="64">
        <v>413013</v>
      </c>
      <c r="H47" s="69">
        <v>2330</v>
      </c>
      <c r="I47" s="59">
        <v>194.16666666666666</v>
      </c>
      <c r="J47" s="59">
        <v>194.16666666666666</v>
      </c>
      <c r="K47" s="59">
        <v>194.16666666666666</v>
      </c>
      <c r="L47" s="59">
        <v>194.16666666666666</v>
      </c>
      <c r="M47" s="59">
        <v>194.16666666666666</v>
      </c>
      <c r="N47" s="59">
        <v>194.16666666666666</v>
      </c>
      <c r="O47" s="59">
        <v>194.16666666666666</v>
      </c>
      <c r="P47" s="59">
        <v>194.16666666666666</v>
      </c>
      <c r="Q47" s="59">
        <v>194.16666666666666</v>
      </c>
      <c r="R47" s="59">
        <v>194.16666666666666</v>
      </c>
      <c r="S47" s="59">
        <v>194.16666666666666</v>
      </c>
      <c r="T47" s="59">
        <v>194.16666666666666</v>
      </c>
      <c r="U47" s="58">
        <v>2330</v>
      </c>
      <c r="W47" s="68">
        <f>4660</f>
        <v>4660</v>
      </c>
      <c r="X47" s="67">
        <f t="shared" ref="X47:AI47" si="41">SUM(4660/12)</f>
        <v>388.33333333333331</v>
      </c>
      <c r="Y47" s="67">
        <f t="shared" si="41"/>
        <v>388.33333333333331</v>
      </c>
      <c r="Z47" s="67">
        <f t="shared" si="41"/>
        <v>388.33333333333331</v>
      </c>
      <c r="AA47" s="67">
        <f t="shared" si="41"/>
        <v>388.33333333333331</v>
      </c>
      <c r="AB47" s="67">
        <f t="shared" si="41"/>
        <v>388.33333333333331</v>
      </c>
      <c r="AC47" s="67">
        <f t="shared" si="41"/>
        <v>388.33333333333331</v>
      </c>
      <c r="AD47" s="67">
        <f t="shared" si="41"/>
        <v>388.33333333333331</v>
      </c>
      <c r="AE47" s="67">
        <f t="shared" si="41"/>
        <v>388.33333333333331</v>
      </c>
      <c r="AF47" s="67">
        <f t="shared" si="41"/>
        <v>388.33333333333331</v>
      </c>
      <c r="AG47" s="67">
        <f t="shared" si="41"/>
        <v>388.33333333333331</v>
      </c>
      <c r="AH47" s="67">
        <f t="shared" si="41"/>
        <v>388.33333333333331</v>
      </c>
      <c r="AI47" s="67">
        <f t="shared" si="41"/>
        <v>388.33333333333331</v>
      </c>
      <c r="AJ47" s="66">
        <f t="shared" si="5"/>
        <v>4660</v>
      </c>
      <c r="AK47" s="65">
        <f t="shared" si="6"/>
        <v>2330</v>
      </c>
      <c r="AL47" s="65">
        <f t="shared" si="7"/>
        <v>194.16666666666666</v>
      </c>
      <c r="AM47" s="65">
        <f t="shared" si="8"/>
        <v>194.16666666666666</v>
      </c>
      <c r="AN47" s="65">
        <f t="shared" si="9"/>
        <v>194.16666666666666</v>
      </c>
      <c r="AO47" s="65">
        <f t="shared" si="10"/>
        <v>194.16666666666666</v>
      </c>
      <c r="AP47" s="65">
        <f t="shared" si="11"/>
        <v>194.16666666666666</v>
      </c>
      <c r="AQ47" s="65">
        <f t="shared" si="12"/>
        <v>194.16666666666666</v>
      </c>
      <c r="AR47" s="65">
        <f t="shared" si="13"/>
        <v>194.16666666666666</v>
      </c>
      <c r="AS47" s="65">
        <f t="shared" si="14"/>
        <v>194.16666666666666</v>
      </c>
      <c r="AT47" s="65">
        <f t="shared" si="15"/>
        <v>194.16666666666666</v>
      </c>
      <c r="AU47" s="65">
        <f t="shared" si="16"/>
        <v>194.16666666666666</v>
      </c>
      <c r="AV47" s="65">
        <f t="shared" si="17"/>
        <v>194.16666666666666</v>
      </c>
      <c r="AW47" s="65">
        <f t="shared" si="18"/>
        <v>194.16666666666666</v>
      </c>
      <c r="AX47" s="65">
        <f t="shared" si="19"/>
        <v>2330</v>
      </c>
      <c r="AY47" s="65"/>
      <c r="AZ47" s="65"/>
      <c r="BA47" s="65"/>
      <c r="BB47" s="65"/>
      <c r="BC47" s="65"/>
      <c r="BD47" s="65"/>
      <c r="BE47" s="65"/>
      <c r="BF47" s="65"/>
      <c r="BG47" s="65"/>
    </row>
    <row r="48" spans="2:59" ht="15.6" x14ac:dyDescent="0.3">
      <c r="B48" s="61" t="s">
        <v>202</v>
      </c>
      <c r="C48" s="61">
        <v>29138</v>
      </c>
      <c r="D48" s="61">
        <v>84802</v>
      </c>
      <c r="E48" s="61">
        <v>941</v>
      </c>
      <c r="F48" s="61">
        <v>1844</v>
      </c>
      <c r="G48" s="61">
        <v>413013</v>
      </c>
      <c r="H48" s="63">
        <v>150000</v>
      </c>
      <c r="I48" s="56"/>
      <c r="J48" s="59">
        <v>0</v>
      </c>
      <c r="K48" s="59">
        <v>37500</v>
      </c>
      <c r="L48" s="59"/>
      <c r="M48" s="59"/>
      <c r="N48" s="59">
        <v>37500</v>
      </c>
      <c r="O48" s="59">
        <v>0</v>
      </c>
      <c r="P48" s="59">
        <v>37500</v>
      </c>
      <c r="Q48" s="56"/>
      <c r="R48" s="56"/>
      <c r="S48" s="56"/>
      <c r="T48" s="59">
        <v>37500</v>
      </c>
      <c r="U48" s="58">
        <f>SUM(I48:T48)</f>
        <v>150000</v>
      </c>
      <c r="W48" s="62">
        <v>150000</v>
      </c>
      <c r="X48" s="53"/>
      <c r="Y48" s="53"/>
      <c r="Z48" s="67">
        <v>37500</v>
      </c>
      <c r="AA48" s="53"/>
      <c r="AB48" s="67">
        <v>0</v>
      </c>
      <c r="AC48" s="67">
        <v>37500</v>
      </c>
      <c r="AD48" s="67"/>
      <c r="AE48" s="67"/>
      <c r="AF48" s="67">
        <v>37500</v>
      </c>
      <c r="AG48" s="67">
        <v>0</v>
      </c>
      <c r="AH48" s="67">
        <v>37500</v>
      </c>
      <c r="AI48" s="53"/>
      <c r="AJ48" s="66">
        <f t="shared" si="5"/>
        <v>150000</v>
      </c>
      <c r="AK48" s="65">
        <f t="shared" si="6"/>
        <v>75000</v>
      </c>
      <c r="AL48" s="65">
        <f t="shared" si="7"/>
        <v>0</v>
      </c>
      <c r="AM48" s="65">
        <f t="shared" si="8"/>
        <v>0</v>
      </c>
      <c r="AN48" s="65">
        <f t="shared" si="9"/>
        <v>18750</v>
      </c>
      <c r="AO48" s="65">
        <f t="shared" si="10"/>
        <v>0</v>
      </c>
      <c r="AP48" s="65">
        <f t="shared" si="11"/>
        <v>0</v>
      </c>
      <c r="AQ48" s="65">
        <f t="shared" si="12"/>
        <v>18750</v>
      </c>
      <c r="AR48" s="65">
        <f t="shared" si="13"/>
        <v>0</v>
      </c>
      <c r="AS48" s="65">
        <f t="shared" si="14"/>
        <v>0</v>
      </c>
      <c r="AT48" s="65">
        <f t="shared" si="15"/>
        <v>18750</v>
      </c>
      <c r="AU48" s="65">
        <f t="shared" si="16"/>
        <v>0</v>
      </c>
      <c r="AV48" s="65">
        <f t="shared" si="17"/>
        <v>18750</v>
      </c>
      <c r="AW48" s="65">
        <f t="shared" si="18"/>
        <v>0</v>
      </c>
      <c r="AX48" s="65">
        <f t="shared" si="19"/>
        <v>75000</v>
      </c>
      <c r="AY48" s="65"/>
      <c r="AZ48" s="65"/>
      <c r="BA48" s="65"/>
      <c r="BB48" s="65"/>
      <c r="BC48" s="65"/>
      <c r="BD48" s="65"/>
      <c r="BE48" s="65"/>
      <c r="BF48" s="65"/>
      <c r="BG48" s="65"/>
    </row>
    <row r="49" spans="2:50" ht="15.6" x14ac:dyDescent="0.3">
      <c r="B49" s="61" t="s">
        <v>201</v>
      </c>
      <c r="C49" s="61">
        <v>29138</v>
      </c>
      <c r="D49" s="61">
        <v>84802</v>
      </c>
      <c r="E49" s="61">
        <v>941</v>
      </c>
      <c r="F49" s="61">
        <v>1844</v>
      </c>
      <c r="G49" s="61">
        <v>413013</v>
      </c>
      <c r="H49" s="63">
        <v>166250</v>
      </c>
      <c r="I49" s="59">
        <v>13854.17</v>
      </c>
      <c r="J49" s="59">
        <v>13854.17</v>
      </c>
      <c r="K49" s="59">
        <v>13854.17</v>
      </c>
      <c r="L49" s="59">
        <v>13854.17</v>
      </c>
      <c r="M49" s="59">
        <v>13854.17</v>
      </c>
      <c r="N49" s="59">
        <v>13854.17</v>
      </c>
      <c r="O49" s="59">
        <v>13854.17</v>
      </c>
      <c r="P49" s="59">
        <v>13854.17</v>
      </c>
      <c r="Q49" s="59">
        <v>13854.13</v>
      </c>
      <c r="R49" s="59">
        <v>13854.17</v>
      </c>
      <c r="S49" s="59">
        <v>13854.17</v>
      </c>
      <c r="T49" s="59">
        <v>13854.17</v>
      </c>
      <c r="U49" s="58">
        <f>SUM(I49:T49)</f>
        <v>166250.00000000003</v>
      </c>
      <c r="AK49">
        <v>1</v>
      </c>
      <c r="AL49" s="65">
        <f t="shared" ref="AL49:AX49" si="42">+AK49+1</f>
        <v>2</v>
      </c>
      <c r="AM49" s="65">
        <f t="shared" si="42"/>
        <v>3</v>
      </c>
      <c r="AN49" s="65">
        <f t="shared" si="42"/>
        <v>4</v>
      </c>
      <c r="AO49" s="65">
        <f t="shared" si="42"/>
        <v>5</v>
      </c>
      <c r="AP49" s="65">
        <f t="shared" si="42"/>
        <v>6</v>
      </c>
      <c r="AQ49" s="65">
        <f t="shared" si="42"/>
        <v>7</v>
      </c>
      <c r="AR49" s="65">
        <f t="shared" si="42"/>
        <v>8</v>
      </c>
      <c r="AS49" s="65">
        <f t="shared" si="42"/>
        <v>9</v>
      </c>
      <c r="AT49" s="65">
        <f t="shared" si="42"/>
        <v>10</v>
      </c>
      <c r="AU49" s="65">
        <f t="shared" si="42"/>
        <v>11</v>
      </c>
      <c r="AV49" s="65">
        <f t="shared" si="42"/>
        <v>12</v>
      </c>
      <c r="AW49" s="65">
        <f t="shared" si="42"/>
        <v>13</v>
      </c>
      <c r="AX49" s="65">
        <f t="shared" si="42"/>
        <v>14</v>
      </c>
    </row>
    <row r="50" spans="2:50" ht="15.6" x14ac:dyDescent="0.3">
      <c r="B50" s="64" t="s">
        <v>200</v>
      </c>
      <c r="C50" s="61">
        <v>29138</v>
      </c>
      <c r="D50" s="61">
        <v>84802</v>
      </c>
      <c r="E50" s="61">
        <v>941</v>
      </c>
      <c r="F50" s="61">
        <v>1844</v>
      </c>
      <c r="G50" s="61">
        <v>413013</v>
      </c>
      <c r="H50" s="63">
        <v>151100</v>
      </c>
      <c r="I50" s="59">
        <v>12591.67</v>
      </c>
      <c r="J50" s="59">
        <v>12591.67</v>
      </c>
      <c r="K50" s="59">
        <v>12591.67</v>
      </c>
      <c r="L50" s="59">
        <v>12591.67</v>
      </c>
      <c r="M50" s="59">
        <v>12591.67</v>
      </c>
      <c r="N50" s="59">
        <v>12591.67</v>
      </c>
      <c r="O50" s="59">
        <v>12591.67</v>
      </c>
      <c r="P50" s="59">
        <v>12591.67</v>
      </c>
      <c r="Q50" s="59">
        <v>12591.63</v>
      </c>
      <c r="R50" s="59">
        <v>12591.67</v>
      </c>
      <c r="S50" s="59">
        <v>12591.67</v>
      </c>
      <c r="T50" s="59">
        <v>12591.67</v>
      </c>
      <c r="U50" s="58">
        <f>SUM(I50:T50)</f>
        <v>151100.00000000003</v>
      </c>
    </row>
    <row r="51" spans="2:50" ht="15.6" x14ac:dyDescent="0.3">
      <c r="B51" s="120" t="s">
        <v>199</v>
      </c>
      <c r="C51" s="121"/>
      <c r="D51" s="121"/>
      <c r="E51" s="121"/>
      <c r="F51" s="121"/>
      <c r="G51" s="122"/>
      <c r="H51" s="63">
        <f>SUM(H16:H50)</f>
        <v>958542</v>
      </c>
      <c r="I51" s="55">
        <f t="shared" ref="I51:T51" si="43">SUM(I17:I50)</f>
        <v>66284.065000000002</v>
      </c>
      <c r="J51" s="55">
        <f t="shared" si="43"/>
        <v>69617.365000000005</v>
      </c>
      <c r="K51" s="55">
        <f t="shared" si="43"/>
        <v>108784.065</v>
      </c>
      <c r="L51" s="55">
        <f t="shared" si="43"/>
        <v>66284.065000000002</v>
      </c>
      <c r="M51" s="55">
        <f t="shared" si="43"/>
        <v>66284.065000000002</v>
      </c>
      <c r="N51" s="55">
        <f t="shared" si="43"/>
        <v>103784.065</v>
      </c>
      <c r="O51" s="55">
        <f t="shared" si="43"/>
        <v>66284.065000000002</v>
      </c>
      <c r="P51" s="55">
        <f t="shared" si="43"/>
        <v>103784.065</v>
      </c>
      <c r="Q51" s="55">
        <f t="shared" si="43"/>
        <v>66283.985000000001</v>
      </c>
      <c r="R51" s="55">
        <f t="shared" si="43"/>
        <v>66284.065000000002</v>
      </c>
      <c r="S51" s="55">
        <f t="shared" si="43"/>
        <v>66284.065000000002</v>
      </c>
      <c r="T51" s="55">
        <f t="shared" si="43"/>
        <v>108584.065</v>
      </c>
      <c r="U51" s="58">
        <f>SUM(I51:T51)</f>
        <v>958542</v>
      </c>
    </row>
    <row r="52" spans="2:50" ht="22.5" customHeight="1" x14ac:dyDescent="0.3">
      <c r="B52" s="112" t="s">
        <v>198</v>
      </c>
      <c r="C52" s="113"/>
      <c r="D52" s="113"/>
      <c r="E52" s="113"/>
      <c r="F52" s="113"/>
      <c r="G52" s="114"/>
      <c r="H52" s="62">
        <f>+H11+H13+H51</f>
        <v>15760738.6</v>
      </c>
      <c r="I52" s="62">
        <f t="shared" ref="I52:U52" si="44">+I13+I11+I51</f>
        <v>241739.66500000001</v>
      </c>
      <c r="J52" s="62">
        <f t="shared" si="44"/>
        <v>170072.96500000003</v>
      </c>
      <c r="K52" s="62">
        <f t="shared" si="44"/>
        <v>2448016.085</v>
      </c>
      <c r="L52" s="62">
        <f t="shared" si="44"/>
        <v>1166739.665</v>
      </c>
      <c r="M52" s="62">
        <f t="shared" si="44"/>
        <v>2405516.085</v>
      </c>
      <c r="N52" s="62">
        <f t="shared" si="44"/>
        <v>279239.66500000004</v>
      </c>
      <c r="O52" s="62">
        <f t="shared" si="44"/>
        <v>3890410.4050000003</v>
      </c>
      <c r="P52" s="62">
        <f t="shared" si="44"/>
        <v>204239.66500000001</v>
      </c>
      <c r="Q52" s="62">
        <f t="shared" si="44"/>
        <v>174466.98499999999</v>
      </c>
      <c r="R52" s="62">
        <f t="shared" si="44"/>
        <v>166739.66500000001</v>
      </c>
      <c r="S52" s="62">
        <f t="shared" si="44"/>
        <v>166739.66500000001</v>
      </c>
      <c r="T52" s="62">
        <f t="shared" si="44"/>
        <v>4447816.085</v>
      </c>
      <c r="U52" s="62">
        <f t="shared" si="44"/>
        <v>15761736.599999998</v>
      </c>
    </row>
    <row r="53" spans="2:50" ht="30" customHeight="1" x14ac:dyDescent="0.3">
      <c r="B53" s="61" t="s">
        <v>197</v>
      </c>
      <c r="C53" s="56"/>
      <c r="D53" s="56"/>
      <c r="E53" s="56"/>
      <c r="F53" s="56"/>
      <c r="G53" s="56"/>
      <c r="H53" s="60">
        <v>1200000</v>
      </c>
      <c r="I53" s="59">
        <v>100000</v>
      </c>
      <c r="J53" s="59">
        <v>100000</v>
      </c>
      <c r="K53" s="59">
        <v>100000</v>
      </c>
      <c r="L53" s="59">
        <v>100000</v>
      </c>
      <c r="M53" s="59">
        <v>100000</v>
      </c>
      <c r="N53" s="59">
        <v>100000</v>
      </c>
      <c r="O53" s="59">
        <v>100000</v>
      </c>
      <c r="P53" s="59">
        <v>100000</v>
      </c>
      <c r="Q53" s="59">
        <v>100000</v>
      </c>
      <c r="R53" s="59">
        <v>100000</v>
      </c>
      <c r="S53" s="59">
        <v>100000</v>
      </c>
      <c r="T53" s="59">
        <v>100000</v>
      </c>
      <c r="U53" s="58">
        <f>SUM(I53:T53)</f>
        <v>1200000</v>
      </c>
    </row>
    <row r="54" spans="2:50" ht="15.6" x14ac:dyDescent="0.3">
      <c r="B54" s="57" t="s">
        <v>196</v>
      </c>
      <c r="C54" s="56"/>
      <c r="D54" s="56"/>
      <c r="E54" s="56"/>
      <c r="F54" s="56"/>
      <c r="G54" s="56"/>
      <c r="H54" s="55">
        <f t="shared" ref="H54:U54" si="45">+H53</f>
        <v>1200000</v>
      </c>
      <c r="I54" s="55">
        <f t="shared" si="45"/>
        <v>100000</v>
      </c>
      <c r="J54" s="55">
        <f t="shared" si="45"/>
        <v>100000</v>
      </c>
      <c r="K54" s="55">
        <f t="shared" si="45"/>
        <v>100000</v>
      </c>
      <c r="L54" s="55">
        <f t="shared" si="45"/>
        <v>100000</v>
      </c>
      <c r="M54" s="55">
        <f t="shared" si="45"/>
        <v>100000</v>
      </c>
      <c r="N54" s="55">
        <f t="shared" si="45"/>
        <v>100000</v>
      </c>
      <c r="O54" s="55">
        <f t="shared" si="45"/>
        <v>100000</v>
      </c>
      <c r="P54" s="55">
        <f t="shared" si="45"/>
        <v>100000</v>
      </c>
      <c r="Q54" s="55">
        <f t="shared" si="45"/>
        <v>100000</v>
      </c>
      <c r="R54" s="55">
        <f t="shared" si="45"/>
        <v>100000</v>
      </c>
      <c r="S54" s="55">
        <f t="shared" si="45"/>
        <v>100000</v>
      </c>
      <c r="T54" s="55">
        <f t="shared" si="45"/>
        <v>100000</v>
      </c>
      <c r="U54" s="55">
        <f t="shared" si="45"/>
        <v>1200000</v>
      </c>
    </row>
    <row r="55" spans="2:50" ht="27.75" customHeight="1" x14ac:dyDescent="0.3">
      <c r="B55" s="54" t="s">
        <v>195</v>
      </c>
      <c r="C55" s="53"/>
      <c r="D55" s="53"/>
      <c r="E55" s="53"/>
      <c r="F55" s="53"/>
      <c r="G55" s="53"/>
      <c r="H55" s="52">
        <f t="shared" ref="H55:U55" si="46">+H52+H54</f>
        <v>16960738.600000001</v>
      </c>
      <c r="I55" s="52">
        <f t="shared" si="46"/>
        <v>341739.66500000004</v>
      </c>
      <c r="J55" s="52">
        <f t="shared" si="46"/>
        <v>270072.96500000003</v>
      </c>
      <c r="K55" s="52">
        <f t="shared" si="46"/>
        <v>2548016.085</v>
      </c>
      <c r="L55" s="52">
        <f t="shared" si="46"/>
        <v>1266739.665</v>
      </c>
      <c r="M55" s="52">
        <f t="shared" si="46"/>
        <v>2505516.085</v>
      </c>
      <c r="N55" s="52">
        <f t="shared" si="46"/>
        <v>379239.66500000004</v>
      </c>
      <c r="O55" s="52">
        <f t="shared" si="46"/>
        <v>3990410.4050000003</v>
      </c>
      <c r="P55" s="52">
        <f t="shared" si="46"/>
        <v>304239.66500000004</v>
      </c>
      <c r="Q55" s="52">
        <f t="shared" si="46"/>
        <v>274466.98499999999</v>
      </c>
      <c r="R55" s="52">
        <f t="shared" si="46"/>
        <v>266739.66500000004</v>
      </c>
      <c r="S55" s="52">
        <f t="shared" si="46"/>
        <v>266739.66500000004</v>
      </c>
      <c r="T55" s="52">
        <f t="shared" si="46"/>
        <v>4547816.085</v>
      </c>
      <c r="U55" s="52">
        <f t="shared" si="46"/>
        <v>16961736.599999998</v>
      </c>
    </row>
  </sheetData>
  <mergeCells count="6">
    <mergeCell ref="B52:G52"/>
    <mergeCell ref="B6:B7"/>
    <mergeCell ref="C6:G6"/>
    <mergeCell ref="B11:G11"/>
    <mergeCell ref="B13:G13"/>
    <mergeCell ref="B51:G51"/>
  </mergeCells>
  <pageMargins left="0.7" right="0.7" top="0.75" bottom="0.75" header="0.3" footer="0.3"/>
  <pageSetup paperSize="5" scale="2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1022A1-9212-4223-97D3-3E365AECA8BE}">
  <sheetPr>
    <pageSetUpPr fitToPage="1"/>
  </sheetPr>
  <dimension ref="A1:U41"/>
  <sheetViews>
    <sheetView showGridLines="0" zoomScaleNormal="100" workbookViewId="0">
      <selection activeCell="D8" sqref="D8"/>
    </sheetView>
  </sheetViews>
  <sheetFormatPr defaultRowHeight="14.4" x14ac:dyDescent="0.3"/>
  <cols>
    <col min="2" max="2" width="34.44140625" customWidth="1"/>
    <col min="4" max="4" width="11.21875" customWidth="1"/>
    <col min="5" max="5" width="10.77734375" customWidth="1"/>
    <col min="6" max="6" width="0" hidden="1" customWidth="1"/>
    <col min="7" max="7" width="14.21875" customWidth="1"/>
    <col min="8" max="8" width="13.21875" customWidth="1"/>
    <col min="9" max="9" width="11.5546875" customWidth="1"/>
    <col min="10" max="10" width="10.5546875" customWidth="1"/>
    <col min="11" max="11" width="10.77734375" customWidth="1"/>
    <col min="12" max="12" width="15.21875" customWidth="1"/>
    <col min="13" max="13" width="19.21875" customWidth="1"/>
    <col min="15" max="15" width="11" bestFit="1" customWidth="1"/>
  </cols>
  <sheetData>
    <row r="1" spans="1:21" ht="16.2" thickBot="1" x14ac:dyDescent="0.35">
      <c r="A1" s="126" t="s">
        <v>58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</row>
    <row r="2" spans="1:21" x14ac:dyDescent="0.3">
      <c r="A2" s="127" t="s">
        <v>57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9"/>
      <c r="M2" s="130"/>
    </row>
    <row r="3" spans="1:21" ht="21" customHeight="1" x14ac:dyDescent="0.3">
      <c r="A3" s="131" t="s">
        <v>25</v>
      </c>
      <c r="B3" s="125" t="s">
        <v>24</v>
      </c>
      <c r="C3" s="123" t="s">
        <v>56</v>
      </c>
      <c r="D3" s="123" t="s">
        <v>22</v>
      </c>
      <c r="E3" s="133" t="s">
        <v>21</v>
      </c>
      <c r="F3" s="134"/>
      <c r="G3" s="134"/>
      <c r="H3" s="135"/>
      <c r="I3" s="123" t="s">
        <v>20</v>
      </c>
      <c r="J3" s="125" t="s">
        <v>19</v>
      </c>
      <c r="K3" s="125"/>
      <c r="L3" s="123" t="s">
        <v>18</v>
      </c>
      <c r="M3" s="136" t="s">
        <v>17</v>
      </c>
    </row>
    <row r="4" spans="1:21" ht="30.6" x14ac:dyDescent="0.3">
      <c r="A4" s="131"/>
      <c r="B4" s="125"/>
      <c r="C4" s="132"/>
      <c r="D4" s="132"/>
      <c r="E4" s="95" t="s">
        <v>37</v>
      </c>
      <c r="F4" s="96" t="s">
        <v>55</v>
      </c>
      <c r="G4" s="96" t="s">
        <v>14</v>
      </c>
      <c r="H4" s="96" t="s">
        <v>13</v>
      </c>
      <c r="I4" s="124"/>
      <c r="J4" s="96" t="s">
        <v>12</v>
      </c>
      <c r="K4" s="96" t="s">
        <v>11</v>
      </c>
      <c r="L4" s="124"/>
      <c r="M4" s="136"/>
    </row>
    <row r="5" spans="1:21" ht="20.399999999999999" x14ac:dyDescent="0.3">
      <c r="A5" s="15"/>
      <c r="B5" s="12" t="s">
        <v>54</v>
      </c>
      <c r="C5" s="12" t="s">
        <v>36</v>
      </c>
      <c r="D5" s="12" t="s">
        <v>6</v>
      </c>
      <c r="E5" s="14">
        <v>12373200</v>
      </c>
      <c r="F5" s="13"/>
      <c r="G5" s="13">
        <v>0.1</v>
      </c>
      <c r="H5" s="13">
        <v>0</v>
      </c>
      <c r="I5" s="13"/>
      <c r="J5" s="11">
        <v>43129</v>
      </c>
      <c r="K5" s="20">
        <v>43435</v>
      </c>
      <c r="L5" s="10" t="s">
        <v>28</v>
      </c>
      <c r="M5" s="9"/>
      <c r="O5" s="25"/>
    </row>
    <row r="6" spans="1:21" ht="20.399999999999999" x14ac:dyDescent="0.3">
      <c r="A6" s="24"/>
      <c r="B6" s="23" t="s">
        <v>53</v>
      </c>
      <c r="C6" s="23" t="s">
        <v>52</v>
      </c>
      <c r="D6" s="12" t="s">
        <v>6</v>
      </c>
      <c r="E6" s="22">
        <v>312000</v>
      </c>
      <c r="F6" s="21">
        <v>0.5</v>
      </c>
      <c r="G6" s="21"/>
      <c r="H6" s="21">
        <v>0.5</v>
      </c>
      <c r="I6" s="21" t="s">
        <v>5</v>
      </c>
      <c r="J6" s="20">
        <v>43467</v>
      </c>
      <c r="K6" s="20">
        <v>43647</v>
      </c>
      <c r="L6" s="19" t="s">
        <v>28</v>
      </c>
      <c r="M6" s="18" t="s">
        <v>278</v>
      </c>
      <c r="Q6" s="26"/>
      <c r="R6" s="111"/>
      <c r="S6" s="110"/>
      <c r="T6" s="110"/>
      <c r="U6" s="26"/>
    </row>
    <row r="7" spans="1:21" ht="15" thickBot="1" x14ac:dyDescent="0.35">
      <c r="A7" s="8" t="s">
        <v>2</v>
      </c>
      <c r="B7" s="6"/>
      <c r="C7" s="6"/>
      <c r="D7" s="6"/>
      <c r="E7" s="7">
        <f>SUM(E5:E6)</f>
        <v>12685200</v>
      </c>
      <c r="F7" s="6"/>
      <c r="G7" s="6"/>
      <c r="H7" s="6"/>
      <c r="I7" s="6"/>
      <c r="J7" s="6"/>
      <c r="K7" s="6"/>
      <c r="L7" s="5"/>
      <c r="M7" s="4"/>
      <c r="Q7" s="26"/>
      <c r="R7" s="26"/>
      <c r="S7" s="26"/>
      <c r="T7" s="26"/>
      <c r="U7" s="26"/>
    </row>
    <row r="8" spans="1:21" ht="15" thickBot="1" x14ac:dyDescent="0.3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</row>
    <row r="9" spans="1:21" x14ac:dyDescent="0.3">
      <c r="A9" s="127" t="s">
        <v>51</v>
      </c>
      <c r="B9" s="128"/>
      <c r="C9" s="128"/>
      <c r="D9" s="128"/>
      <c r="E9" s="128"/>
      <c r="F9" s="128"/>
      <c r="G9" s="128"/>
      <c r="H9" s="128"/>
      <c r="I9" s="128"/>
      <c r="J9" s="128"/>
      <c r="K9" s="128"/>
      <c r="L9" s="129"/>
      <c r="M9" s="130"/>
    </row>
    <row r="10" spans="1:21" ht="22.5" customHeight="1" x14ac:dyDescent="0.3">
      <c r="A10" s="131" t="s">
        <v>25</v>
      </c>
      <c r="B10" s="125" t="s">
        <v>24</v>
      </c>
      <c r="C10" s="123" t="s">
        <v>23</v>
      </c>
      <c r="D10" s="123" t="s">
        <v>22</v>
      </c>
      <c r="E10" s="133" t="s">
        <v>21</v>
      </c>
      <c r="F10" s="134"/>
      <c r="G10" s="134"/>
      <c r="H10" s="135"/>
      <c r="I10" s="123" t="s">
        <v>20</v>
      </c>
      <c r="J10" s="125" t="s">
        <v>19</v>
      </c>
      <c r="K10" s="125"/>
      <c r="L10" s="123" t="s">
        <v>18</v>
      </c>
      <c r="M10" s="136" t="s">
        <v>17</v>
      </c>
    </row>
    <row r="11" spans="1:21" ht="30.6" x14ac:dyDescent="0.3">
      <c r="A11" s="131"/>
      <c r="B11" s="125"/>
      <c r="C11" s="132"/>
      <c r="D11" s="132"/>
      <c r="E11" s="95" t="s">
        <v>37</v>
      </c>
      <c r="F11" s="96" t="s">
        <v>15</v>
      </c>
      <c r="G11" s="96" t="s">
        <v>14</v>
      </c>
      <c r="H11" s="96" t="s">
        <v>13</v>
      </c>
      <c r="I11" s="124"/>
      <c r="J11" s="96" t="s">
        <v>12</v>
      </c>
      <c r="K11" s="96" t="s">
        <v>11</v>
      </c>
      <c r="L11" s="124"/>
      <c r="M11" s="136"/>
    </row>
    <row r="12" spans="1:21" ht="20.399999999999999" x14ac:dyDescent="0.3">
      <c r="A12" s="15"/>
      <c r="B12" s="12" t="s">
        <v>50</v>
      </c>
      <c r="C12" s="12" t="s">
        <v>43</v>
      </c>
      <c r="D12" s="12" t="s">
        <v>6</v>
      </c>
      <c r="E12" s="14">
        <v>25000</v>
      </c>
      <c r="F12" s="13">
        <v>1</v>
      </c>
      <c r="G12" s="13">
        <v>0</v>
      </c>
      <c r="H12" s="13">
        <v>0</v>
      </c>
      <c r="I12" s="13" t="s">
        <v>5</v>
      </c>
      <c r="J12" s="11">
        <v>43327</v>
      </c>
      <c r="K12" s="11">
        <v>43374</v>
      </c>
      <c r="L12" s="10" t="s">
        <v>49</v>
      </c>
      <c r="M12" s="9" t="s">
        <v>48</v>
      </c>
    </row>
    <row r="13" spans="1:21" x14ac:dyDescent="0.3">
      <c r="A13" s="15"/>
      <c r="B13" s="12" t="s">
        <v>47</v>
      </c>
      <c r="C13" s="12" t="s">
        <v>36</v>
      </c>
      <c r="D13" s="12" t="s">
        <v>6</v>
      </c>
      <c r="E13" s="14">
        <v>125000</v>
      </c>
      <c r="F13" s="13">
        <v>1</v>
      </c>
      <c r="G13" s="13">
        <v>0</v>
      </c>
      <c r="H13" s="13">
        <v>0</v>
      </c>
      <c r="I13" s="13" t="s">
        <v>5</v>
      </c>
      <c r="J13" s="11">
        <v>43400</v>
      </c>
      <c r="K13" s="11">
        <v>43461</v>
      </c>
      <c r="L13" s="10" t="s">
        <v>28</v>
      </c>
      <c r="M13" s="9"/>
    </row>
    <row r="14" spans="1:21" ht="15" thickBot="1" x14ac:dyDescent="0.35">
      <c r="A14" s="8" t="s">
        <v>2</v>
      </c>
      <c r="B14" s="6"/>
      <c r="C14" s="6"/>
      <c r="D14" s="6"/>
      <c r="E14" s="7">
        <f>SUM(E12:E13)</f>
        <v>150000</v>
      </c>
      <c r="F14" s="6"/>
      <c r="G14" s="6"/>
      <c r="H14" s="6"/>
      <c r="I14" s="6"/>
      <c r="J14" s="6"/>
      <c r="K14" s="6"/>
      <c r="L14" s="5"/>
      <c r="M14" s="4"/>
    </row>
    <row r="15" spans="1:21" ht="16.2" thickBot="1" x14ac:dyDescent="0.35">
      <c r="A15" s="126"/>
      <c r="B15" s="126"/>
      <c r="C15" s="126"/>
      <c r="D15" s="126"/>
      <c r="E15" s="126"/>
      <c r="F15" s="126"/>
      <c r="G15" s="126"/>
      <c r="H15" s="126"/>
      <c r="I15" s="126"/>
      <c r="J15" s="126"/>
      <c r="K15" s="126"/>
      <c r="L15" s="126"/>
      <c r="M15" s="126"/>
    </row>
    <row r="16" spans="1:21" x14ac:dyDescent="0.3">
      <c r="A16" s="127" t="s">
        <v>46</v>
      </c>
      <c r="B16" s="128"/>
      <c r="C16" s="128"/>
      <c r="D16" s="128"/>
      <c r="E16" s="128"/>
      <c r="F16" s="128"/>
      <c r="G16" s="128"/>
      <c r="H16" s="128"/>
      <c r="I16" s="128"/>
      <c r="J16" s="128"/>
      <c r="K16" s="128"/>
      <c r="L16" s="129"/>
      <c r="M16" s="130"/>
    </row>
    <row r="17" spans="1:14" ht="21" customHeight="1" x14ac:dyDescent="0.3">
      <c r="A17" s="131" t="s">
        <v>25</v>
      </c>
      <c r="B17" s="125" t="s">
        <v>24</v>
      </c>
      <c r="C17" s="123" t="s">
        <v>23</v>
      </c>
      <c r="D17" s="123" t="s">
        <v>22</v>
      </c>
      <c r="E17" s="133" t="s">
        <v>21</v>
      </c>
      <c r="F17" s="134"/>
      <c r="G17" s="134"/>
      <c r="H17" s="135"/>
      <c r="I17" s="123" t="s">
        <v>20</v>
      </c>
      <c r="J17" s="125" t="s">
        <v>19</v>
      </c>
      <c r="K17" s="125"/>
      <c r="L17" s="123" t="s">
        <v>18</v>
      </c>
      <c r="M17" s="136" t="s">
        <v>17</v>
      </c>
    </row>
    <row r="18" spans="1:14" ht="30.6" x14ac:dyDescent="0.3">
      <c r="A18" s="131"/>
      <c r="B18" s="125"/>
      <c r="C18" s="132"/>
      <c r="D18" s="132"/>
      <c r="E18" s="95" t="s">
        <v>37</v>
      </c>
      <c r="F18" s="96" t="s">
        <v>15</v>
      </c>
      <c r="G18" s="96" t="s">
        <v>14</v>
      </c>
      <c r="H18" s="96" t="s">
        <v>13</v>
      </c>
      <c r="I18" s="124"/>
      <c r="J18" s="96" t="s">
        <v>12</v>
      </c>
      <c r="K18" s="96" t="s">
        <v>11</v>
      </c>
      <c r="L18" s="124"/>
      <c r="M18" s="136"/>
    </row>
    <row r="19" spans="1:14" x14ac:dyDescent="0.3">
      <c r="A19" s="15"/>
      <c r="B19" s="109" t="s">
        <v>45</v>
      </c>
      <c r="C19" s="12" t="s">
        <v>43</v>
      </c>
      <c r="D19" s="12" t="s">
        <v>6</v>
      </c>
      <c r="E19" s="14">
        <v>100000</v>
      </c>
      <c r="F19" s="13">
        <v>1</v>
      </c>
      <c r="G19" s="13">
        <v>0</v>
      </c>
      <c r="H19" s="13">
        <v>0</v>
      </c>
      <c r="I19" s="13" t="s">
        <v>5</v>
      </c>
      <c r="J19" s="11">
        <v>43110</v>
      </c>
      <c r="K19" s="11">
        <v>43435</v>
      </c>
      <c r="L19" s="10" t="s">
        <v>28</v>
      </c>
      <c r="M19" s="9"/>
    </row>
    <row r="20" spans="1:14" x14ac:dyDescent="0.3">
      <c r="A20" s="15"/>
      <c r="B20" s="108" t="s">
        <v>44</v>
      </c>
      <c r="C20" s="12" t="s">
        <v>43</v>
      </c>
      <c r="D20" s="12" t="s">
        <v>6</v>
      </c>
      <c r="E20" s="14">
        <v>100000</v>
      </c>
      <c r="F20" s="13">
        <v>1</v>
      </c>
      <c r="G20" s="13">
        <v>0</v>
      </c>
      <c r="H20" s="13">
        <v>0</v>
      </c>
      <c r="I20" s="13" t="s">
        <v>5</v>
      </c>
      <c r="J20" s="11">
        <v>43111</v>
      </c>
      <c r="K20" s="11">
        <v>43480</v>
      </c>
      <c r="L20" s="10"/>
      <c r="M20" s="9"/>
    </row>
    <row r="21" spans="1:14" ht="20.399999999999999" x14ac:dyDescent="0.3">
      <c r="A21" s="15"/>
      <c r="B21" s="12" t="s">
        <v>42</v>
      </c>
      <c r="C21" s="12" t="s">
        <v>41</v>
      </c>
      <c r="D21" s="12" t="s">
        <v>6</v>
      </c>
      <c r="E21" s="14">
        <v>200000</v>
      </c>
      <c r="F21" s="13">
        <v>1</v>
      </c>
      <c r="G21" s="13">
        <v>0</v>
      </c>
      <c r="H21" s="13">
        <v>0</v>
      </c>
      <c r="I21" s="13" t="s">
        <v>5</v>
      </c>
      <c r="J21" s="107" t="s">
        <v>333</v>
      </c>
      <c r="K21" s="11">
        <v>43327</v>
      </c>
      <c r="L21" s="10" t="s">
        <v>32</v>
      </c>
      <c r="M21" s="9"/>
    </row>
    <row r="22" spans="1:14" x14ac:dyDescent="0.3">
      <c r="A22" s="15"/>
      <c r="B22" s="12" t="s">
        <v>40</v>
      </c>
      <c r="C22" s="12"/>
      <c r="D22" s="12" t="s">
        <v>39</v>
      </c>
      <c r="E22" s="14">
        <v>676000</v>
      </c>
      <c r="F22" s="13">
        <v>1</v>
      </c>
      <c r="G22" s="13">
        <v>0</v>
      </c>
      <c r="H22" s="13">
        <v>0</v>
      </c>
      <c r="I22" s="13" t="s">
        <v>5</v>
      </c>
      <c r="J22" s="11">
        <v>42325</v>
      </c>
      <c r="K22" s="11">
        <v>44375</v>
      </c>
      <c r="L22" s="10" t="s">
        <v>3</v>
      </c>
      <c r="M22" s="9"/>
    </row>
    <row r="23" spans="1:14" ht="15" thickBot="1" x14ac:dyDescent="0.35">
      <c r="A23" s="8" t="s">
        <v>2</v>
      </c>
      <c r="B23" s="6"/>
      <c r="C23" s="6"/>
      <c r="D23" s="6"/>
      <c r="E23" s="7">
        <f>SUM(E19:E22)</f>
        <v>1076000</v>
      </c>
      <c r="F23" s="6"/>
      <c r="G23" s="6"/>
      <c r="H23" s="6"/>
      <c r="I23" s="6"/>
      <c r="J23" s="6"/>
      <c r="K23" s="6"/>
      <c r="L23" s="5"/>
      <c r="M23" s="4"/>
    </row>
    <row r="24" spans="1:14" ht="15" thickBot="1" x14ac:dyDescent="0.3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</row>
    <row r="25" spans="1:14" x14ac:dyDescent="0.3">
      <c r="A25" s="127" t="s">
        <v>38</v>
      </c>
      <c r="B25" s="128"/>
      <c r="C25" s="128"/>
      <c r="D25" s="128"/>
      <c r="E25" s="128"/>
      <c r="F25" s="128"/>
      <c r="G25" s="128"/>
      <c r="H25" s="128"/>
      <c r="I25" s="128"/>
      <c r="J25" s="128"/>
      <c r="K25" s="128"/>
      <c r="L25" s="128"/>
      <c r="M25" s="130"/>
    </row>
    <row r="26" spans="1:14" ht="22.5" customHeight="1" x14ac:dyDescent="0.3">
      <c r="A26" s="131" t="s">
        <v>25</v>
      </c>
      <c r="B26" s="125" t="s">
        <v>24</v>
      </c>
      <c r="C26" s="125" t="s">
        <v>23</v>
      </c>
      <c r="D26" s="125" t="s">
        <v>22</v>
      </c>
      <c r="E26" s="133" t="s">
        <v>21</v>
      </c>
      <c r="F26" s="134"/>
      <c r="G26" s="134"/>
      <c r="H26" s="135"/>
      <c r="I26" s="125" t="s">
        <v>20</v>
      </c>
      <c r="J26" s="125" t="s">
        <v>19</v>
      </c>
      <c r="K26" s="125"/>
      <c r="L26" s="123" t="s">
        <v>18</v>
      </c>
      <c r="M26" s="136" t="s">
        <v>17</v>
      </c>
    </row>
    <row r="27" spans="1:14" ht="30.6" x14ac:dyDescent="0.3">
      <c r="A27" s="131"/>
      <c r="B27" s="125"/>
      <c r="C27" s="125"/>
      <c r="D27" s="125"/>
      <c r="E27" s="96" t="s">
        <v>37</v>
      </c>
      <c r="F27" s="96" t="s">
        <v>15</v>
      </c>
      <c r="G27" s="96" t="s">
        <v>14</v>
      </c>
      <c r="H27" s="96" t="s">
        <v>13</v>
      </c>
      <c r="I27" s="125"/>
      <c r="J27" s="96" t="s">
        <v>12</v>
      </c>
      <c r="K27" s="96" t="s">
        <v>11</v>
      </c>
      <c r="L27" s="124"/>
      <c r="M27" s="136"/>
    </row>
    <row r="28" spans="1:14" ht="20.399999999999999" x14ac:dyDescent="0.3">
      <c r="A28" s="15"/>
      <c r="B28" s="12" t="s">
        <v>35</v>
      </c>
      <c r="C28" s="12" t="s">
        <v>29</v>
      </c>
      <c r="D28" s="12" t="s">
        <v>6</v>
      </c>
      <c r="E28" s="14">
        <v>350000</v>
      </c>
      <c r="F28" s="13">
        <v>1</v>
      </c>
      <c r="G28" s="13">
        <v>0</v>
      </c>
      <c r="H28" s="13">
        <v>0</v>
      </c>
      <c r="I28" s="12" t="s">
        <v>5</v>
      </c>
      <c r="J28" s="11">
        <v>43282</v>
      </c>
      <c r="K28" s="11">
        <v>43313</v>
      </c>
      <c r="L28" s="10" t="s">
        <v>28</v>
      </c>
      <c r="M28" s="9" t="s">
        <v>27</v>
      </c>
      <c r="N28" s="16"/>
    </row>
    <row r="29" spans="1:14" ht="30.6" x14ac:dyDescent="0.3">
      <c r="A29" s="15"/>
      <c r="B29" s="12" t="s">
        <v>34</v>
      </c>
      <c r="C29" s="12" t="s">
        <v>33</v>
      </c>
      <c r="D29" s="12" t="s">
        <v>6</v>
      </c>
      <c r="E29" s="14">
        <v>100000</v>
      </c>
      <c r="F29" s="13">
        <v>1</v>
      </c>
      <c r="G29" s="13">
        <v>0</v>
      </c>
      <c r="H29" s="13">
        <v>0</v>
      </c>
      <c r="I29" s="12" t="s">
        <v>5</v>
      </c>
      <c r="J29" s="11"/>
      <c r="K29" s="11">
        <v>43205</v>
      </c>
      <c r="L29" s="10" t="s">
        <v>32</v>
      </c>
      <c r="M29" s="9" t="s">
        <v>31</v>
      </c>
    </row>
    <row r="30" spans="1:14" x14ac:dyDescent="0.3">
      <c r="A30" s="15"/>
      <c r="B30" s="12" t="s">
        <v>30</v>
      </c>
      <c r="C30" s="12" t="s">
        <v>29</v>
      </c>
      <c r="D30" s="12" t="s">
        <v>6</v>
      </c>
      <c r="E30" s="14">
        <v>336485.5</v>
      </c>
      <c r="F30" s="13">
        <v>1</v>
      </c>
      <c r="G30" s="13">
        <v>0</v>
      </c>
      <c r="H30" s="13">
        <v>0</v>
      </c>
      <c r="I30" s="12" t="s">
        <v>5</v>
      </c>
      <c r="J30" s="11">
        <v>43282</v>
      </c>
      <c r="K30" s="11">
        <v>43313</v>
      </c>
      <c r="L30" s="10" t="s">
        <v>28</v>
      </c>
      <c r="M30" s="9" t="s">
        <v>27</v>
      </c>
      <c r="N30" s="16"/>
    </row>
    <row r="31" spans="1:14" ht="15" thickBot="1" x14ac:dyDescent="0.35">
      <c r="A31" s="8" t="s">
        <v>2</v>
      </c>
      <c r="B31" s="6"/>
      <c r="C31" s="6"/>
      <c r="D31" s="6"/>
      <c r="E31" s="7">
        <f>SUM(E28:E30)</f>
        <v>786485.5</v>
      </c>
      <c r="F31" s="6"/>
      <c r="G31" s="6"/>
      <c r="H31" s="6"/>
      <c r="I31" s="6"/>
      <c r="J31" s="6"/>
      <c r="K31" s="6"/>
      <c r="L31" s="6"/>
      <c r="M31" s="17"/>
    </row>
    <row r="32" spans="1:14" ht="15" thickBot="1" x14ac:dyDescent="0.3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</row>
    <row r="33" spans="1:14" x14ac:dyDescent="0.3">
      <c r="A33" s="127" t="s">
        <v>26</v>
      </c>
      <c r="B33" s="128"/>
      <c r="C33" s="128"/>
      <c r="D33" s="128"/>
      <c r="E33" s="128"/>
      <c r="F33" s="128"/>
      <c r="G33" s="128"/>
      <c r="H33" s="128"/>
      <c r="I33" s="128"/>
      <c r="J33" s="128"/>
      <c r="K33" s="128"/>
      <c r="L33" s="129"/>
      <c r="M33" s="130"/>
    </row>
    <row r="34" spans="1:14" ht="21" customHeight="1" x14ac:dyDescent="0.3">
      <c r="A34" s="131" t="s">
        <v>25</v>
      </c>
      <c r="B34" s="125" t="s">
        <v>24</v>
      </c>
      <c r="C34" s="123" t="s">
        <v>23</v>
      </c>
      <c r="D34" s="123" t="s">
        <v>22</v>
      </c>
      <c r="E34" s="133" t="s">
        <v>21</v>
      </c>
      <c r="F34" s="134"/>
      <c r="G34" s="134"/>
      <c r="H34" s="135"/>
      <c r="I34" s="123" t="s">
        <v>20</v>
      </c>
      <c r="J34" s="125" t="s">
        <v>19</v>
      </c>
      <c r="K34" s="125"/>
      <c r="L34" s="123" t="s">
        <v>18</v>
      </c>
      <c r="M34" s="136" t="s">
        <v>17</v>
      </c>
    </row>
    <row r="35" spans="1:14" ht="30.6" x14ac:dyDescent="0.3">
      <c r="A35" s="131"/>
      <c r="B35" s="125"/>
      <c r="C35" s="132"/>
      <c r="D35" s="132"/>
      <c r="E35" s="95" t="s">
        <v>16</v>
      </c>
      <c r="F35" s="96" t="s">
        <v>15</v>
      </c>
      <c r="G35" s="96" t="s">
        <v>14</v>
      </c>
      <c r="H35" s="96" t="s">
        <v>13</v>
      </c>
      <c r="I35" s="124"/>
      <c r="J35" s="96" t="s">
        <v>12</v>
      </c>
      <c r="K35" s="96" t="s">
        <v>11</v>
      </c>
      <c r="L35" s="124"/>
      <c r="M35" s="136"/>
    </row>
    <row r="36" spans="1:14" x14ac:dyDescent="0.3">
      <c r="A36" s="15"/>
      <c r="B36" s="12" t="s">
        <v>10</v>
      </c>
      <c r="C36" s="12" t="s">
        <v>7</v>
      </c>
      <c r="D36" s="12" t="s">
        <v>6</v>
      </c>
      <c r="E36" s="14">
        <v>151091</v>
      </c>
      <c r="F36" s="13">
        <v>1</v>
      </c>
      <c r="G36" s="13">
        <v>0</v>
      </c>
      <c r="H36" s="13">
        <v>0</v>
      </c>
      <c r="I36" s="12" t="s">
        <v>5</v>
      </c>
      <c r="J36" s="12" t="s">
        <v>4</v>
      </c>
      <c r="K36" s="11">
        <v>43311</v>
      </c>
      <c r="L36" s="10" t="s">
        <v>3</v>
      </c>
      <c r="M36" s="9"/>
      <c r="N36" s="16"/>
    </row>
    <row r="37" spans="1:14" x14ac:dyDescent="0.3">
      <c r="A37" s="15"/>
      <c r="B37" s="12" t="s">
        <v>9</v>
      </c>
      <c r="C37" s="12" t="s">
        <v>7</v>
      </c>
      <c r="D37" s="12" t="s">
        <v>6</v>
      </c>
      <c r="E37" s="14">
        <v>166200</v>
      </c>
      <c r="F37" s="13">
        <v>1</v>
      </c>
      <c r="G37" s="13">
        <v>0</v>
      </c>
      <c r="H37" s="13">
        <v>0</v>
      </c>
      <c r="I37" s="12" t="s">
        <v>5</v>
      </c>
      <c r="J37" s="12" t="s">
        <v>4</v>
      </c>
      <c r="K37" s="11">
        <v>43311</v>
      </c>
      <c r="L37" s="10" t="s">
        <v>3</v>
      </c>
      <c r="M37" s="9"/>
      <c r="N37" s="16"/>
    </row>
    <row r="38" spans="1:14" x14ac:dyDescent="0.3">
      <c r="A38" s="15"/>
      <c r="B38" s="12" t="s">
        <v>8</v>
      </c>
      <c r="C38" s="12" t="s">
        <v>7</v>
      </c>
      <c r="D38" s="12" t="s">
        <v>6</v>
      </c>
      <c r="E38" s="14">
        <v>126916</v>
      </c>
      <c r="F38" s="13">
        <v>1</v>
      </c>
      <c r="G38" s="13">
        <v>0</v>
      </c>
      <c r="H38" s="13">
        <v>0</v>
      </c>
      <c r="I38" s="12" t="s">
        <v>5</v>
      </c>
      <c r="J38" s="12" t="s">
        <v>4</v>
      </c>
      <c r="K38" s="11">
        <v>43311</v>
      </c>
      <c r="L38" s="10" t="s">
        <v>3</v>
      </c>
      <c r="M38" s="9"/>
    </row>
    <row r="39" spans="1:14" ht="15" thickBot="1" x14ac:dyDescent="0.35">
      <c r="A39" s="8" t="s">
        <v>2</v>
      </c>
      <c r="B39" s="6"/>
      <c r="C39" s="6"/>
      <c r="D39" s="6"/>
      <c r="E39" s="7">
        <f>SUM(E36:E38)</f>
        <v>444207</v>
      </c>
      <c r="F39" s="6"/>
      <c r="G39" s="6"/>
      <c r="H39" s="6"/>
      <c r="I39" s="6"/>
      <c r="J39" s="6"/>
      <c r="K39" s="6"/>
      <c r="L39" s="5"/>
      <c r="M39" s="4"/>
    </row>
    <row r="40" spans="1:14" x14ac:dyDescent="0.3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</row>
    <row r="41" spans="1:14" ht="18" x14ac:dyDescent="0.35">
      <c r="A41" s="2" t="s">
        <v>1</v>
      </c>
      <c r="B41" s="1"/>
      <c r="C41" s="1"/>
      <c r="D41" s="1"/>
      <c r="E41" s="137">
        <f>+E7+E14+E23+E31+E39</f>
        <v>15141892.5</v>
      </c>
      <c r="F41" s="137"/>
      <c r="G41" s="137"/>
      <c r="H41" s="1"/>
      <c r="I41" s="1"/>
      <c r="J41" s="1"/>
      <c r="K41" s="1"/>
      <c r="L41" s="1"/>
      <c r="M41" s="1"/>
    </row>
  </sheetData>
  <mergeCells count="53">
    <mergeCell ref="E41:G41"/>
    <mergeCell ref="L26:L27"/>
    <mergeCell ref="M26:M27"/>
    <mergeCell ref="A33:M33"/>
    <mergeCell ref="A34:A35"/>
    <mergeCell ref="B34:B35"/>
    <mergeCell ref="C34:C35"/>
    <mergeCell ref="D34:D35"/>
    <mergeCell ref="E34:H34"/>
    <mergeCell ref="I34:I35"/>
    <mergeCell ref="J34:K34"/>
    <mergeCell ref="L17:L18"/>
    <mergeCell ref="M17:M18"/>
    <mergeCell ref="A25:M25"/>
    <mergeCell ref="A26:A27"/>
    <mergeCell ref="B26:B27"/>
    <mergeCell ref="C26:C27"/>
    <mergeCell ref="D26:D27"/>
    <mergeCell ref="L34:L35"/>
    <mergeCell ref="M34:M35"/>
    <mergeCell ref="E26:H26"/>
    <mergeCell ref="I26:I27"/>
    <mergeCell ref="J26:K26"/>
    <mergeCell ref="M10:M11"/>
    <mergeCell ref="A15:M15"/>
    <mergeCell ref="A16:M16"/>
    <mergeCell ref="A17:A18"/>
    <mergeCell ref="B17:B18"/>
    <mergeCell ref="C17:C18"/>
    <mergeCell ref="D17:D18"/>
    <mergeCell ref="E17:H17"/>
    <mergeCell ref="I17:I18"/>
    <mergeCell ref="J17:K17"/>
    <mergeCell ref="M3:M4"/>
    <mergeCell ref="A9:M9"/>
    <mergeCell ref="A10:A11"/>
    <mergeCell ref="B10:B11"/>
    <mergeCell ref="C10:C11"/>
    <mergeCell ref="D10:D11"/>
    <mergeCell ref="E10:H10"/>
    <mergeCell ref="A1:M1"/>
    <mergeCell ref="A2:M2"/>
    <mergeCell ref="A3:A4"/>
    <mergeCell ref="B3:B4"/>
    <mergeCell ref="C3:C4"/>
    <mergeCell ref="D3:D4"/>
    <mergeCell ref="E3:H3"/>
    <mergeCell ref="I3:I4"/>
    <mergeCell ref="J3:K3"/>
    <mergeCell ref="L3:L4"/>
    <mergeCell ref="I10:I11"/>
    <mergeCell ref="J10:K10"/>
    <mergeCell ref="L10:L11"/>
  </mergeCells>
  <dataValidations count="1">
    <dataValidation type="list" allowBlank="1" showInputMessage="1" showErrorMessage="1" sqref="D65571:D65574 IZ65571:IZ65574 SV65571:SV65574 ACR65571:ACR65574 AMN65571:AMN65574 AWJ65571:AWJ65574 BGF65571:BGF65574 BQB65571:BQB65574 BZX65571:BZX65574 CJT65571:CJT65574 CTP65571:CTP65574 DDL65571:DDL65574 DNH65571:DNH65574 DXD65571:DXD65574 EGZ65571:EGZ65574 EQV65571:EQV65574 FAR65571:FAR65574 FKN65571:FKN65574 FUJ65571:FUJ65574 GEF65571:GEF65574 GOB65571:GOB65574 GXX65571:GXX65574 HHT65571:HHT65574 HRP65571:HRP65574 IBL65571:IBL65574 ILH65571:ILH65574 IVD65571:IVD65574 JEZ65571:JEZ65574 JOV65571:JOV65574 JYR65571:JYR65574 KIN65571:KIN65574 KSJ65571:KSJ65574 LCF65571:LCF65574 LMB65571:LMB65574 LVX65571:LVX65574 MFT65571:MFT65574 MPP65571:MPP65574 MZL65571:MZL65574 NJH65571:NJH65574 NTD65571:NTD65574 OCZ65571:OCZ65574 OMV65571:OMV65574 OWR65571:OWR65574 PGN65571:PGN65574 PQJ65571:PQJ65574 QAF65571:QAF65574 QKB65571:QKB65574 QTX65571:QTX65574 RDT65571:RDT65574 RNP65571:RNP65574 RXL65571:RXL65574 SHH65571:SHH65574 SRD65571:SRD65574 TAZ65571:TAZ65574 TKV65571:TKV65574 TUR65571:TUR65574 UEN65571:UEN65574 UOJ65571:UOJ65574 UYF65571:UYF65574 VIB65571:VIB65574 VRX65571:VRX65574 WBT65571:WBT65574 WLP65571:WLP65574 WVL65571:WVL65574 D131107:D131110 IZ131107:IZ131110 SV131107:SV131110 ACR131107:ACR131110 AMN131107:AMN131110 AWJ131107:AWJ131110 BGF131107:BGF131110 BQB131107:BQB131110 BZX131107:BZX131110 CJT131107:CJT131110 CTP131107:CTP131110 DDL131107:DDL131110 DNH131107:DNH131110 DXD131107:DXD131110 EGZ131107:EGZ131110 EQV131107:EQV131110 FAR131107:FAR131110 FKN131107:FKN131110 FUJ131107:FUJ131110 GEF131107:GEF131110 GOB131107:GOB131110 GXX131107:GXX131110 HHT131107:HHT131110 HRP131107:HRP131110 IBL131107:IBL131110 ILH131107:ILH131110 IVD131107:IVD131110 JEZ131107:JEZ131110 JOV131107:JOV131110 JYR131107:JYR131110 KIN131107:KIN131110 KSJ131107:KSJ131110 LCF131107:LCF131110 LMB131107:LMB131110 LVX131107:LVX131110 MFT131107:MFT131110 MPP131107:MPP131110 MZL131107:MZL131110 NJH131107:NJH131110 NTD131107:NTD131110 OCZ131107:OCZ131110 OMV131107:OMV131110 OWR131107:OWR131110 PGN131107:PGN131110 PQJ131107:PQJ131110 QAF131107:QAF131110 QKB131107:QKB131110 QTX131107:QTX131110 RDT131107:RDT131110 RNP131107:RNP131110 RXL131107:RXL131110 SHH131107:SHH131110 SRD131107:SRD131110 TAZ131107:TAZ131110 TKV131107:TKV131110 TUR131107:TUR131110 UEN131107:UEN131110 UOJ131107:UOJ131110 UYF131107:UYF131110 VIB131107:VIB131110 VRX131107:VRX131110 WBT131107:WBT131110 WLP131107:WLP131110 WVL131107:WVL131110 D196643:D196646 IZ196643:IZ196646 SV196643:SV196646 ACR196643:ACR196646 AMN196643:AMN196646 AWJ196643:AWJ196646 BGF196643:BGF196646 BQB196643:BQB196646 BZX196643:BZX196646 CJT196643:CJT196646 CTP196643:CTP196646 DDL196643:DDL196646 DNH196643:DNH196646 DXD196643:DXD196646 EGZ196643:EGZ196646 EQV196643:EQV196646 FAR196643:FAR196646 FKN196643:FKN196646 FUJ196643:FUJ196646 GEF196643:GEF196646 GOB196643:GOB196646 GXX196643:GXX196646 HHT196643:HHT196646 HRP196643:HRP196646 IBL196643:IBL196646 ILH196643:ILH196646 IVD196643:IVD196646 JEZ196643:JEZ196646 JOV196643:JOV196646 JYR196643:JYR196646 KIN196643:KIN196646 KSJ196643:KSJ196646 LCF196643:LCF196646 LMB196643:LMB196646 LVX196643:LVX196646 MFT196643:MFT196646 MPP196643:MPP196646 MZL196643:MZL196646 NJH196643:NJH196646 NTD196643:NTD196646 OCZ196643:OCZ196646 OMV196643:OMV196646 OWR196643:OWR196646 PGN196643:PGN196646 PQJ196643:PQJ196646 QAF196643:QAF196646 QKB196643:QKB196646 QTX196643:QTX196646 RDT196643:RDT196646 RNP196643:RNP196646 RXL196643:RXL196646 SHH196643:SHH196646 SRD196643:SRD196646 TAZ196643:TAZ196646 TKV196643:TKV196646 TUR196643:TUR196646 UEN196643:UEN196646 UOJ196643:UOJ196646 UYF196643:UYF196646 VIB196643:VIB196646 VRX196643:VRX196646 WBT196643:WBT196646 WLP196643:WLP196646 WVL196643:WVL196646 D262179:D262182 IZ262179:IZ262182 SV262179:SV262182 ACR262179:ACR262182 AMN262179:AMN262182 AWJ262179:AWJ262182 BGF262179:BGF262182 BQB262179:BQB262182 BZX262179:BZX262182 CJT262179:CJT262182 CTP262179:CTP262182 DDL262179:DDL262182 DNH262179:DNH262182 DXD262179:DXD262182 EGZ262179:EGZ262182 EQV262179:EQV262182 FAR262179:FAR262182 FKN262179:FKN262182 FUJ262179:FUJ262182 GEF262179:GEF262182 GOB262179:GOB262182 GXX262179:GXX262182 HHT262179:HHT262182 HRP262179:HRP262182 IBL262179:IBL262182 ILH262179:ILH262182 IVD262179:IVD262182 JEZ262179:JEZ262182 JOV262179:JOV262182 JYR262179:JYR262182 KIN262179:KIN262182 KSJ262179:KSJ262182 LCF262179:LCF262182 LMB262179:LMB262182 LVX262179:LVX262182 MFT262179:MFT262182 MPP262179:MPP262182 MZL262179:MZL262182 NJH262179:NJH262182 NTD262179:NTD262182 OCZ262179:OCZ262182 OMV262179:OMV262182 OWR262179:OWR262182 PGN262179:PGN262182 PQJ262179:PQJ262182 QAF262179:QAF262182 QKB262179:QKB262182 QTX262179:QTX262182 RDT262179:RDT262182 RNP262179:RNP262182 RXL262179:RXL262182 SHH262179:SHH262182 SRD262179:SRD262182 TAZ262179:TAZ262182 TKV262179:TKV262182 TUR262179:TUR262182 UEN262179:UEN262182 UOJ262179:UOJ262182 UYF262179:UYF262182 VIB262179:VIB262182 VRX262179:VRX262182 WBT262179:WBT262182 WLP262179:WLP262182 WVL262179:WVL262182 D327715:D327718 IZ327715:IZ327718 SV327715:SV327718 ACR327715:ACR327718 AMN327715:AMN327718 AWJ327715:AWJ327718 BGF327715:BGF327718 BQB327715:BQB327718 BZX327715:BZX327718 CJT327715:CJT327718 CTP327715:CTP327718 DDL327715:DDL327718 DNH327715:DNH327718 DXD327715:DXD327718 EGZ327715:EGZ327718 EQV327715:EQV327718 FAR327715:FAR327718 FKN327715:FKN327718 FUJ327715:FUJ327718 GEF327715:GEF327718 GOB327715:GOB327718 GXX327715:GXX327718 HHT327715:HHT327718 HRP327715:HRP327718 IBL327715:IBL327718 ILH327715:ILH327718 IVD327715:IVD327718 JEZ327715:JEZ327718 JOV327715:JOV327718 JYR327715:JYR327718 KIN327715:KIN327718 KSJ327715:KSJ327718 LCF327715:LCF327718 LMB327715:LMB327718 LVX327715:LVX327718 MFT327715:MFT327718 MPP327715:MPP327718 MZL327715:MZL327718 NJH327715:NJH327718 NTD327715:NTD327718 OCZ327715:OCZ327718 OMV327715:OMV327718 OWR327715:OWR327718 PGN327715:PGN327718 PQJ327715:PQJ327718 QAF327715:QAF327718 QKB327715:QKB327718 QTX327715:QTX327718 RDT327715:RDT327718 RNP327715:RNP327718 RXL327715:RXL327718 SHH327715:SHH327718 SRD327715:SRD327718 TAZ327715:TAZ327718 TKV327715:TKV327718 TUR327715:TUR327718 UEN327715:UEN327718 UOJ327715:UOJ327718 UYF327715:UYF327718 VIB327715:VIB327718 VRX327715:VRX327718 WBT327715:WBT327718 WLP327715:WLP327718 WVL327715:WVL327718 D393251:D393254 IZ393251:IZ393254 SV393251:SV393254 ACR393251:ACR393254 AMN393251:AMN393254 AWJ393251:AWJ393254 BGF393251:BGF393254 BQB393251:BQB393254 BZX393251:BZX393254 CJT393251:CJT393254 CTP393251:CTP393254 DDL393251:DDL393254 DNH393251:DNH393254 DXD393251:DXD393254 EGZ393251:EGZ393254 EQV393251:EQV393254 FAR393251:FAR393254 FKN393251:FKN393254 FUJ393251:FUJ393254 GEF393251:GEF393254 GOB393251:GOB393254 GXX393251:GXX393254 HHT393251:HHT393254 HRP393251:HRP393254 IBL393251:IBL393254 ILH393251:ILH393254 IVD393251:IVD393254 JEZ393251:JEZ393254 JOV393251:JOV393254 JYR393251:JYR393254 KIN393251:KIN393254 KSJ393251:KSJ393254 LCF393251:LCF393254 LMB393251:LMB393254 LVX393251:LVX393254 MFT393251:MFT393254 MPP393251:MPP393254 MZL393251:MZL393254 NJH393251:NJH393254 NTD393251:NTD393254 OCZ393251:OCZ393254 OMV393251:OMV393254 OWR393251:OWR393254 PGN393251:PGN393254 PQJ393251:PQJ393254 QAF393251:QAF393254 QKB393251:QKB393254 QTX393251:QTX393254 RDT393251:RDT393254 RNP393251:RNP393254 RXL393251:RXL393254 SHH393251:SHH393254 SRD393251:SRD393254 TAZ393251:TAZ393254 TKV393251:TKV393254 TUR393251:TUR393254 UEN393251:UEN393254 UOJ393251:UOJ393254 UYF393251:UYF393254 VIB393251:VIB393254 VRX393251:VRX393254 WBT393251:WBT393254 WLP393251:WLP393254 WVL393251:WVL393254 D458787:D458790 IZ458787:IZ458790 SV458787:SV458790 ACR458787:ACR458790 AMN458787:AMN458790 AWJ458787:AWJ458790 BGF458787:BGF458790 BQB458787:BQB458790 BZX458787:BZX458790 CJT458787:CJT458790 CTP458787:CTP458790 DDL458787:DDL458790 DNH458787:DNH458790 DXD458787:DXD458790 EGZ458787:EGZ458790 EQV458787:EQV458790 FAR458787:FAR458790 FKN458787:FKN458790 FUJ458787:FUJ458790 GEF458787:GEF458790 GOB458787:GOB458790 GXX458787:GXX458790 HHT458787:HHT458790 HRP458787:HRP458790 IBL458787:IBL458790 ILH458787:ILH458790 IVD458787:IVD458790 JEZ458787:JEZ458790 JOV458787:JOV458790 JYR458787:JYR458790 KIN458787:KIN458790 KSJ458787:KSJ458790 LCF458787:LCF458790 LMB458787:LMB458790 LVX458787:LVX458790 MFT458787:MFT458790 MPP458787:MPP458790 MZL458787:MZL458790 NJH458787:NJH458790 NTD458787:NTD458790 OCZ458787:OCZ458790 OMV458787:OMV458790 OWR458787:OWR458790 PGN458787:PGN458790 PQJ458787:PQJ458790 QAF458787:QAF458790 QKB458787:QKB458790 QTX458787:QTX458790 RDT458787:RDT458790 RNP458787:RNP458790 RXL458787:RXL458790 SHH458787:SHH458790 SRD458787:SRD458790 TAZ458787:TAZ458790 TKV458787:TKV458790 TUR458787:TUR458790 UEN458787:UEN458790 UOJ458787:UOJ458790 UYF458787:UYF458790 VIB458787:VIB458790 VRX458787:VRX458790 WBT458787:WBT458790 WLP458787:WLP458790 WVL458787:WVL458790 D524323:D524326 IZ524323:IZ524326 SV524323:SV524326 ACR524323:ACR524326 AMN524323:AMN524326 AWJ524323:AWJ524326 BGF524323:BGF524326 BQB524323:BQB524326 BZX524323:BZX524326 CJT524323:CJT524326 CTP524323:CTP524326 DDL524323:DDL524326 DNH524323:DNH524326 DXD524323:DXD524326 EGZ524323:EGZ524326 EQV524323:EQV524326 FAR524323:FAR524326 FKN524323:FKN524326 FUJ524323:FUJ524326 GEF524323:GEF524326 GOB524323:GOB524326 GXX524323:GXX524326 HHT524323:HHT524326 HRP524323:HRP524326 IBL524323:IBL524326 ILH524323:ILH524326 IVD524323:IVD524326 JEZ524323:JEZ524326 JOV524323:JOV524326 JYR524323:JYR524326 KIN524323:KIN524326 KSJ524323:KSJ524326 LCF524323:LCF524326 LMB524323:LMB524326 LVX524323:LVX524326 MFT524323:MFT524326 MPP524323:MPP524326 MZL524323:MZL524326 NJH524323:NJH524326 NTD524323:NTD524326 OCZ524323:OCZ524326 OMV524323:OMV524326 OWR524323:OWR524326 PGN524323:PGN524326 PQJ524323:PQJ524326 QAF524323:QAF524326 QKB524323:QKB524326 QTX524323:QTX524326 RDT524323:RDT524326 RNP524323:RNP524326 RXL524323:RXL524326 SHH524323:SHH524326 SRD524323:SRD524326 TAZ524323:TAZ524326 TKV524323:TKV524326 TUR524323:TUR524326 UEN524323:UEN524326 UOJ524323:UOJ524326 UYF524323:UYF524326 VIB524323:VIB524326 VRX524323:VRX524326 WBT524323:WBT524326 WLP524323:WLP524326 WVL524323:WVL524326 D589859:D589862 IZ589859:IZ589862 SV589859:SV589862 ACR589859:ACR589862 AMN589859:AMN589862 AWJ589859:AWJ589862 BGF589859:BGF589862 BQB589859:BQB589862 BZX589859:BZX589862 CJT589859:CJT589862 CTP589859:CTP589862 DDL589859:DDL589862 DNH589859:DNH589862 DXD589859:DXD589862 EGZ589859:EGZ589862 EQV589859:EQV589862 FAR589859:FAR589862 FKN589859:FKN589862 FUJ589859:FUJ589862 GEF589859:GEF589862 GOB589859:GOB589862 GXX589859:GXX589862 HHT589859:HHT589862 HRP589859:HRP589862 IBL589859:IBL589862 ILH589859:ILH589862 IVD589859:IVD589862 JEZ589859:JEZ589862 JOV589859:JOV589862 JYR589859:JYR589862 KIN589859:KIN589862 KSJ589859:KSJ589862 LCF589859:LCF589862 LMB589859:LMB589862 LVX589859:LVX589862 MFT589859:MFT589862 MPP589859:MPP589862 MZL589859:MZL589862 NJH589859:NJH589862 NTD589859:NTD589862 OCZ589859:OCZ589862 OMV589859:OMV589862 OWR589859:OWR589862 PGN589859:PGN589862 PQJ589859:PQJ589862 QAF589859:QAF589862 QKB589859:QKB589862 QTX589859:QTX589862 RDT589859:RDT589862 RNP589859:RNP589862 RXL589859:RXL589862 SHH589859:SHH589862 SRD589859:SRD589862 TAZ589859:TAZ589862 TKV589859:TKV589862 TUR589859:TUR589862 UEN589859:UEN589862 UOJ589859:UOJ589862 UYF589859:UYF589862 VIB589859:VIB589862 VRX589859:VRX589862 WBT589859:WBT589862 WLP589859:WLP589862 WVL589859:WVL589862 D655395:D655398 IZ655395:IZ655398 SV655395:SV655398 ACR655395:ACR655398 AMN655395:AMN655398 AWJ655395:AWJ655398 BGF655395:BGF655398 BQB655395:BQB655398 BZX655395:BZX655398 CJT655395:CJT655398 CTP655395:CTP655398 DDL655395:DDL655398 DNH655395:DNH655398 DXD655395:DXD655398 EGZ655395:EGZ655398 EQV655395:EQV655398 FAR655395:FAR655398 FKN655395:FKN655398 FUJ655395:FUJ655398 GEF655395:GEF655398 GOB655395:GOB655398 GXX655395:GXX655398 HHT655395:HHT655398 HRP655395:HRP655398 IBL655395:IBL655398 ILH655395:ILH655398 IVD655395:IVD655398 JEZ655395:JEZ655398 JOV655395:JOV655398 JYR655395:JYR655398 KIN655395:KIN655398 KSJ655395:KSJ655398 LCF655395:LCF655398 LMB655395:LMB655398 LVX655395:LVX655398 MFT655395:MFT655398 MPP655395:MPP655398 MZL655395:MZL655398 NJH655395:NJH655398 NTD655395:NTD655398 OCZ655395:OCZ655398 OMV655395:OMV655398 OWR655395:OWR655398 PGN655395:PGN655398 PQJ655395:PQJ655398 QAF655395:QAF655398 QKB655395:QKB655398 QTX655395:QTX655398 RDT655395:RDT655398 RNP655395:RNP655398 RXL655395:RXL655398 SHH655395:SHH655398 SRD655395:SRD655398 TAZ655395:TAZ655398 TKV655395:TKV655398 TUR655395:TUR655398 UEN655395:UEN655398 UOJ655395:UOJ655398 UYF655395:UYF655398 VIB655395:VIB655398 VRX655395:VRX655398 WBT655395:WBT655398 WLP655395:WLP655398 WVL655395:WVL655398 D720931:D720934 IZ720931:IZ720934 SV720931:SV720934 ACR720931:ACR720934 AMN720931:AMN720934 AWJ720931:AWJ720934 BGF720931:BGF720934 BQB720931:BQB720934 BZX720931:BZX720934 CJT720931:CJT720934 CTP720931:CTP720934 DDL720931:DDL720934 DNH720931:DNH720934 DXD720931:DXD720934 EGZ720931:EGZ720934 EQV720931:EQV720934 FAR720931:FAR720934 FKN720931:FKN720934 FUJ720931:FUJ720934 GEF720931:GEF720934 GOB720931:GOB720934 GXX720931:GXX720934 HHT720931:HHT720934 HRP720931:HRP720934 IBL720931:IBL720934 ILH720931:ILH720934 IVD720931:IVD720934 JEZ720931:JEZ720934 JOV720931:JOV720934 JYR720931:JYR720934 KIN720931:KIN720934 KSJ720931:KSJ720934 LCF720931:LCF720934 LMB720931:LMB720934 LVX720931:LVX720934 MFT720931:MFT720934 MPP720931:MPP720934 MZL720931:MZL720934 NJH720931:NJH720934 NTD720931:NTD720934 OCZ720931:OCZ720934 OMV720931:OMV720934 OWR720931:OWR720934 PGN720931:PGN720934 PQJ720931:PQJ720934 QAF720931:QAF720934 QKB720931:QKB720934 QTX720931:QTX720934 RDT720931:RDT720934 RNP720931:RNP720934 RXL720931:RXL720934 SHH720931:SHH720934 SRD720931:SRD720934 TAZ720931:TAZ720934 TKV720931:TKV720934 TUR720931:TUR720934 UEN720931:UEN720934 UOJ720931:UOJ720934 UYF720931:UYF720934 VIB720931:VIB720934 VRX720931:VRX720934 WBT720931:WBT720934 WLP720931:WLP720934 WVL720931:WVL720934 D786467:D786470 IZ786467:IZ786470 SV786467:SV786470 ACR786467:ACR786470 AMN786467:AMN786470 AWJ786467:AWJ786470 BGF786467:BGF786470 BQB786467:BQB786470 BZX786467:BZX786470 CJT786467:CJT786470 CTP786467:CTP786470 DDL786467:DDL786470 DNH786467:DNH786470 DXD786467:DXD786470 EGZ786467:EGZ786470 EQV786467:EQV786470 FAR786467:FAR786470 FKN786467:FKN786470 FUJ786467:FUJ786470 GEF786467:GEF786470 GOB786467:GOB786470 GXX786467:GXX786470 HHT786467:HHT786470 HRP786467:HRP786470 IBL786467:IBL786470 ILH786467:ILH786470 IVD786467:IVD786470 JEZ786467:JEZ786470 JOV786467:JOV786470 JYR786467:JYR786470 KIN786467:KIN786470 KSJ786467:KSJ786470 LCF786467:LCF786470 LMB786467:LMB786470 LVX786467:LVX786470 MFT786467:MFT786470 MPP786467:MPP786470 MZL786467:MZL786470 NJH786467:NJH786470 NTD786467:NTD786470 OCZ786467:OCZ786470 OMV786467:OMV786470 OWR786467:OWR786470 PGN786467:PGN786470 PQJ786467:PQJ786470 QAF786467:QAF786470 QKB786467:QKB786470 QTX786467:QTX786470 RDT786467:RDT786470 RNP786467:RNP786470 RXL786467:RXL786470 SHH786467:SHH786470 SRD786467:SRD786470 TAZ786467:TAZ786470 TKV786467:TKV786470 TUR786467:TUR786470 UEN786467:UEN786470 UOJ786467:UOJ786470 UYF786467:UYF786470 VIB786467:VIB786470 VRX786467:VRX786470 WBT786467:WBT786470 WLP786467:WLP786470 WVL786467:WVL786470 D852003:D852006 IZ852003:IZ852006 SV852003:SV852006 ACR852003:ACR852006 AMN852003:AMN852006 AWJ852003:AWJ852006 BGF852003:BGF852006 BQB852003:BQB852006 BZX852003:BZX852006 CJT852003:CJT852006 CTP852003:CTP852006 DDL852003:DDL852006 DNH852003:DNH852006 DXD852003:DXD852006 EGZ852003:EGZ852006 EQV852003:EQV852006 FAR852003:FAR852006 FKN852003:FKN852006 FUJ852003:FUJ852006 GEF852003:GEF852006 GOB852003:GOB852006 GXX852003:GXX852006 HHT852003:HHT852006 HRP852003:HRP852006 IBL852003:IBL852006 ILH852003:ILH852006 IVD852003:IVD852006 JEZ852003:JEZ852006 JOV852003:JOV852006 JYR852003:JYR852006 KIN852003:KIN852006 KSJ852003:KSJ852006 LCF852003:LCF852006 LMB852003:LMB852006 LVX852003:LVX852006 MFT852003:MFT852006 MPP852003:MPP852006 MZL852003:MZL852006 NJH852003:NJH852006 NTD852003:NTD852006 OCZ852003:OCZ852006 OMV852003:OMV852006 OWR852003:OWR852006 PGN852003:PGN852006 PQJ852003:PQJ852006 QAF852003:QAF852006 QKB852003:QKB852006 QTX852003:QTX852006 RDT852003:RDT852006 RNP852003:RNP852006 RXL852003:RXL852006 SHH852003:SHH852006 SRD852003:SRD852006 TAZ852003:TAZ852006 TKV852003:TKV852006 TUR852003:TUR852006 UEN852003:UEN852006 UOJ852003:UOJ852006 UYF852003:UYF852006 VIB852003:VIB852006 VRX852003:VRX852006 WBT852003:WBT852006 WLP852003:WLP852006 WVL852003:WVL852006 D917539:D917542 IZ917539:IZ917542 SV917539:SV917542 ACR917539:ACR917542 AMN917539:AMN917542 AWJ917539:AWJ917542 BGF917539:BGF917542 BQB917539:BQB917542 BZX917539:BZX917542 CJT917539:CJT917542 CTP917539:CTP917542 DDL917539:DDL917542 DNH917539:DNH917542 DXD917539:DXD917542 EGZ917539:EGZ917542 EQV917539:EQV917542 FAR917539:FAR917542 FKN917539:FKN917542 FUJ917539:FUJ917542 GEF917539:GEF917542 GOB917539:GOB917542 GXX917539:GXX917542 HHT917539:HHT917542 HRP917539:HRP917542 IBL917539:IBL917542 ILH917539:ILH917542 IVD917539:IVD917542 JEZ917539:JEZ917542 JOV917539:JOV917542 JYR917539:JYR917542 KIN917539:KIN917542 KSJ917539:KSJ917542 LCF917539:LCF917542 LMB917539:LMB917542 LVX917539:LVX917542 MFT917539:MFT917542 MPP917539:MPP917542 MZL917539:MZL917542 NJH917539:NJH917542 NTD917539:NTD917542 OCZ917539:OCZ917542 OMV917539:OMV917542 OWR917539:OWR917542 PGN917539:PGN917542 PQJ917539:PQJ917542 QAF917539:QAF917542 QKB917539:QKB917542 QTX917539:QTX917542 RDT917539:RDT917542 RNP917539:RNP917542 RXL917539:RXL917542 SHH917539:SHH917542 SRD917539:SRD917542 TAZ917539:TAZ917542 TKV917539:TKV917542 TUR917539:TUR917542 UEN917539:UEN917542 UOJ917539:UOJ917542 UYF917539:UYF917542 VIB917539:VIB917542 VRX917539:VRX917542 WBT917539:WBT917542 WLP917539:WLP917542 WVL917539:WVL917542 D983075:D983078 IZ983075:IZ983078 SV983075:SV983078 ACR983075:ACR983078 AMN983075:AMN983078 AWJ983075:AWJ983078 BGF983075:BGF983078 BQB983075:BQB983078 BZX983075:BZX983078 CJT983075:CJT983078 CTP983075:CTP983078 DDL983075:DDL983078 DNH983075:DNH983078 DXD983075:DXD983078 EGZ983075:EGZ983078 EQV983075:EQV983078 FAR983075:FAR983078 FKN983075:FKN983078 FUJ983075:FUJ983078 GEF983075:GEF983078 GOB983075:GOB983078 GXX983075:GXX983078 HHT983075:HHT983078 HRP983075:HRP983078 IBL983075:IBL983078 ILH983075:ILH983078 IVD983075:IVD983078 JEZ983075:JEZ983078 JOV983075:JOV983078 JYR983075:JYR983078 KIN983075:KIN983078 KSJ983075:KSJ983078 LCF983075:LCF983078 LMB983075:LMB983078 LVX983075:LVX983078 MFT983075:MFT983078 MPP983075:MPP983078 MZL983075:MZL983078 NJH983075:NJH983078 NTD983075:NTD983078 OCZ983075:OCZ983078 OMV983075:OMV983078 OWR983075:OWR983078 PGN983075:PGN983078 PQJ983075:PQJ983078 QAF983075:QAF983078 QKB983075:QKB983078 QTX983075:QTX983078 RDT983075:RDT983078 RNP983075:RNP983078 RXL983075:RXL983078 SHH983075:SHH983078 SRD983075:SRD983078 TAZ983075:TAZ983078 TKV983075:TKV983078 TUR983075:TUR983078 UEN983075:UEN983078 UOJ983075:UOJ983078 UYF983075:UYF983078 VIB983075:VIB983078 VRX983075:VRX983078 WBT983075:WBT983078 WLP983075:WLP983078 WVL983075:WVL983078 D19:D23 IZ19:IZ23 SV19:SV23 ACR19:ACR23 AMN19:AMN23 AWJ19:AWJ23 BGF19:BGF23 BQB19:BQB23 BZX19:BZX23 CJT19:CJT23 CTP19:CTP23 DDL19:DDL23 DNH19:DNH23 DXD19:DXD23 EGZ19:EGZ23 EQV19:EQV23 FAR19:FAR23 FKN19:FKN23 FUJ19:FUJ23 GEF19:GEF23 GOB19:GOB23 GXX19:GXX23 HHT19:HHT23 HRP19:HRP23 IBL19:IBL23 ILH19:ILH23 IVD19:IVD23 JEZ19:JEZ23 JOV19:JOV23 JYR19:JYR23 KIN19:KIN23 KSJ19:KSJ23 LCF19:LCF23 LMB19:LMB23 LVX19:LVX23 MFT19:MFT23 MPP19:MPP23 MZL19:MZL23 NJH19:NJH23 NTD19:NTD23 OCZ19:OCZ23 OMV19:OMV23 OWR19:OWR23 PGN19:PGN23 PQJ19:PQJ23 QAF19:QAF23 QKB19:QKB23 QTX19:QTX23 RDT19:RDT23 RNP19:RNP23 RXL19:RXL23 SHH19:SHH23 SRD19:SRD23 TAZ19:TAZ23 TKV19:TKV23 TUR19:TUR23 UEN19:UEN23 UOJ19:UOJ23 UYF19:UYF23 VIB19:VIB23 VRX19:VRX23 WBT19:WBT23 WLP19:WLP23 WVL19:WVL23 D65553:D65557 IZ65553:IZ65557 SV65553:SV65557 ACR65553:ACR65557 AMN65553:AMN65557 AWJ65553:AWJ65557 BGF65553:BGF65557 BQB65553:BQB65557 BZX65553:BZX65557 CJT65553:CJT65557 CTP65553:CTP65557 DDL65553:DDL65557 DNH65553:DNH65557 DXD65553:DXD65557 EGZ65553:EGZ65557 EQV65553:EQV65557 FAR65553:FAR65557 FKN65553:FKN65557 FUJ65553:FUJ65557 GEF65553:GEF65557 GOB65553:GOB65557 GXX65553:GXX65557 HHT65553:HHT65557 HRP65553:HRP65557 IBL65553:IBL65557 ILH65553:ILH65557 IVD65553:IVD65557 JEZ65553:JEZ65557 JOV65553:JOV65557 JYR65553:JYR65557 KIN65553:KIN65557 KSJ65553:KSJ65557 LCF65553:LCF65557 LMB65553:LMB65557 LVX65553:LVX65557 MFT65553:MFT65557 MPP65553:MPP65557 MZL65553:MZL65557 NJH65553:NJH65557 NTD65553:NTD65557 OCZ65553:OCZ65557 OMV65553:OMV65557 OWR65553:OWR65557 PGN65553:PGN65557 PQJ65553:PQJ65557 QAF65553:QAF65557 QKB65553:QKB65557 QTX65553:QTX65557 RDT65553:RDT65557 RNP65553:RNP65557 RXL65553:RXL65557 SHH65553:SHH65557 SRD65553:SRD65557 TAZ65553:TAZ65557 TKV65553:TKV65557 TUR65553:TUR65557 UEN65553:UEN65557 UOJ65553:UOJ65557 UYF65553:UYF65557 VIB65553:VIB65557 VRX65553:VRX65557 WBT65553:WBT65557 WLP65553:WLP65557 WVL65553:WVL65557 D131089:D131093 IZ131089:IZ131093 SV131089:SV131093 ACR131089:ACR131093 AMN131089:AMN131093 AWJ131089:AWJ131093 BGF131089:BGF131093 BQB131089:BQB131093 BZX131089:BZX131093 CJT131089:CJT131093 CTP131089:CTP131093 DDL131089:DDL131093 DNH131089:DNH131093 DXD131089:DXD131093 EGZ131089:EGZ131093 EQV131089:EQV131093 FAR131089:FAR131093 FKN131089:FKN131093 FUJ131089:FUJ131093 GEF131089:GEF131093 GOB131089:GOB131093 GXX131089:GXX131093 HHT131089:HHT131093 HRP131089:HRP131093 IBL131089:IBL131093 ILH131089:ILH131093 IVD131089:IVD131093 JEZ131089:JEZ131093 JOV131089:JOV131093 JYR131089:JYR131093 KIN131089:KIN131093 KSJ131089:KSJ131093 LCF131089:LCF131093 LMB131089:LMB131093 LVX131089:LVX131093 MFT131089:MFT131093 MPP131089:MPP131093 MZL131089:MZL131093 NJH131089:NJH131093 NTD131089:NTD131093 OCZ131089:OCZ131093 OMV131089:OMV131093 OWR131089:OWR131093 PGN131089:PGN131093 PQJ131089:PQJ131093 QAF131089:QAF131093 QKB131089:QKB131093 QTX131089:QTX131093 RDT131089:RDT131093 RNP131089:RNP131093 RXL131089:RXL131093 SHH131089:SHH131093 SRD131089:SRD131093 TAZ131089:TAZ131093 TKV131089:TKV131093 TUR131089:TUR131093 UEN131089:UEN131093 UOJ131089:UOJ131093 UYF131089:UYF131093 VIB131089:VIB131093 VRX131089:VRX131093 WBT131089:WBT131093 WLP131089:WLP131093 WVL131089:WVL131093 D196625:D196629 IZ196625:IZ196629 SV196625:SV196629 ACR196625:ACR196629 AMN196625:AMN196629 AWJ196625:AWJ196629 BGF196625:BGF196629 BQB196625:BQB196629 BZX196625:BZX196629 CJT196625:CJT196629 CTP196625:CTP196629 DDL196625:DDL196629 DNH196625:DNH196629 DXD196625:DXD196629 EGZ196625:EGZ196629 EQV196625:EQV196629 FAR196625:FAR196629 FKN196625:FKN196629 FUJ196625:FUJ196629 GEF196625:GEF196629 GOB196625:GOB196629 GXX196625:GXX196629 HHT196625:HHT196629 HRP196625:HRP196629 IBL196625:IBL196629 ILH196625:ILH196629 IVD196625:IVD196629 JEZ196625:JEZ196629 JOV196625:JOV196629 JYR196625:JYR196629 KIN196625:KIN196629 KSJ196625:KSJ196629 LCF196625:LCF196629 LMB196625:LMB196629 LVX196625:LVX196629 MFT196625:MFT196629 MPP196625:MPP196629 MZL196625:MZL196629 NJH196625:NJH196629 NTD196625:NTD196629 OCZ196625:OCZ196629 OMV196625:OMV196629 OWR196625:OWR196629 PGN196625:PGN196629 PQJ196625:PQJ196629 QAF196625:QAF196629 QKB196625:QKB196629 QTX196625:QTX196629 RDT196625:RDT196629 RNP196625:RNP196629 RXL196625:RXL196629 SHH196625:SHH196629 SRD196625:SRD196629 TAZ196625:TAZ196629 TKV196625:TKV196629 TUR196625:TUR196629 UEN196625:UEN196629 UOJ196625:UOJ196629 UYF196625:UYF196629 VIB196625:VIB196629 VRX196625:VRX196629 WBT196625:WBT196629 WLP196625:WLP196629 WVL196625:WVL196629 D262161:D262165 IZ262161:IZ262165 SV262161:SV262165 ACR262161:ACR262165 AMN262161:AMN262165 AWJ262161:AWJ262165 BGF262161:BGF262165 BQB262161:BQB262165 BZX262161:BZX262165 CJT262161:CJT262165 CTP262161:CTP262165 DDL262161:DDL262165 DNH262161:DNH262165 DXD262161:DXD262165 EGZ262161:EGZ262165 EQV262161:EQV262165 FAR262161:FAR262165 FKN262161:FKN262165 FUJ262161:FUJ262165 GEF262161:GEF262165 GOB262161:GOB262165 GXX262161:GXX262165 HHT262161:HHT262165 HRP262161:HRP262165 IBL262161:IBL262165 ILH262161:ILH262165 IVD262161:IVD262165 JEZ262161:JEZ262165 JOV262161:JOV262165 JYR262161:JYR262165 KIN262161:KIN262165 KSJ262161:KSJ262165 LCF262161:LCF262165 LMB262161:LMB262165 LVX262161:LVX262165 MFT262161:MFT262165 MPP262161:MPP262165 MZL262161:MZL262165 NJH262161:NJH262165 NTD262161:NTD262165 OCZ262161:OCZ262165 OMV262161:OMV262165 OWR262161:OWR262165 PGN262161:PGN262165 PQJ262161:PQJ262165 QAF262161:QAF262165 QKB262161:QKB262165 QTX262161:QTX262165 RDT262161:RDT262165 RNP262161:RNP262165 RXL262161:RXL262165 SHH262161:SHH262165 SRD262161:SRD262165 TAZ262161:TAZ262165 TKV262161:TKV262165 TUR262161:TUR262165 UEN262161:UEN262165 UOJ262161:UOJ262165 UYF262161:UYF262165 VIB262161:VIB262165 VRX262161:VRX262165 WBT262161:WBT262165 WLP262161:WLP262165 WVL262161:WVL262165 D327697:D327701 IZ327697:IZ327701 SV327697:SV327701 ACR327697:ACR327701 AMN327697:AMN327701 AWJ327697:AWJ327701 BGF327697:BGF327701 BQB327697:BQB327701 BZX327697:BZX327701 CJT327697:CJT327701 CTP327697:CTP327701 DDL327697:DDL327701 DNH327697:DNH327701 DXD327697:DXD327701 EGZ327697:EGZ327701 EQV327697:EQV327701 FAR327697:FAR327701 FKN327697:FKN327701 FUJ327697:FUJ327701 GEF327697:GEF327701 GOB327697:GOB327701 GXX327697:GXX327701 HHT327697:HHT327701 HRP327697:HRP327701 IBL327697:IBL327701 ILH327697:ILH327701 IVD327697:IVD327701 JEZ327697:JEZ327701 JOV327697:JOV327701 JYR327697:JYR327701 KIN327697:KIN327701 KSJ327697:KSJ327701 LCF327697:LCF327701 LMB327697:LMB327701 LVX327697:LVX327701 MFT327697:MFT327701 MPP327697:MPP327701 MZL327697:MZL327701 NJH327697:NJH327701 NTD327697:NTD327701 OCZ327697:OCZ327701 OMV327697:OMV327701 OWR327697:OWR327701 PGN327697:PGN327701 PQJ327697:PQJ327701 QAF327697:QAF327701 QKB327697:QKB327701 QTX327697:QTX327701 RDT327697:RDT327701 RNP327697:RNP327701 RXL327697:RXL327701 SHH327697:SHH327701 SRD327697:SRD327701 TAZ327697:TAZ327701 TKV327697:TKV327701 TUR327697:TUR327701 UEN327697:UEN327701 UOJ327697:UOJ327701 UYF327697:UYF327701 VIB327697:VIB327701 VRX327697:VRX327701 WBT327697:WBT327701 WLP327697:WLP327701 WVL327697:WVL327701 D393233:D393237 IZ393233:IZ393237 SV393233:SV393237 ACR393233:ACR393237 AMN393233:AMN393237 AWJ393233:AWJ393237 BGF393233:BGF393237 BQB393233:BQB393237 BZX393233:BZX393237 CJT393233:CJT393237 CTP393233:CTP393237 DDL393233:DDL393237 DNH393233:DNH393237 DXD393233:DXD393237 EGZ393233:EGZ393237 EQV393233:EQV393237 FAR393233:FAR393237 FKN393233:FKN393237 FUJ393233:FUJ393237 GEF393233:GEF393237 GOB393233:GOB393237 GXX393233:GXX393237 HHT393233:HHT393237 HRP393233:HRP393237 IBL393233:IBL393237 ILH393233:ILH393237 IVD393233:IVD393237 JEZ393233:JEZ393237 JOV393233:JOV393237 JYR393233:JYR393237 KIN393233:KIN393237 KSJ393233:KSJ393237 LCF393233:LCF393237 LMB393233:LMB393237 LVX393233:LVX393237 MFT393233:MFT393237 MPP393233:MPP393237 MZL393233:MZL393237 NJH393233:NJH393237 NTD393233:NTD393237 OCZ393233:OCZ393237 OMV393233:OMV393237 OWR393233:OWR393237 PGN393233:PGN393237 PQJ393233:PQJ393237 QAF393233:QAF393237 QKB393233:QKB393237 QTX393233:QTX393237 RDT393233:RDT393237 RNP393233:RNP393237 RXL393233:RXL393237 SHH393233:SHH393237 SRD393233:SRD393237 TAZ393233:TAZ393237 TKV393233:TKV393237 TUR393233:TUR393237 UEN393233:UEN393237 UOJ393233:UOJ393237 UYF393233:UYF393237 VIB393233:VIB393237 VRX393233:VRX393237 WBT393233:WBT393237 WLP393233:WLP393237 WVL393233:WVL393237 D458769:D458773 IZ458769:IZ458773 SV458769:SV458773 ACR458769:ACR458773 AMN458769:AMN458773 AWJ458769:AWJ458773 BGF458769:BGF458773 BQB458769:BQB458773 BZX458769:BZX458773 CJT458769:CJT458773 CTP458769:CTP458773 DDL458769:DDL458773 DNH458769:DNH458773 DXD458769:DXD458773 EGZ458769:EGZ458773 EQV458769:EQV458773 FAR458769:FAR458773 FKN458769:FKN458773 FUJ458769:FUJ458773 GEF458769:GEF458773 GOB458769:GOB458773 GXX458769:GXX458773 HHT458769:HHT458773 HRP458769:HRP458773 IBL458769:IBL458773 ILH458769:ILH458773 IVD458769:IVD458773 JEZ458769:JEZ458773 JOV458769:JOV458773 JYR458769:JYR458773 KIN458769:KIN458773 KSJ458769:KSJ458773 LCF458769:LCF458773 LMB458769:LMB458773 LVX458769:LVX458773 MFT458769:MFT458773 MPP458769:MPP458773 MZL458769:MZL458773 NJH458769:NJH458773 NTD458769:NTD458773 OCZ458769:OCZ458773 OMV458769:OMV458773 OWR458769:OWR458773 PGN458769:PGN458773 PQJ458769:PQJ458773 QAF458769:QAF458773 QKB458769:QKB458773 QTX458769:QTX458773 RDT458769:RDT458773 RNP458769:RNP458773 RXL458769:RXL458773 SHH458769:SHH458773 SRD458769:SRD458773 TAZ458769:TAZ458773 TKV458769:TKV458773 TUR458769:TUR458773 UEN458769:UEN458773 UOJ458769:UOJ458773 UYF458769:UYF458773 VIB458769:VIB458773 VRX458769:VRX458773 WBT458769:WBT458773 WLP458769:WLP458773 WVL458769:WVL458773 D524305:D524309 IZ524305:IZ524309 SV524305:SV524309 ACR524305:ACR524309 AMN524305:AMN524309 AWJ524305:AWJ524309 BGF524305:BGF524309 BQB524305:BQB524309 BZX524305:BZX524309 CJT524305:CJT524309 CTP524305:CTP524309 DDL524305:DDL524309 DNH524305:DNH524309 DXD524305:DXD524309 EGZ524305:EGZ524309 EQV524305:EQV524309 FAR524305:FAR524309 FKN524305:FKN524309 FUJ524305:FUJ524309 GEF524305:GEF524309 GOB524305:GOB524309 GXX524305:GXX524309 HHT524305:HHT524309 HRP524305:HRP524309 IBL524305:IBL524309 ILH524305:ILH524309 IVD524305:IVD524309 JEZ524305:JEZ524309 JOV524305:JOV524309 JYR524305:JYR524309 KIN524305:KIN524309 KSJ524305:KSJ524309 LCF524305:LCF524309 LMB524305:LMB524309 LVX524305:LVX524309 MFT524305:MFT524309 MPP524305:MPP524309 MZL524305:MZL524309 NJH524305:NJH524309 NTD524305:NTD524309 OCZ524305:OCZ524309 OMV524305:OMV524309 OWR524305:OWR524309 PGN524305:PGN524309 PQJ524305:PQJ524309 QAF524305:QAF524309 QKB524305:QKB524309 QTX524305:QTX524309 RDT524305:RDT524309 RNP524305:RNP524309 RXL524305:RXL524309 SHH524305:SHH524309 SRD524305:SRD524309 TAZ524305:TAZ524309 TKV524305:TKV524309 TUR524305:TUR524309 UEN524305:UEN524309 UOJ524305:UOJ524309 UYF524305:UYF524309 VIB524305:VIB524309 VRX524305:VRX524309 WBT524305:WBT524309 WLP524305:WLP524309 WVL524305:WVL524309 D589841:D589845 IZ589841:IZ589845 SV589841:SV589845 ACR589841:ACR589845 AMN589841:AMN589845 AWJ589841:AWJ589845 BGF589841:BGF589845 BQB589841:BQB589845 BZX589841:BZX589845 CJT589841:CJT589845 CTP589841:CTP589845 DDL589841:DDL589845 DNH589841:DNH589845 DXD589841:DXD589845 EGZ589841:EGZ589845 EQV589841:EQV589845 FAR589841:FAR589845 FKN589841:FKN589845 FUJ589841:FUJ589845 GEF589841:GEF589845 GOB589841:GOB589845 GXX589841:GXX589845 HHT589841:HHT589845 HRP589841:HRP589845 IBL589841:IBL589845 ILH589841:ILH589845 IVD589841:IVD589845 JEZ589841:JEZ589845 JOV589841:JOV589845 JYR589841:JYR589845 KIN589841:KIN589845 KSJ589841:KSJ589845 LCF589841:LCF589845 LMB589841:LMB589845 LVX589841:LVX589845 MFT589841:MFT589845 MPP589841:MPP589845 MZL589841:MZL589845 NJH589841:NJH589845 NTD589841:NTD589845 OCZ589841:OCZ589845 OMV589841:OMV589845 OWR589841:OWR589845 PGN589841:PGN589845 PQJ589841:PQJ589845 QAF589841:QAF589845 QKB589841:QKB589845 QTX589841:QTX589845 RDT589841:RDT589845 RNP589841:RNP589845 RXL589841:RXL589845 SHH589841:SHH589845 SRD589841:SRD589845 TAZ589841:TAZ589845 TKV589841:TKV589845 TUR589841:TUR589845 UEN589841:UEN589845 UOJ589841:UOJ589845 UYF589841:UYF589845 VIB589841:VIB589845 VRX589841:VRX589845 WBT589841:WBT589845 WLP589841:WLP589845 WVL589841:WVL589845 D655377:D655381 IZ655377:IZ655381 SV655377:SV655381 ACR655377:ACR655381 AMN655377:AMN655381 AWJ655377:AWJ655381 BGF655377:BGF655381 BQB655377:BQB655381 BZX655377:BZX655381 CJT655377:CJT655381 CTP655377:CTP655381 DDL655377:DDL655381 DNH655377:DNH655381 DXD655377:DXD655381 EGZ655377:EGZ655381 EQV655377:EQV655381 FAR655377:FAR655381 FKN655377:FKN655381 FUJ655377:FUJ655381 GEF655377:GEF655381 GOB655377:GOB655381 GXX655377:GXX655381 HHT655377:HHT655381 HRP655377:HRP655381 IBL655377:IBL655381 ILH655377:ILH655381 IVD655377:IVD655381 JEZ655377:JEZ655381 JOV655377:JOV655381 JYR655377:JYR655381 KIN655377:KIN655381 KSJ655377:KSJ655381 LCF655377:LCF655381 LMB655377:LMB655381 LVX655377:LVX655381 MFT655377:MFT655381 MPP655377:MPP655381 MZL655377:MZL655381 NJH655377:NJH655381 NTD655377:NTD655381 OCZ655377:OCZ655381 OMV655377:OMV655381 OWR655377:OWR655381 PGN655377:PGN655381 PQJ655377:PQJ655381 QAF655377:QAF655381 QKB655377:QKB655381 QTX655377:QTX655381 RDT655377:RDT655381 RNP655377:RNP655381 RXL655377:RXL655381 SHH655377:SHH655381 SRD655377:SRD655381 TAZ655377:TAZ655381 TKV655377:TKV655381 TUR655377:TUR655381 UEN655377:UEN655381 UOJ655377:UOJ655381 UYF655377:UYF655381 VIB655377:VIB655381 VRX655377:VRX655381 WBT655377:WBT655381 WLP655377:WLP655381 WVL655377:WVL655381 D720913:D720917 IZ720913:IZ720917 SV720913:SV720917 ACR720913:ACR720917 AMN720913:AMN720917 AWJ720913:AWJ720917 BGF720913:BGF720917 BQB720913:BQB720917 BZX720913:BZX720917 CJT720913:CJT720917 CTP720913:CTP720917 DDL720913:DDL720917 DNH720913:DNH720917 DXD720913:DXD720917 EGZ720913:EGZ720917 EQV720913:EQV720917 FAR720913:FAR720917 FKN720913:FKN720917 FUJ720913:FUJ720917 GEF720913:GEF720917 GOB720913:GOB720917 GXX720913:GXX720917 HHT720913:HHT720917 HRP720913:HRP720917 IBL720913:IBL720917 ILH720913:ILH720917 IVD720913:IVD720917 JEZ720913:JEZ720917 JOV720913:JOV720917 JYR720913:JYR720917 KIN720913:KIN720917 KSJ720913:KSJ720917 LCF720913:LCF720917 LMB720913:LMB720917 LVX720913:LVX720917 MFT720913:MFT720917 MPP720913:MPP720917 MZL720913:MZL720917 NJH720913:NJH720917 NTD720913:NTD720917 OCZ720913:OCZ720917 OMV720913:OMV720917 OWR720913:OWR720917 PGN720913:PGN720917 PQJ720913:PQJ720917 QAF720913:QAF720917 QKB720913:QKB720917 QTX720913:QTX720917 RDT720913:RDT720917 RNP720913:RNP720917 RXL720913:RXL720917 SHH720913:SHH720917 SRD720913:SRD720917 TAZ720913:TAZ720917 TKV720913:TKV720917 TUR720913:TUR720917 UEN720913:UEN720917 UOJ720913:UOJ720917 UYF720913:UYF720917 VIB720913:VIB720917 VRX720913:VRX720917 WBT720913:WBT720917 WLP720913:WLP720917 WVL720913:WVL720917 D786449:D786453 IZ786449:IZ786453 SV786449:SV786453 ACR786449:ACR786453 AMN786449:AMN786453 AWJ786449:AWJ786453 BGF786449:BGF786453 BQB786449:BQB786453 BZX786449:BZX786453 CJT786449:CJT786453 CTP786449:CTP786453 DDL786449:DDL786453 DNH786449:DNH786453 DXD786449:DXD786453 EGZ786449:EGZ786453 EQV786449:EQV786453 FAR786449:FAR786453 FKN786449:FKN786453 FUJ786449:FUJ786453 GEF786449:GEF786453 GOB786449:GOB786453 GXX786449:GXX786453 HHT786449:HHT786453 HRP786449:HRP786453 IBL786449:IBL786453 ILH786449:ILH786453 IVD786449:IVD786453 JEZ786449:JEZ786453 JOV786449:JOV786453 JYR786449:JYR786453 KIN786449:KIN786453 KSJ786449:KSJ786453 LCF786449:LCF786453 LMB786449:LMB786453 LVX786449:LVX786453 MFT786449:MFT786453 MPP786449:MPP786453 MZL786449:MZL786453 NJH786449:NJH786453 NTD786449:NTD786453 OCZ786449:OCZ786453 OMV786449:OMV786453 OWR786449:OWR786453 PGN786449:PGN786453 PQJ786449:PQJ786453 QAF786449:QAF786453 QKB786449:QKB786453 QTX786449:QTX786453 RDT786449:RDT786453 RNP786449:RNP786453 RXL786449:RXL786453 SHH786449:SHH786453 SRD786449:SRD786453 TAZ786449:TAZ786453 TKV786449:TKV786453 TUR786449:TUR786453 UEN786449:UEN786453 UOJ786449:UOJ786453 UYF786449:UYF786453 VIB786449:VIB786453 VRX786449:VRX786453 WBT786449:WBT786453 WLP786449:WLP786453 WVL786449:WVL786453 D851985:D851989 IZ851985:IZ851989 SV851985:SV851989 ACR851985:ACR851989 AMN851985:AMN851989 AWJ851985:AWJ851989 BGF851985:BGF851989 BQB851985:BQB851989 BZX851985:BZX851989 CJT851985:CJT851989 CTP851985:CTP851989 DDL851985:DDL851989 DNH851985:DNH851989 DXD851985:DXD851989 EGZ851985:EGZ851989 EQV851985:EQV851989 FAR851985:FAR851989 FKN851985:FKN851989 FUJ851985:FUJ851989 GEF851985:GEF851989 GOB851985:GOB851989 GXX851985:GXX851989 HHT851985:HHT851989 HRP851985:HRP851989 IBL851985:IBL851989 ILH851985:ILH851989 IVD851985:IVD851989 JEZ851985:JEZ851989 JOV851985:JOV851989 JYR851985:JYR851989 KIN851985:KIN851989 KSJ851985:KSJ851989 LCF851985:LCF851989 LMB851985:LMB851989 LVX851985:LVX851989 MFT851985:MFT851989 MPP851985:MPP851989 MZL851985:MZL851989 NJH851985:NJH851989 NTD851985:NTD851989 OCZ851985:OCZ851989 OMV851985:OMV851989 OWR851985:OWR851989 PGN851985:PGN851989 PQJ851985:PQJ851989 QAF851985:QAF851989 QKB851985:QKB851989 QTX851985:QTX851989 RDT851985:RDT851989 RNP851985:RNP851989 RXL851985:RXL851989 SHH851985:SHH851989 SRD851985:SRD851989 TAZ851985:TAZ851989 TKV851985:TKV851989 TUR851985:TUR851989 UEN851985:UEN851989 UOJ851985:UOJ851989 UYF851985:UYF851989 VIB851985:VIB851989 VRX851985:VRX851989 WBT851985:WBT851989 WLP851985:WLP851989 WVL851985:WVL851989 D917521:D917525 IZ917521:IZ917525 SV917521:SV917525 ACR917521:ACR917525 AMN917521:AMN917525 AWJ917521:AWJ917525 BGF917521:BGF917525 BQB917521:BQB917525 BZX917521:BZX917525 CJT917521:CJT917525 CTP917521:CTP917525 DDL917521:DDL917525 DNH917521:DNH917525 DXD917521:DXD917525 EGZ917521:EGZ917525 EQV917521:EQV917525 FAR917521:FAR917525 FKN917521:FKN917525 FUJ917521:FUJ917525 GEF917521:GEF917525 GOB917521:GOB917525 GXX917521:GXX917525 HHT917521:HHT917525 HRP917521:HRP917525 IBL917521:IBL917525 ILH917521:ILH917525 IVD917521:IVD917525 JEZ917521:JEZ917525 JOV917521:JOV917525 JYR917521:JYR917525 KIN917521:KIN917525 KSJ917521:KSJ917525 LCF917521:LCF917525 LMB917521:LMB917525 LVX917521:LVX917525 MFT917521:MFT917525 MPP917521:MPP917525 MZL917521:MZL917525 NJH917521:NJH917525 NTD917521:NTD917525 OCZ917521:OCZ917525 OMV917521:OMV917525 OWR917521:OWR917525 PGN917521:PGN917525 PQJ917521:PQJ917525 QAF917521:QAF917525 QKB917521:QKB917525 QTX917521:QTX917525 RDT917521:RDT917525 RNP917521:RNP917525 RXL917521:RXL917525 SHH917521:SHH917525 SRD917521:SRD917525 TAZ917521:TAZ917525 TKV917521:TKV917525 TUR917521:TUR917525 UEN917521:UEN917525 UOJ917521:UOJ917525 UYF917521:UYF917525 VIB917521:VIB917525 VRX917521:VRX917525 WBT917521:WBT917525 WLP917521:WLP917525 WVL917521:WVL917525 D983057:D983061 IZ983057:IZ983061 SV983057:SV983061 ACR983057:ACR983061 AMN983057:AMN983061 AWJ983057:AWJ983061 BGF983057:BGF983061 BQB983057:BQB983061 BZX983057:BZX983061 CJT983057:CJT983061 CTP983057:CTP983061 DDL983057:DDL983061 DNH983057:DNH983061 DXD983057:DXD983061 EGZ983057:EGZ983061 EQV983057:EQV983061 FAR983057:FAR983061 FKN983057:FKN983061 FUJ983057:FUJ983061 GEF983057:GEF983061 GOB983057:GOB983061 GXX983057:GXX983061 HHT983057:HHT983061 HRP983057:HRP983061 IBL983057:IBL983061 ILH983057:ILH983061 IVD983057:IVD983061 JEZ983057:JEZ983061 JOV983057:JOV983061 JYR983057:JYR983061 KIN983057:KIN983061 KSJ983057:KSJ983061 LCF983057:LCF983061 LMB983057:LMB983061 LVX983057:LVX983061 MFT983057:MFT983061 MPP983057:MPP983061 MZL983057:MZL983061 NJH983057:NJH983061 NTD983057:NTD983061 OCZ983057:OCZ983061 OMV983057:OMV983061 OWR983057:OWR983061 PGN983057:PGN983061 PQJ983057:PQJ983061 QAF983057:QAF983061 QKB983057:QKB983061 QTX983057:QTX983061 RDT983057:RDT983061 RNP983057:RNP983061 RXL983057:RXL983061 SHH983057:SHH983061 SRD983057:SRD983061 TAZ983057:TAZ983061 TKV983057:TKV983061 TUR983057:TUR983061 UEN983057:UEN983061 UOJ983057:UOJ983061 UYF983057:UYF983061 VIB983057:VIB983061 VRX983057:VRX983061 WBT983057:WBT983061 WLP983057:WLP983061 WVL983057:WVL983061 D65562:D65566 IZ65562:IZ65566 SV65562:SV65566 ACR65562:ACR65566 AMN65562:AMN65566 AWJ65562:AWJ65566 BGF65562:BGF65566 BQB65562:BQB65566 BZX65562:BZX65566 CJT65562:CJT65566 CTP65562:CTP65566 DDL65562:DDL65566 DNH65562:DNH65566 DXD65562:DXD65566 EGZ65562:EGZ65566 EQV65562:EQV65566 FAR65562:FAR65566 FKN65562:FKN65566 FUJ65562:FUJ65566 GEF65562:GEF65566 GOB65562:GOB65566 GXX65562:GXX65566 HHT65562:HHT65566 HRP65562:HRP65566 IBL65562:IBL65566 ILH65562:ILH65566 IVD65562:IVD65566 JEZ65562:JEZ65566 JOV65562:JOV65566 JYR65562:JYR65566 KIN65562:KIN65566 KSJ65562:KSJ65566 LCF65562:LCF65566 LMB65562:LMB65566 LVX65562:LVX65566 MFT65562:MFT65566 MPP65562:MPP65566 MZL65562:MZL65566 NJH65562:NJH65566 NTD65562:NTD65566 OCZ65562:OCZ65566 OMV65562:OMV65566 OWR65562:OWR65566 PGN65562:PGN65566 PQJ65562:PQJ65566 QAF65562:QAF65566 QKB65562:QKB65566 QTX65562:QTX65566 RDT65562:RDT65566 RNP65562:RNP65566 RXL65562:RXL65566 SHH65562:SHH65566 SRD65562:SRD65566 TAZ65562:TAZ65566 TKV65562:TKV65566 TUR65562:TUR65566 UEN65562:UEN65566 UOJ65562:UOJ65566 UYF65562:UYF65566 VIB65562:VIB65566 VRX65562:VRX65566 WBT65562:WBT65566 WLP65562:WLP65566 WVL65562:WVL65566 D131098:D131102 IZ131098:IZ131102 SV131098:SV131102 ACR131098:ACR131102 AMN131098:AMN131102 AWJ131098:AWJ131102 BGF131098:BGF131102 BQB131098:BQB131102 BZX131098:BZX131102 CJT131098:CJT131102 CTP131098:CTP131102 DDL131098:DDL131102 DNH131098:DNH131102 DXD131098:DXD131102 EGZ131098:EGZ131102 EQV131098:EQV131102 FAR131098:FAR131102 FKN131098:FKN131102 FUJ131098:FUJ131102 GEF131098:GEF131102 GOB131098:GOB131102 GXX131098:GXX131102 HHT131098:HHT131102 HRP131098:HRP131102 IBL131098:IBL131102 ILH131098:ILH131102 IVD131098:IVD131102 JEZ131098:JEZ131102 JOV131098:JOV131102 JYR131098:JYR131102 KIN131098:KIN131102 KSJ131098:KSJ131102 LCF131098:LCF131102 LMB131098:LMB131102 LVX131098:LVX131102 MFT131098:MFT131102 MPP131098:MPP131102 MZL131098:MZL131102 NJH131098:NJH131102 NTD131098:NTD131102 OCZ131098:OCZ131102 OMV131098:OMV131102 OWR131098:OWR131102 PGN131098:PGN131102 PQJ131098:PQJ131102 QAF131098:QAF131102 QKB131098:QKB131102 QTX131098:QTX131102 RDT131098:RDT131102 RNP131098:RNP131102 RXL131098:RXL131102 SHH131098:SHH131102 SRD131098:SRD131102 TAZ131098:TAZ131102 TKV131098:TKV131102 TUR131098:TUR131102 UEN131098:UEN131102 UOJ131098:UOJ131102 UYF131098:UYF131102 VIB131098:VIB131102 VRX131098:VRX131102 WBT131098:WBT131102 WLP131098:WLP131102 WVL131098:WVL131102 D196634:D196638 IZ196634:IZ196638 SV196634:SV196638 ACR196634:ACR196638 AMN196634:AMN196638 AWJ196634:AWJ196638 BGF196634:BGF196638 BQB196634:BQB196638 BZX196634:BZX196638 CJT196634:CJT196638 CTP196634:CTP196638 DDL196634:DDL196638 DNH196634:DNH196638 DXD196634:DXD196638 EGZ196634:EGZ196638 EQV196634:EQV196638 FAR196634:FAR196638 FKN196634:FKN196638 FUJ196634:FUJ196638 GEF196634:GEF196638 GOB196634:GOB196638 GXX196634:GXX196638 HHT196634:HHT196638 HRP196634:HRP196638 IBL196634:IBL196638 ILH196634:ILH196638 IVD196634:IVD196638 JEZ196634:JEZ196638 JOV196634:JOV196638 JYR196634:JYR196638 KIN196634:KIN196638 KSJ196634:KSJ196638 LCF196634:LCF196638 LMB196634:LMB196638 LVX196634:LVX196638 MFT196634:MFT196638 MPP196634:MPP196638 MZL196634:MZL196638 NJH196634:NJH196638 NTD196634:NTD196638 OCZ196634:OCZ196638 OMV196634:OMV196638 OWR196634:OWR196638 PGN196634:PGN196638 PQJ196634:PQJ196638 QAF196634:QAF196638 QKB196634:QKB196638 QTX196634:QTX196638 RDT196634:RDT196638 RNP196634:RNP196638 RXL196634:RXL196638 SHH196634:SHH196638 SRD196634:SRD196638 TAZ196634:TAZ196638 TKV196634:TKV196638 TUR196634:TUR196638 UEN196634:UEN196638 UOJ196634:UOJ196638 UYF196634:UYF196638 VIB196634:VIB196638 VRX196634:VRX196638 WBT196634:WBT196638 WLP196634:WLP196638 WVL196634:WVL196638 D262170:D262174 IZ262170:IZ262174 SV262170:SV262174 ACR262170:ACR262174 AMN262170:AMN262174 AWJ262170:AWJ262174 BGF262170:BGF262174 BQB262170:BQB262174 BZX262170:BZX262174 CJT262170:CJT262174 CTP262170:CTP262174 DDL262170:DDL262174 DNH262170:DNH262174 DXD262170:DXD262174 EGZ262170:EGZ262174 EQV262170:EQV262174 FAR262170:FAR262174 FKN262170:FKN262174 FUJ262170:FUJ262174 GEF262170:GEF262174 GOB262170:GOB262174 GXX262170:GXX262174 HHT262170:HHT262174 HRP262170:HRP262174 IBL262170:IBL262174 ILH262170:ILH262174 IVD262170:IVD262174 JEZ262170:JEZ262174 JOV262170:JOV262174 JYR262170:JYR262174 KIN262170:KIN262174 KSJ262170:KSJ262174 LCF262170:LCF262174 LMB262170:LMB262174 LVX262170:LVX262174 MFT262170:MFT262174 MPP262170:MPP262174 MZL262170:MZL262174 NJH262170:NJH262174 NTD262170:NTD262174 OCZ262170:OCZ262174 OMV262170:OMV262174 OWR262170:OWR262174 PGN262170:PGN262174 PQJ262170:PQJ262174 QAF262170:QAF262174 QKB262170:QKB262174 QTX262170:QTX262174 RDT262170:RDT262174 RNP262170:RNP262174 RXL262170:RXL262174 SHH262170:SHH262174 SRD262170:SRD262174 TAZ262170:TAZ262174 TKV262170:TKV262174 TUR262170:TUR262174 UEN262170:UEN262174 UOJ262170:UOJ262174 UYF262170:UYF262174 VIB262170:VIB262174 VRX262170:VRX262174 WBT262170:WBT262174 WLP262170:WLP262174 WVL262170:WVL262174 D327706:D327710 IZ327706:IZ327710 SV327706:SV327710 ACR327706:ACR327710 AMN327706:AMN327710 AWJ327706:AWJ327710 BGF327706:BGF327710 BQB327706:BQB327710 BZX327706:BZX327710 CJT327706:CJT327710 CTP327706:CTP327710 DDL327706:DDL327710 DNH327706:DNH327710 DXD327706:DXD327710 EGZ327706:EGZ327710 EQV327706:EQV327710 FAR327706:FAR327710 FKN327706:FKN327710 FUJ327706:FUJ327710 GEF327706:GEF327710 GOB327706:GOB327710 GXX327706:GXX327710 HHT327706:HHT327710 HRP327706:HRP327710 IBL327706:IBL327710 ILH327706:ILH327710 IVD327706:IVD327710 JEZ327706:JEZ327710 JOV327706:JOV327710 JYR327706:JYR327710 KIN327706:KIN327710 KSJ327706:KSJ327710 LCF327706:LCF327710 LMB327706:LMB327710 LVX327706:LVX327710 MFT327706:MFT327710 MPP327706:MPP327710 MZL327706:MZL327710 NJH327706:NJH327710 NTD327706:NTD327710 OCZ327706:OCZ327710 OMV327706:OMV327710 OWR327706:OWR327710 PGN327706:PGN327710 PQJ327706:PQJ327710 QAF327706:QAF327710 QKB327706:QKB327710 QTX327706:QTX327710 RDT327706:RDT327710 RNP327706:RNP327710 RXL327706:RXL327710 SHH327706:SHH327710 SRD327706:SRD327710 TAZ327706:TAZ327710 TKV327706:TKV327710 TUR327706:TUR327710 UEN327706:UEN327710 UOJ327706:UOJ327710 UYF327706:UYF327710 VIB327706:VIB327710 VRX327706:VRX327710 WBT327706:WBT327710 WLP327706:WLP327710 WVL327706:WVL327710 D393242:D393246 IZ393242:IZ393246 SV393242:SV393246 ACR393242:ACR393246 AMN393242:AMN393246 AWJ393242:AWJ393246 BGF393242:BGF393246 BQB393242:BQB393246 BZX393242:BZX393246 CJT393242:CJT393246 CTP393242:CTP393246 DDL393242:DDL393246 DNH393242:DNH393246 DXD393242:DXD393246 EGZ393242:EGZ393246 EQV393242:EQV393246 FAR393242:FAR393246 FKN393242:FKN393246 FUJ393242:FUJ393246 GEF393242:GEF393246 GOB393242:GOB393246 GXX393242:GXX393246 HHT393242:HHT393246 HRP393242:HRP393246 IBL393242:IBL393246 ILH393242:ILH393246 IVD393242:IVD393246 JEZ393242:JEZ393246 JOV393242:JOV393246 JYR393242:JYR393246 KIN393242:KIN393246 KSJ393242:KSJ393246 LCF393242:LCF393246 LMB393242:LMB393246 LVX393242:LVX393246 MFT393242:MFT393246 MPP393242:MPP393246 MZL393242:MZL393246 NJH393242:NJH393246 NTD393242:NTD393246 OCZ393242:OCZ393246 OMV393242:OMV393246 OWR393242:OWR393246 PGN393242:PGN393246 PQJ393242:PQJ393246 QAF393242:QAF393246 QKB393242:QKB393246 QTX393242:QTX393246 RDT393242:RDT393246 RNP393242:RNP393246 RXL393242:RXL393246 SHH393242:SHH393246 SRD393242:SRD393246 TAZ393242:TAZ393246 TKV393242:TKV393246 TUR393242:TUR393246 UEN393242:UEN393246 UOJ393242:UOJ393246 UYF393242:UYF393246 VIB393242:VIB393246 VRX393242:VRX393246 WBT393242:WBT393246 WLP393242:WLP393246 WVL393242:WVL393246 D458778:D458782 IZ458778:IZ458782 SV458778:SV458782 ACR458778:ACR458782 AMN458778:AMN458782 AWJ458778:AWJ458782 BGF458778:BGF458782 BQB458778:BQB458782 BZX458778:BZX458782 CJT458778:CJT458782 CTP458778:CTP458782 DDL458778:DDL458782 DNH458778:DNH458782 DXD458778:DXD458782 EGZ458778:EGZ458782 EQV458778:EQV458782 FAR458778:FAR458782 FKN458778:FKN458782 FUJ458778:FUJ458782 GEF458778:GEF458782 GOB458778:GOB458782 GXX458778:GXX458782 HHT458778:HHT458782 HRP458778:HRP458782 IBL458778:IBL458782 ILH458778:ILH458782 IVD458778:IVD458782 JEZ458778:JEZ458782 JOV458778:JOV458782 JYR458778:JYR458782 KIN458778:KIN458782 KSJ458778:KSJ458782 LCF458778:LCF458782 LMB458778:LMB458782 LVX458778:LVX458782 MFT458778:MFT458782 MPP458778:MPP458782 MZL458778:MZL458782 NJH458778:NJH458782 NTD458778:NTD458782 OCZ458778:OCZ458782 OMV458778:OMV458782 OWR458778:OWR458782 PGN458778:PGN458782 PQJ458778:PQJ458782 QAF458778:QAF458782 QKB458778:QKB458782 QTX458778:QTX458782 RDT458778:RDT458782 RNP458778:RNP458782 RXL458778:RXL458782 SHH458778:SHH458782 SRD458778:SRD458782 TAZ458778:TAZ458782 TKV458778:TKV458782 TUR458778:TUR458782 UEN458778:UEN458782 UOJ458778:UOJ458782 UYF458778:UYF458782 VIB458778:VIB458782 VRX458778:VRX458782 WBT458778:WBT458782 WLP458778:WLP458782 WVL458778:WVL458782 D524314:D524318 IZ524314:IZ524318 SV524314:SV524318 ACR524314:ACR524318 AMN524314:AMN524318 AWJ524314:AWJ524318 BGF524314:BGF524318 BQB524314:BQB524318 BZX524314:BZX524318 CJT524314:CJT524318 CTP524314:CTP524318 DDL524314:DDL524318 DNH524314:DNH524318 DXD524314:DXD524318 EGZ524314:EGZ524318 EQV524314:EQV524318 FAR524314:FAR524318 FKN524314:FKN524318 FUJ524314:FUJ524318 GEF524314:GEF524318 GOB524314:GOB524318 GXX524314:GXX524318 HHT524314:HHT524318 HRP524314:HRP524318 IBL524314:IBL524318 ILH524314:ILH524318 IVD524314:IVD524318 JEZ524314:JEZ524318 JOV524314:JOV524318 JYR524314:JYR524318 KIN524314:KIN524318 KSJ524314:KSJ524318 LCF524314:LCF524318 LMB524314:LMB524318 LVX524314:LVX524318 MFT524314:MFT524318 MPP524314:MPP524318 MZL524314:MZL524318 NJH524314:NJH524318 NTD524314:NTD524318 OCZ524314:OCZ524318 OMV524314:OMV524318 OWR524314:OWR524318 PGN524314:PGN524318 PQJ524314:PQJ524318 QAF524314:QAF524318 QKB524314:QKB524318 QTX524314:QTX524318 RDT524314:RDT524318 RNP524314:RNP524318 RXL524314:RXL524318 SHH524314:SHH524318 SRD524314:SRD524318 TAZ524314:TAZ524318 TKV524314:TKV524318 TUR524314:TUR524318 UEN524314:UEN524318 UOJ524314:UOJ524318 UYF524314:UYF524318 VIB524314:VIB524318 VRX524314:VRX524318 WBT524314:WBT524318 WLP524314:WLP524318 WVL524314:WVL524318 D589850:D589854 IZ589850:IZ589854 SV589850:SV589854 ACR589850:ACR589854 AMN589850:AMN589854 AWJ589850:AWJ589854 BGF589850:BGF589854 BQB589850:BQB589854 BZX589850:BZX589854 CJT589850:CJT589854 CTP589850:CTP589854 DDL589850:DDL589854 DNH589850:DNH589854 DXD589850:DXD589854 EGZ589850:EGZ589854 EQV589850:EQV589854 FAR589850:FAR589854 FKN589850:FKN589854 FUJ589850:FUJ589854 GEF589850:GEF589854 GOB589850:GOB589854 GXX589850:GXX589854 HHT589850:HHT589854 HRP589850:HRP589854 IBL589850:IBL589854 ILH589850:ILH589854 IVD589850:IVD589854 JEZ589850:JEZ589854 JOV589850:JOV589854 JYR589850:JYR589854 KIN589850:KIN589854 KSJ589850:KSJ589854 LCF589850:LCF589854 LMB589850:LMB589854 LVX589850:LVX589854 MFT589850:MFT589854 MPP589850:MPP589854 MZL589850:MZL589854 NJH589850:NJH589854 NTD589850:NTD589854 OCZ589850:OCZ589854 OMV589850:OMV589854 OWR589850:OWR589854 PGN589850:PGN589854 PQJ589850:PQJ589854 QAF589850:QAF589854 QKB589850:QKB589854 QTX589850:QTX589854 RDT589850:RDT589854 RNP589850:RNP589854 RXL589850:RXL589854 SHH589850:SHH589854 SRD589850:SRD589854 TAZ589850:TAZ589854 TKV589850:TKV589854 TUR589850:TUR589854 UEN589850:UEN589854 UOJ589850:UOJ589854 UYF589850:UYF589854 VIB589850:VIB589854 VRX589850:VRX589854 WBT589850:WBT589854 WLP589850:WLP589854 WVL589850:WVL589854 D655386:D655390 IZ655386:IZ655390 SV655386:SV655390 ACR655386:ACR655390 AMN655386:AMN655390 AWJ655386:AWJ655390 BGF655386:BGF655390 BQB655386:BQB655390 BZX655386:BZX655390 CJT655386:CJT655390 CTP655386:CTP655390 DDL655386:DDL655390 DNH655386:DNH655390 DXD655386:DXD655390 EGZ655386:EGZ655390 EQV655386:EQV655390 FAR655386:FAR655390 FKN655386:FKN655390 FUJ655386:FUJ655390 GEF655386:GEF655390 GOB655386:GOB655390 GXX655386:GXX655390 HHT655386:HHT655390 HRP655386:HRP655390 IBL655386:IBL655390 ILH655386:ILH655390 IVD655386:IVD655390 JEZ655386:JEZ655390 JOV655386:JOV655390 JYR655386:JYR655390 KIN655386:KIN655390 KSJ655386:KSJ655390 LCF655386:LCF655390 LMB655386:LMB655390 LVX655386:LVX655390 MFT655386:MFT655390 MPP655386:MPP655390 MZL655386:MZL655390 NJH655386:NJH655390 NTD655386:NTD655390 OCZ655386:OCZ655390 OMV655386:OMV655390 OWR655386:OWR655390 PGN655386:PGN655390 PQJ655386:PQJ655390 QAF655386:QAF655390 QKB655386:QKB655390 QTX655386:QTX655390 RDT655386:RDT655390 RNP655386:RNP655390 RXL655386:RXL655390 SHH655386:SHH655390 SRD655386:SRD655390 TAZ655386:TAZ655390 TKV655386:TKV655390 TUR655386:TUR655390 UEN655386:UEN655390 UOJ655386:UOJ655390 UYF655386:UYF655390 VIB655386:VIB655390 VRX655386:VRX655390 WBT655386:WBT655390 WLP655386:WLP655390 WVL655386:WVL655390 D720922:D720926 IZ720922:IZ720926 SV720922:SV720926 ACR720922:ACR720926 AMN720922:AMN720926 AWJ720922:AWJ720926 BGF720922:BGF720926 BQB720922:BQB720926 BZX720922:BZX720926 CJT720922:CJT720926 CTP720922:CTP720926 DDL720922:DDL720926 DNH720922:DNH720926 DXD720922:DXD720926 EGZ720922:EGZ720926 EQV720922:EQV720926 FAR720922:FAR720926 FKN720922:FKN720926 FUJ720922:FUJ720926 GEF720922:GEF720926 GOB720922:GOB720926 GXX720922:GXX720926 HHT720922:HHT720926 HRP720922:HRP720926 IBL720922:IBL720926 ILH720922:ILH720926 IVD720922:IVD720926 JEZ720922:JEZ720926 JOV720922:JOV720926 JYR720922:JYR720926 KIN720922:KIN720926 KSJ720922:KSJ720926 LCF720922:LCF720926 LMB720922:LMB720926 LVX720922:LVX720926 MFT720922:MFT720926 MPP720922:MPP720926 MZL720922:MZL720926 NJH720922:NJH720926 NTD720922:NTD720926 OCZ720922:OCZ720926 OMV720922:OMV720926 OWR720922:OWR720926 PGN720922:PGN720926 PQJ720922:PQJ720926 QAF720922:QAF720926 QKB720922:QKB720926 QTX720922:QTX720926 RDT720922:RDT720926 RNP720922:RNP720926 RXL720922:RXL720926 SHH720922:SHH720926 SRD720922:SRD720926 TAZ720922:TAZ720926 TKV720922:TKV720926 TUR720922:TUR720926 UEN720922:UEN720926 UOJ720922:UOJ720926 UYF720922:UYF720926 VIB720922:VIB720926 VRX720922:VRX720926 WBT720922:WBT720926 WLP720922:WLP720926 WVL720922:WVL720926 D786458:D786462 IZ786458:IZ786462 SV786458:SV786462 ACR786458:ACR786462 AMN786458:AMN786462 AWJ786458:AWJ786462 BGF786458:BGF786462 BQB786458:BQB786462 BZX786458:BZX786462 CJT786458:CJT786462 CTP786458:CTP786462 DDL786458:DDL786462 DNH786458:DNH786462 DXD786458:DXD786462 EGZ786458:EGZ786462 EQV786458:EQV786462 FAR786458:FAR786462 FKN786458:FKN786462 FUJ786458:FUJ786462 GEF786458:GEF786462 GOB786458:GOB786462 GXX786458:GXX786462 HHT786458:HHT786462 HRP786458:HRP786462 IBL786458:IBL786462 ILH786458:ILH786462 IVD786458:IVD786462 JEZ786458:JEZ786462 JOV786458:JOV786462 JYR786458:JYR786462 KIN786458:KIN786462 KSJ786458:KSJ786462 LCF786458:LCF786462 LMB786458:LMB786462 LVX786458:LVX786462 MFT786458:MFT786462 MPP786458:MPP786462 MZL786458:MZL786462 NJH786458:NJH786462 NTD786458:NTD786462 OCZ786458:OCZ786462 OMV786458:OMV786462 OWR786458:OWR786462 PGN786458:PGN786462 PQJ786458:PQJ786462 QAF786458:QAF786462 QKB786458:QKB786462 QTX786458:QTX786462 RDT786458:RDT786462 RNP786458:RNP786462 RXL786458:RXL786462 SHH786458:SHH786462 SRD786458:SRD786462 TAZ786458:TAZ786462 TKV786458:TKV786462 TUR786458:TUR786462 UEN786458:UEN786462 UOJ786458:UOJ786462 UYF786458:UYF786462 VIB786458:VIB786462 VRX786458:VRX786462 WBT786458:WBT786462 WLP786458:WLP786462 WVL786458:WVL786462 D851994:D851998 IZ851994:IZ851998 SV851994:SV851998 ACR851994:ACR851998 AMN851994:AMN851998 AWJ851994:AWJ851998 BGF851994:BGF851998 BQB851994:BQB851998 BZX851994:BZX851998 CJT851994:CJT851998 CTP851994:CTP851998 DDL851994:DDL851998 DNH851994:DNH851998 DXD851994:DXD851998 EGZ851994:EGZ851998 EQV851994:EQV851998 FAR851994:FAR851998 FKN851994:FKN851998 FUJ851994:FUJ851998 GEF851994:GEF851998 GOB851994:GOB851998 GXX851994:GXX851998 HHT851994:HHT851998 HRP851994:HRP851998 IBL851994:IBL851998 ILH851994:ILH851998 IVD851994:IVD851998 JEZ851994:JEZ851998 JOV851994:JOV851998 JYR851994:JYR851998 KIN851994:KIN851998 KSJ851994:KSJ851998 LCF851994:LCF851998 LMB851994:LMB851998 LVX851994:LVX851998 MFT851994:MFT851998 MPP851994:MPP851998 MZL851994:MZL851998 NJH851994:NJH851998 NTD851994:NTD851998 OCZ851994:OCZ851998 OMV851994:OMV851998 OWR851994:OWR851998 PGN851994:PGN851998 PQJ851994:PQJ851998 QAF851994:QAF851998 QKB851994:QKB851998 QTX851994:QTX851998 RDT851994:RDT851998 RNP851994:RNP851998 RXL851994:RXL851998 SHH851994:SHH851998 SRD851994:SRD851998 TAZ851994:TAZ851998 TKV851994:TKV851998 TUR851994:TUR851998 UEN851994:UEN851998 UOJ851994:UOJ851998 UYF851994:UYF851998 VIB851994:VIB851998 VRX851994:VRX851998 WBT851994:WBT851998 WLP851994:WLP851998 WVL851994:WVL851998 D917530:D917534 IZ917530:IZ917534 SV917530:SV917534 ACR917530:ACR917534 AMN917530:AMN917534 AWJ917530:AWJ917534 BGF917530:BGF917534 BQB917530:BQB917534 BZX917530:BZX917534 CJT917530:CJT917534 CTP917530:CTP917534 DDL917530:DDL917534 DNH917530:DNH917534 DXD917530:DXD917534 EGZ917530:EGZ917534 EQV917530:EQV917534 FAR917530:FAR917534 FKN917530:FKN917534 FUJ917530:FUJ917534 GEF917530:GEF917534 GOB917530:GOB917534 GXX917530:GXX917534 HHT917530:HHT917534 HRP917530:HRP917534 IBL917530:IBL917534 ILH917530:ILH917534 IVD917530:IVD917534 JEZ917530:JEZ917534 JOV917530:JOV917534 JYR917530:JYR917534 KIN917530:KIN917534 KSJ917530:KSJ917534 LCF917530:LCF917534 LMB917530:LMB917534 LVX917530:LVX917534 MFT917530:MFT917534 MPP917530:MPP917534 MZL917530:MZL917534 NJH917530:NJH917534 NTD917530:NTD917534 OCZ917530:OCZ917534 OMV917530:OMV917534 OWR917530:OWR917534 PGN917530:PGN917534 PQJ917530:PQJ917534 QAF917530:QAF917534 QKB917530:QKB917534 QTX917530:QTX917534 RDT917530:RDT917534 RNP917530:RNP917534 RXL917530:RXL917534 SHH917530:SHH917534 SRD917530:SRD917534 TAZ917530:TAZ917534 TKV917530:TKV917534 TUR917530:TUR917534 UEN917530:UEN917534 UOJ917530:UOJ917534 UYF917530:UYF917534 VIB917530:VIB917534 VRX917530:VRX917534 WBT917530:WBT917534 WLP917530:WLP917534 WVL917530:WVL917534 D983066:D983070 IZ983066:IZ983070 SV983066:SV983070 ACR983066:ACR983070 AMN983066:AMN983070 AWJ983066:AWJ983070 BGF983066:BGF983070 BQB983066:BQB983070 BZX983066:BZX983070 CJT983066:CJT983070 CTP983066:CTP983070 DDL983066:DDL983070 DNH983066:DNH983070 DXD983066:DXD983070 EGZ983066:EGZ983070 EQV983066:EQV983070 FAR983066:FAR983070 FKN983066:FKN983070 FUJ983066:FUJ983070 GEF983066:GEF983070 GOB983066:GOB983070 GXX983066:GXX983070 HHT983066:HHT983070 HRP983066:HRP983070 IBL983066:IBL983070 ILH983066:ILH983070 IVD983066:IVD983070 JEZ983066:JEZ983070 JOV983066:JOV983070 JYR983066:JYR983070 KIN983066:KIN983070 KSJ983066:KSJ983070 LCF983066:LCF983070 LMB983066:LMB983070 LVX983066:LVX983070 MFT983066:MFT983070 MPP983066:MPP983070 MZL983066:MZL983070 NJH983066:NJH983070 NTD983066:NTD983070 OCZ983066:OCZ983070 OMV983066:OMV983070 OWR983066:OWR983070 PGN983066:PGN983070 PQJ983066:PQJ983070 QAF983066:QAF983070 QKB983066:QKB983070 QTX983066:QTX983070 RDT983066:RDT983070 RNP983066:RNP983070 RXL983066:RXL983070 SHH983066:SHH983070 SRD983066:SRD983070 TAZ983066:TAZ983070 TKV983066:TKV983070 TUR983066:TUR983070 UEN983066:UEN983070 UOJ983066:UOJ983070 UYF983066:UYF983070 VIB983066:VIB983070 VRX983066:VRX983070 WBT983066:WBT983070 WLP983066:WLP983070 WVL983066:WVL983070 D65543:D65548 IZ65543:IZ65548 SV65543:SV65548 ACR65543:ACR65548 AMN65543:AMN65548 AWJ65543:AWJ65548 BGF65543:BGF65548 BQB65543:BQB65548 BZX65543:BZX65548 CJT65543:CJT65548 CTP65543:CTP65548 DDL65543:DDL65548 DNH65543:DNH65548 DXD65543:DXD65548 EGZ65543:EGZ65548 EQV65543:EQV65548 FAR65543:FAR65548 FKN65543:FKN65548 FUJ65543:FUJ65548 GEF65543:GEF65548 GOB65543:GOB65548 GXX65543:GXX65548 HHT65543:HHT65548 HRP65543:HRP65548 IBL65543:IBL65548 ILH65543:ILH65548 IVD65543:IVD65548 JEZ65543:JEZ65548 JOV65543:JOV65548 JYR65543:JYR65548 KIN65543:KIN65548 KSJ65543:KSJ65548 LCF65543:LCF65548 LMB65543:LMB65548 LVX65543:LVX65548 MFT65543:MFT65548 MPP65543:MPP65548 MZL65543:MZL65548 NJH65543:NJH65548 NTD65543:NTD65548 OCZ65543:OCZ65548 OMV65543:OMV65548 OWR65543:OWR65548 PGN65543:PGN65548 PQJ65543:PQJ65548 QAF65543:QAF65548 QKB65543:QKB65548 QTX65543:QTX65548 RDT65543:RDT65548 RNP65543:RNP65548 RXL65543:RXL65548 SHH65543:SHH65548 SRD65543:SRD65548 TAZ65543:TAZ65548 TKV65543:TKV65548 TUR65543:TUR65548 UEN65543:UEN65548 UOJ65543:UOJ65548 UYF65543:UYF65548 VIB65543:VIB65548 VRX65543:VRX65548 WBT65543:WBT65548 WLP65543:WLP65548 WVL65543:WVL65548 D131079:D131084 IZ131079:IZ131084 SV131079:SV131084 ACR131079:ACR131084 AMN131079:AMN131084 AWJ131079:AWJ131084 BGF131079:BGF131084 BQB131079:BQB131084 BZX131079:BZX131084 CJT131079:CJT131084 CTP131079:CTP131084 DDL131079:DDL131084 DNH131079:DNH131084 DXD131079:DXD131084 EGZ131079:EGZ131084 EQV131079:EQV131084 FAR131079:FAR131084 FKN131079:FKN131084 FUJ131079:FUJ131084 GEF131079:GEF131084 GOB131079:GOB131084 GXX131079:GXX131084 HHT131079:HHT131084 HRP131079:HRP131084 IBL131079:IBL131084 ILH131079:ILH131084 IVD131079:IVD131084 JEZ131079:JEZ131084 JOV131079:JOV131084 JYR131079:JYR131084 KIN131079:KIN131084 KSJ131079:KSJ131084 LCF131079:LCF131084 LMB131079:LMB131084 LVX131079:LVX131084 MFT131079:MFT131084 MPP131079:MPP131084 MZL131079:MZL131084 NJH131079:NJH131084 NTD131079:NTD131084 OCZ131079:OCZ131084 OMV131079:OMV131084 OWR131079:OWR131084 PGN131079:PGN131084 PQJ131079:PQJ131084 QAF131079:QAF131084 QKB131079:QKB131084 QTX131079:QTX131084 RDT131079:RDT131084 RNP131079:RNP131084 RXL131079:RXL131084 SHH131079:SHH131084 SRD131079:SRD131084 TAZ131079:TAZ131084 TKV131079:TKV131084 TUR131079:TUR131084 UEN131079:UEN131084 UOJ131079:UOJ131084 UYF131079:UYF131084 VIB131079:VIB131084 VRX131079:VRX131084 WBT131079:WBT131084 WLP131079:WLP131084 WVL131079:WVL131084 D196615:D196620 IZ196615:IZ196620 SV196615:SV196620 ACR196615:ACR196620 AMN196615:AMN196620 AWJ196615:AWJ196620 BGF196615:BGF196620 BQB196615:BQB196620 BZX196615:BZX196620 CJT196615:CJT196620 CTP196615:CTP196620 DDL196615:DDL196620 DNH196615:DNH196620 DXD196615:DXD196620 EGZ196615:EGZ196620 EQV196615:EQV196620 FAR196615:FAR196620 FKN196615:FKN196620 FUJ196615:FUJ196620 GEF196615:GEF196620 GOB196615:GOB196620 GXX196615:GXX196620 HHT196615:HHT196620 HRP196615:HRP196620 IBL196615:IBL196620 ILH196615:ILH196620 IVD196615:IVD196620 JEZ196615:JEZ196620 JOV196615:JOV196620 JYR196615:JYR196620 KIN196615:KIN196620 KSJ196615:KSJ196620 LCF196615:LCF196620 LMB196615:LMB196620 LVX196615:LVX196620 MFT196615:MFT196620 MPP196615:MPP196620 MZL196615:MZL196620 NJH196615:NJH196620 NTD196615:NTD196620 OCZ196615:OCZ196620 OMV196615:OMV196620 OWR196615:OWR196620 PGN196615:PGN196620 PQJ196615:PQJ196620 QAF196615:QAF196620 QKB196615:QKB196620 QTX196615:QTX196620 RDT196615:RDT196620 RNP196615:RNP196620 RXL196615:RXL196620 SHH196615:SHH196620 SRD196615:SRD196620 TAZ196615:TAZ196620 TKV196615:TKV196620 TUR196615:TUR196620 UEN196615:UEN196620 UOJ196615:UOJ196620 UYF196615:UYF196620 VIB196615:VIB196620 VRX196615:VRX196620 WBT196615:WBT196620 WLP196615:WLP196620 WVL196615:WVL196620 D262151:D262156 IZ262151:IZ262156 SV262151:SV262156 ACR262151:ACR262156 AMN262151:AMN262156 AWJ262151:AWJ262156 BGF262151:BGF262156 BQB262151:BQB262156 BZX262151:BZX262156 CJT262151:CJT262156 CTP262151:CTP262156 DDL262151:DDL262156 DNH262151:DNH262156 DXD262151:DXD262156 EGZ262151:EGZ262156 EQV262151:EQV262156 FAR262151:FAR262156 FKN262151:FKN262156 FUJ262151:FUJ262156 GEF262151:GEF262156 GOB262151:GOB262156 GXX262151:GXX262156 HHT262151:HHT262156 HRP262151:HRP262156 IBL262151:IBL262156 ILH262151:ILH262156 IVD262151:IVD262156 JEZ262151:JEZ262156 JOV262151:JOV262156 JYR262151:JYR262156 KIN262151:KIN262156 KSJ262151:KSJ262156 LCF262151:LCF262156 LMB262151:LMB262156 LVX262151:LVX262156 MFT262151:MFT262156 MPP262151:MPP262156 MZL262151:MZL262156 NJH262151:NJH262156 NTD262151:NTD262156 OCZ262151:OCZ262156 OMV262151:OMV262156 OWR262151:OWR262156 PGN262151:PGN262156 PQJ262151:PQJ262156 QAF262151:QAF262156 QKB262151:QKB262156 QTX262151:QTX262156 RDT262151:RDT262156 RNP262151:RNP262156 RXL262151:RXL262156 SHH262151:SHH262156 SRD262151:SRD262156 TAZ262151:TAZ262156 TKV262151:TKV262156 TUR262151:TUR262156 UEN262151:UEN262156 UOJ262151:UOJ262156 UYF262151:UYF262156 VIB262151:VIB262156 VRX262151:VRX262156 WBT262151:WBT262156 WLP262151:WLP262156 WVL262151:WVL262156 D327687:D327692 IZ327687:IZ327692 SV327687:SV327692 ACR327687:ACR327692 AMN327687:AMN327692 AWJ327687:AWJ327692 BGF327687:BGF327692 BQB327687:BQB327692 BZX327687:BZX327692 CJT327687:CJT327692 CTP327687:CTP327692 DDL327687:DDL327692 DNH327687:DNH327692 DXD327687:DXD327692 EGZ327687:EGZ327692 EQV327687:EQV327692 FAR327687:FAR327692 FKN327687:FKN327692 FUJ327687:FUJ327692 GEF327687:GEF327692 GOB327687:GOB327692 GXX327687:GXX327692 HHT327687:HHT327692 HRP327687:HRP327692 IBL327687:IBL327692 ILH327687:ILH327692 IVD327687:IVD327692 JEZ327687:JEZ327692 JOV327687:JOV327692 JYR327687:JYR327692 KIN327687:KIN327692 KSJ327687:KSJ327692 LCF327687:LCF327692 LMB327687:LMB327692 LVX327687:LVX327692 MFT327687:MFT327692 MPP327687:MPP327692 MZL327687:MZL327692 NJH327687:NJH327692 NTD327687:NTD327692 OCZ327687:OCZ327692 OMV327687:OMV327692 OWR327687:OWR327692 PGN327687:PGN327692 PQJ327687:PQJ327692 QAF327687:QAF327692 QKB327687:QKB327692 QTX327687:QTX327692 RDT327687:RDT327692 RNP327687:RNP327692 RXL327687:RXL327692 SHH327687:SHH327692 SRD327687:SRD327692 TAZ327687:TAZ327692 TKV327687:TKV327692 TUR327687:TUR327692 UEN327687:UEN327692 UOJ327687:UOJ327692 UYF327687:UYF327692 VIB327687:VIB327692 VRX327687:VRX327692 WBT327687:WBT327692 WLP327687:WLP327692 WVL327687:WVL327692 D393223:D393228 IZ393223:IZ393228 SV393223:SV393228 ACR393223:ACR393228 AMN393223:AMN393228 AWJ393223:AWJ393228 BGF393223:BGF393228 BQB393223:BQB393228 BZX393223:BZX393228 CJT393223:CJT393228 CTP393223:CTP393228 DDL393223:DDL393228 DNH393223:DNH393228 DXD393223:DXD393228 EGZ393223:EGZ393228 EQV393223:EQV393228 FAR393223:FAR393228 FKN393223:FKN393228 FUJ393223:FUJ393228 GEF393223:GEF393228 GOB393223:GOB393228 GXX393223:GXX393228 HHT393223:HHT393228 HRP393223:HRP393228 IBL393223:IBL393228 ILH393223:ILH393228 IVD393223:IVD393228 JEZ393223:JEZ393228 JOV393223:JOV393228 JYR393223:JYR393228 KIN393223:KIN393228 KSJ393223:KSJ393228 LCF393223:LCF393228 LMB393223:LMB393228 LVX393223:LVX393228 MFT393223:MFT393228 MPP393223:MPP393228 MZL393223:MZL393228 NJH393223:NJH393228 NTD393223:NTD393228 OCZ393223:OCZ393228 OMV393223:OMV393228 OWR393223:OWR393228 PGN393223:PGN393228 PQJ393223:PQJ393228 QAF393223:QAF393228 QKB393223:QKB393228 QTX393223:QTX393228 RDT393223:RDT393228 RNP393223:RNP393228 RXL393223:RXL393228 SHH393223:SHH393228 SRD393223:SRD393228 TAZ393223:TAZ393228 TKV393223:TKV393228 TUR393223:TUR393228 UEN393223:UEN393228 UOJ393223:UOJ393228 UYF393223:UYF393228 VIB393223:VIB393228 VRX393223:VRX393228 WBT393223:WBT393228 WLP393223:WLP393228 WVL393223:WVL393228 D458759:D458764 IZ458759:IZ458764 SV458759:SV458764 ACR458759:ACR458764 AMN458759:AMN458764 AWJ458759:AWJ458764 BGF458759:BGF458764 BQB458759:BQB458764 BZX458759:BZX458764 CJT458759:CJT458764 CTP458759:CTP458764 DDL458759:DDL458764 DNH458759:DNH458764 DXD458759:DXD458764 EGZ458759:EGZ458764 EQV458759:EQV458764 FAR458759:FAR458764 FKN458759:FKN458764 FUJ458759:FUJ458764 GEF458759:GEF458764 GOB458759:GOB458764 GXX458759:GXX458764 HHT458759:HHT458764 HRP458759:HRP458764 IBL458759:IBL458764 ILH458759:ILH458764 IVD458759:IVD458764 JEZ458759:JEZ458764 JOV458759:JOV458764 JYR458759:JYR458764 KIN458759:KIN458764 KSJ458759:KSJ458764 LCF458759:LCF458764 LMB458759:LMB458764 LVX458759:LVX458764 MFT458759:MFT458764 MPP458759:MPP458764 MZL458759:MZL458764 NJH458759:NJH458764 NTD458759:NTD458764 OCZ458759:OCZ458764 OMV458759:OMV458764 OWR458759:OWR458764 PGN458759:PGN458764 PQJ458759:PQJ458764 QAF458759:QAF458764 QKB458759:QKB458764 QTX458759:QTX458764 RDT458759:RDT458764 RNP458759:RNP458764 RXL458759:RXL458764 SHH458759:SHH458764 SRD458759:SRD458764 TAZ458759:TAZ458764 TKV458759:TKV458764 TUR458759:TUR458764 UEN458759:UEN458764 UOJ458759:UOJ458764 UYF458759:UYF458764 VIB458759:VIB458764 VRX458759:VRX458764 WBT458759:WBT458764 WLP458759:WLP458764 WVL458759:WVL458764 D524295:D524300 IZ524295:IZ524300 SV524295:SV524300 ACR524295:ACR524300 AMN524295:AMN524300 AWJ524295:AWJ524300 BGF524295:BGF524300 BQB524295:BQB524300 BZX524295:BZX524300 CJT524295:CJT524300 CTP524295:CTP524300 DDL524295:DDL524300 DNH524295:DNH524300 DXD524295:DXD524300 EGZ524295:EGZ524300 EQV524295:EQV524300 FAR524295:FAR524300 FKN524295:FKN524300 FUJ524295:FUJ524300 GEF524295:GEF524300 GOB524295:GOB524300 GXX524295:GXX524300 HHT524295:HHT524300 HRP524295:HRP524300 IBL524295:IBL524300 ILH524295:ILH524300 IVD524295:IVD524300 JEZ524295:JEZ524300 JOV524295:JOV524300 JYR524295:JYR524300 KIN524295:KIN524300 KSJ524295:KSJ524300 LCF524295:LCF524300 LMB524295:LMB524300 LVX524295:LVX524300 MFT524295:MFT524300 MPP524295:MPP524300 MZL524295:MZL524300 NJH524295:NJH524300 NTD524295:NTD524300 OCZ524295:OCZ524300 OMV524295:OMV524300 OWR524295:OWR524300 PGN524295:PGN524300 PQJ524295:PQJ524300 QAF524295:QAF524300 QKB524295:QKB524300 QTX524295:QTX524300 RDT524295:RDT524300 RNP524295:RNP524300 RXL524295:RXL524300 SHH524295:SHH524300 SRD524295:SRD524300 TAZ524295:TAZ524300 TKV524295:TKV524300 TUR524295:TUR524300 UEN524295:UEN524300 UOJ524295:UOJ524300 UYF524295:UYF524300 VIB524295:VIB524300 VRX524295:VRX524300 WBT524295:WBT524300 WLP524295:WLP524300 WVL524295:WVL524300 D589831:D589836 IZ589831:IZ589836 SV589831:SV589836 ACR589831:ACR589836 AMN589831:AMN589836 AWJ589831:AWJ589836 BGF589831:BGF589836 BQB589831:BQB589836 BZX589831:BZX589836 CJT589831:CJT589836 CTP589831:CTP589836 DDL589831:DDL589836 DNH589831:DNH589836 DXD589831:DXD589836 EGZ589831:EGZ589836 EQV589831:EQV589836 FAR589831:FAR589836 FKN589831:FKN589836 FUJ589831:FUJ589836 GEF589831:GEF589836 GOB589831:GOB589836 GXX589831:GXX589836 HHT589831:HHT589836 HRP589831:HRP589836 IBL589831:IBL589836 ILH589831:ILH589836 IVD589831:IVD589836 JEZ589831:JEZ589836 JOV589831:JOV589836 JYR589831:JYR589836 KIN589831:KIN589836 KSJ589831:KSJ589836 LCF589831:LCF589836 LMB589831:LMB589836 LVX589831:LVX589836 MFT589831:MFT589836 MPP589831:MPP589836 MZL589831:MZL589836 NJH589831:NJH589836 NTD589831:NTD589836 OCZ589831:OCZ589836 OMV589831:OMV589836 OWR589831:OWR589836 PGN589831:PGN589836 PQJ589831:PQJ589836 QAF589831:QAF589836 QKB589831:QKB589836 QTX589831:QTX589836 RDT589831:RDT589836 RNP589831:RNP589836 RXL589831:RXL589836 SHH589831:SHH589836 SRD589831:SRD589836 TAZ589831:TAZ589836 TKV589831:TKV589836 TUR589831:TUR589836 UEN589831:UEN589836 UOJ589831:UOJ589836 UYF589831:UYF589836 VIB589831:VIB589836 VRX589831:VRX589836 WBT589831:WBT589836 WLP589831:WLP589836 WVL589831:WVL589836 D655367:D655372 IZ655367:IZ655372 SV655367:SV655372 ACR655367:ACR655372 AMN655367:AMN655372 AWJ655367:AWJ655372 BGF655367:BGF655372 BQB655367:BQB655372 BZX655367:BZX655372 CJT655367:CJT655372 CTP655367:CTP655372 DDL655367:DDL655372 DNH655367:DNH655372 DXD655367:DXD655372 EGZ655367:EGZ655372 EQV655367:EQV655372 FAR655367:FAR655372 FKN655367:FKN655372 FUJ655367:FUJ655372 GEF655367:GEF655372 GOB655367:GOB655372 GXX655367:GXX655372 HHT655367:HHT655372 HRP655367:HRP655372 IBL655367:IBL655372 ILH655367:ILH655372 IVD655367:IVD655372 JEZ655367:JEZ655372 JOV655367:JOV655372 JYR655367:JYR655372 KIN655367:KIN655372 KSJ655367:KSJ655372 LCF655367:LCF655372 LMB655367:LMB655372 LVX655367:LVX655372 MFT655367:MFT655372 MPP655367:MPP655372 MZL655367:MZL655372 NJH655367:NJH655372 NTD655367:NTD655372 OCZ655367:OCZ655372 OMV655367:OMV655372 OWR655367:OWR655372 PGN655367:PGN655372 PQJ655367:PQJ655372 QAF655367:QAF655372 QKB655367:QKB655372 QTX655367:QTX655372 RDT655367:RDT655372 RNP655367:RNP655372 RXL655367:RXL655372 SHH655367:SHH655372 SRD655367:SRD655372 TAZ655367:TAZ655372 TKV655367:TKV655372 TUR655367:TUR655372 UEN655367:UEN655372 UOJ655367:UOJ655372 UYF655367:UYF655372 VIB655367:VIB655372 VRX655367:VRX655372 WBT655367:WBT655372 WLP655367:WLP655372 WVL655367:WVL655372 D720903:D720908 IZ720903:IZ720908 SV720903:SV720908 ACR720903:ACR720908 AMN720903:AMN720908 AWJ720903:AWJ720908 BGF720903:BGF720908 BQB720903:BQB720908 BZX720903:BZX720908 CJT720903:CJT720908 CTP720903:CTP720908 DDL720903:DDL720908 DNH720903:DNH720908 DXD720903:DXD720908 EGZ720903:EGZ720908 EQV720903:EQV720908 FAR720903:FAR720908 FKN720903:FKN720908 FUJ720903:FUJ720908 GEF720903:GEF720908 GOB720903:GOB720908 GXX720903:GXX720908 HHT720903:HHT720908 HRP720903:HRP720908 IBL720903:IBL720908 ILH720903:ILH720908 IVD720903:IVD720908 JEZ720903:JEZ720908 JOV720903:JOV720908 JYR720903:JYR720908 KIN720903:KIN720908 KSJ720903:KSJ720908 LCF720903:LCF720908 LMB720903:LMB720908 LVX720903:LVX720908 MFT720903:MFT720908 MPP720903:MPP720908 MZL720903:MZL720908 NJH720903:NJH720908 NTD720903:NTD720908 OCZ720903:OCZ720908 OMV720903:OMV720908 OWR720903:OWR720908 PGN720903:PGN720908 PQJ720903:PQJ720908 QAF720903:QAF720908 QKB720903:QKB720908 QTX720903:QTX720908 RDT720903:RDT720908 RNP720903:RNP720908 RXL720903:RXL720908 SHH720903:SHH720908 SRD720903:SRD720908 TAZ720903:TAZ720908 TKV720903:TKV720908 TUR720903:TUR720908 UEN720903:UEN720908 UOJ720903:UOJ720908 UYF720903:UYF720908 VIB720903:VIB720908 VRX720903:VRX720908 WBT720903:WBT720908 WLP720903:WLP720908 WVL720903:WVL720908 D786439:D786444 IZ786439:IZ786444 SV786439:SV786444 ACR786439:ACR786444 AMN786439:AMN786444 AWJ786439:AWJ786444 BGF786439:BGF786444 BQB786439:BQB786444 BZX786439:BZX786444 CJT786439:CJT786444 CTP786439:CTP786444 DDL786439:DDL786444 DNH786439:DNH786444 DXD786439:DXD786444 EGZ786439:EGZ786444 EQV786439:EQV786444 FAR786439:FAR786444 FKN786439:FKN786444 FUJ786439:FUJ786444 GEF786439:GEF786444 GOB786439:GOB786444 GXX786439:GXX786444 HHT786439:HHT786444 HRP786439:HRP786444 IBL786439:IBL786444 ILH786439:ILH786444 IVD786439:IVD786444 JEZ786439:JEZ786444 JOV786439:JOV786444 JYR786439:JYR786444 KIN786439:KIN786444 KSJ786439:KSJ786444 LCF786439:LCF786444 LMB786439:LMB786444 LVX786439:LVX786444 MFT786439:MFT786444 MPP786439:MPP786444 MZL786439:MZL786444 NJH786439:NJH786444 NTD786439:NTD786444 OCZ786439:OCZ786444 OMV786439:OMV786444 OWR786439:OWR786444 PGN786439:PGN786444 PQJ786439:PQJ786444 QAF786439:QAF786444 QKB786439:QKB786444 QTX786439:QTX786444 RDT786439:RDT786444 RNP786439:RNP786444 RXL786439:RXL786444 SHH786439:SHH786444 SRD786439:SRD786444 TAZ786439:TAZ786444 TKV786439:TKV786444 TUR786439:TUR786444 UEN786439:UEN786444 UOJ786439:UOJ786444 UYF786439:UYF786444 VIB786439:VIB786444 VRX786439:VRX786444 WBT786439:WBT786444 WLP786439:WLP786444 WVL786439:WVL786444 D851975:D851980 IZ851975:IZ851980 SV851975:SV851980 ACR851975:ACR851980 AMN851975:AMN851980 AWJ851975:AWJ851980 BGF851975:BGF851980 BQB851975:BQB851980 BZX851975:BZX851980 CJT851975:CJT851980 CTP851975:CTP851980 DDL851975:DDL851980 DNH851975:DNH851980 DXD851975:DXD851980 EGZ851975:EGZ851980 EQV851975:EQV851980 FAR851975:FAR851980 FKN851975:FKN851980 FUJ851975:FUJ851980 GEF851975:GEF851980 GOB851975:GOB851980 GXX851975:GXX851980 HHT851975:HHT851980 HRP851975:HRP851980 IBL851975:IBL851980 ILH851975:ILH851980 IVD851975:IVD851980 JEZ851975:JEZ851980 JOV851975:JOV851980 JYR851975:JYR851980 KIN851975:KIN851980 KSJ851975:KSJ851980 LCF851975:LCF851980 LMB851975:LMB851980 LVX851975:LVX851980 MFT851975:MFT851980 MPP851975:MPP851980 MZL851975:MZL851980 NJH851975:NJH851980 NTD851975:NTD851980 OCZ851975:OCZ851980 OMV851975:OMV851980 OWR851975:OWR851980 PGN851975:PGN851980 PQJ851975:PQJ851980 QAF851975:QAF851980 QKB851975:QKB851980 QTX851975:QTX851980 RDT851975:RDT851980 RNP851975:RNP851980 RXL851975:RXL851980 SHH851975:SHH851980 SRD851975:SRD851980 TAZ851975:TAZ851980 TKV851975:TKV851980 TUR851975:TUR851980 UEN851975:UEN851980 UOJ851975:UOJ851980 UYF851975:UYF851980 VIB851975:VIB851980 VRX851975:VRX851980 WBT851975:WBT851980 WLP851975:WLP851980 WVL851975:WVL851980 D917511:D917516 IZ917511:IZ917516 SV917511:SV917516 ACR917511:ACR917516 AMN917511:AMN917516 AWJ917511:AWJ917516 BGF917511:BGF917516 BQB917511:BQB917516 BZX917511:BZX917516 CJT917511:CJT917516 CTP917511:CTP917516 DDL917511:DDL917516 DNH917511:DNH917516 DXD917511:DXD917516 EGZ917511:EGZ917516 EQV917511:EQV917516 FAR917511:FAR917516 FKN917511:FKN917516 FUJ917511:FUJ917516 GEF917511:GEF917516 GOB917511:GOB917516 GXX917511:GXX917516 HHT917511:HHT917516 HRP917511:HRP917516 IBL917511:IBL917516 ILH917511:ILH917516 IVD917511:IVD917516 JEZ917511:JEZ917516 JOV917511:JOV917516 JYR917511:JYR917516 KIN917511:KIN917516 KSJ917511:KSJ917516 LCF917511:LCF917516 LMB917511:LMB917516 LVX917511:LVX917516 MFT917511:MFT917516 MPP917511:MPP917516 MZL917511:MZL917516 NJH917511:NJH917516 NTD917511:NTD917516 OCZ917511:OCZ917516 OMV917511:OMV917516 OWR917511:OWR917516 PGN917511:PGN917516 PQJ917511:PQJ917516 QAF917511:QAF917516 QKB917511:QKB917516 QTX917511:QTX917516 RDT917511:RDT917516 RNP917511:RNP917516 RXL917511:RXL917516 SHH917511:SHH917516 SRD917511:SRD917516 TAZ917511:TAZ917516 TKV917511:TKV917516 TUR917511:TUR917516 UEN917511:UEN917516 UOJ917511:UOJ917516 UYF917511:UYF917516 VIB917511:VIB917516 VRX917511:VRX917516 WBT917511:WBT917516 WLP917511:WLP917516 WVL917511:WVL917516 D983047:D983052 IZ983047:IZ983052 SV983047:SV983052 ACR983047:ACR983052 AMN983047:AMN983052 AWJ983047:AWJ983052 BGF983047:BGF983052 BQB983047:BQB983052 BZX983047:BZX983052 CJT983047:CJT983052 CTP983047:CTP983052 DDL983047:DDL983052 DNH983047:DNH983052 DXD983047:DXD983052 EGZ983047:EGZ983052 EQV983047:EQV983052 FAR983047:FAR983052 FKN983047:FKN983052 FUJ983047:FUJ983052 GEF983047:GEF983052 GOB983047:GOB983052 GXX983047:GXX983052 HHT983047:HHT983052 HRP983047:HRP983052 IBL983047:IBL983052 ILH983047:ILH983052 IVD983047:IVD983052 JEZ983047:JEZ983052 JOV983047:JOV983052 JYR983047:JYR983052 KIN983047:KIN983052 KSJ983047:KSJ983052 LCF983047:LCF983052 LMB983047:LMB983052 LVX983047:LVX983052 MFT983047:MFT983052 MPP983047:MPP983052 MZL983047:MZL983052 NJH983047:NJH983052 NTD983047:NTD983052 OCZ983047:OCZ983052 OMV983047:OMV983052 OWR983047:OWR983052 PGN983047:PGN983052 PQJ983047:PQJ983052 QAF983047:QAF983052 QKB983047:QKB983052 QTX983047:QTX983052 RDT983047:RDT983052 RNP983047:RNP983052 RXL983047:RXL983052 SHH983047:SHH983052 SRD983047:SRD983052 TAZ983047:TAZ983052 TKV983047:TKV983052 TUR983047:TUR983052 UEN983047:UEN983052 UOJ983047:UOJ983052 UYF983047:UYF983052 VIB983047:VIB983052 VRX983047:VRX983052 WBT983047:WBT983052 WLP983047:WLP983052 WVL983047:WVL983052 WVL983037:WVL983042 D65533:D65538 IZ65533:IZ65538 SV65533:SV65538 ACR65533:ACR65538 AMN65533:AMN65538 AWJ65533:AWJ65538 BGF65533:BGF65538 BQB65533:BQB65538 BZX65533:BZX65538 CJT65533:CJT65538 CTP65533:CTP65538 DDL65533:DDL65538 DNH65533:DNH65538 DXD65533:DXD65538 EGZ65533:EGZ65538 EQV65533:EQV65538 FAR65533:FAR65538 FKN65533:FKN65538 FUJ65533:FUJ65538 GEF65533:GEF65538 GOB65533:GOB65538 GXX65533:GXX65538 HHT65533:HHT65538 HRP65533:HRP65538 IBL65533:IBL65538 ILH65533:ILH65538 IVD65533:IVD65538 JEZ65533:JEZ65538 JOV65533:JOV65538 JYR65533:JYR65538 KIN65533:KIN65538 KSJ65533:KSJ65538 LCF65533:LCF65538 LMB65533:LMB65538 LVX65533:LVX65538 MFT65533:MFT65538 MPP65533:MPP65538 MZL65533:MZL65538 NJH65533:NJH65538 NTD65533:NTD65538 OCZ65533:OCZ65538 OMV65533:OMV65538 OWR65533:OWR65538 PGN65533:PGN65538 PQJ65533:PQJ65538 QAF65533:QAF65538 QKB65533:QKB65538 QTX65533:QTX65538 RDT65533:RDT65538 RNP65533:RNP65538 RXL65533:RXL65538 SHH65533:SHH65538 SRD65533:SRD65538 TAZ65533:TAZ65538 TKV65533:TKV65538 TUR65533:TUR65538 UEN65533:UEN65538 UOJ65533:UOJ65538 UYF65533:UYF65538 VIB65533:VIB65538 VRX65533:VRX65538 WBT65533:WBT65538 WLP65533:WLP65538 WVL65533:WVL65538 D131069:D131074 IZ131069:IZ131074 SV131069:SV131074 ACR131069:ACR131074 AMN131069:AMN131074 AWJ131069:AWJ131074 BGF131069:BGF131074 BQB131069:BQB131074 BZX131069:BZX131074 CJT131069:CJT131074 CTP131069:CTP131074 DDL131069:DDL131074 DNH131069:DNH131074 DXD131069:DXD131074 EGZ131069:EGZ131074 EQV131069:EQV131074 FAR131069:FAR131074 FKN131069:FKN131074 FUJ131069:FUJ131074 GEF131069:GEF131074 GOB131069:GOB131074 GXX131069:GXX131074 HHT131069:HHT131074 HRP131069:HRP131074 IBL131069:IBL131074 ILH131069:ILH131074 IVD131069:IVD131074 JEZ131069:JEZ131074 JOV131069:JOV131074 JYR131069:JYR131074 KIN131069:KIN131074 KSJ131069:KSJ131074 LCF131069:LCF131074 LMB131069:LMB131074 LVX131069:LVX131074 MFT131069:MFT131074 MPP131069:MPP131074 MZL131069:MZL131074 NJH131069:NJH131074 NTD131069:NTD131074 OCZ131069:OCZ131074 OMV131069:OMV131074 OWR131069:OWR131074 PGN131069:PGN131074 PQJ131069:PQJ131074 QAF131069:QAF131074 QKB131069:QKB131074 QTX131069:QTX131074 RDT131069:RDT131074 RNP131069:RNP131074 RXL131069:RXL131074 SHH131069:SHH131074 SRD131069:SRD131074 TAZ131069:TAZ131074 TKV131069:TKV131074 TUR131069:TUR131074 UEN131069:UEN131074 UOJ131069:UOJ131074 UYF131069:UYF131074 VIB131069:VIB131074 VRX131069:VRX131074 WBT131069:WBT131074 WLP131069:WLP131074 WVL131069:WVL131074 D196605:D196610 IZ196605:IZ196610 SV196605:SV196610 ACR196605:ACR196610 AMN196605:AMN196610 AWJ196605:AWJ196610 BGF196605:BGF196610 BQB196605:BQB196610 BZX196605:BZX196610 CJT196605:CJT196610 CTP196605:CTP196610 DDL196605:DDL196610 DNH196605:DNH196610 DXD196605:DXD196610 EGZ196605:EGZ196610 EQV196605:EQV196610 FAR196605:FAR196610 FKN196605:FKN196610 FUJ196605:FUJ196610 GEF196605:GEF196610 GOB196605:GOB196610 GXX196605:GXX196610 HHT196605:HHT196610 HRP196605:HRP196610 IBL196605:IBL196610 ILH196605:ILH196610 IVD196605:IVD196610 JEZ196605:JEZ196610 JOV196605:JOV196610 JYR196605:JYR196610 KIN196605:KIN196610 KSJ196605:KSJ196610 LCF196605:LCF196610 LMB196605:LMB196610 LVX196605:LVX196610 MFT196605:MFT196610 MPP196605:MPP196610 MZL196605:MZL196610 NJH196605:NJH196610 NTD196605:NTD196610 OCZ196605:OCZ196610 OMV196605:OMV196610 OWR196605:OWR196610 PGN196605:PGN196610 PQJ196605:PQJ196610 QAF196605:QAF196610 QKB196605:QKB196610 QTX196605:QTX196610 RDT196605:RDT196610 RNP196605:RNP196610 RXL196605:RXL196610 SHH196605:SHH196610 SRD196605:SRD196610 TAZ196605:TAZ196610 TKV196605:TKV196610 TUR196605:TUR196610 UEN196605:UEN196610 UOJ196605:UOJ196610 UYF196605:UYF196610 VIB196605:VIB196610 VRX196605:VRX196610 WBT196605:WBT196610 WLP196605:WLP196610 WVL196605:WVL196610 D262141:D262146 IZ262141:IZ262146 SV262141:SV262146 ACR262141:ACR262146 AMN262141:AMN262146 AWJ262141:AWJ262146 BGF262141:BGF262146 BQB262141:BQB262146 BZX262141:BZX262146 CJT262141:CJT262146 CTP262141:CTP262146 DDL262141:DDL262146 DNH262141:DNH262146 DXD262141:DXD262146 EGZ262141:EGZ262146 EQV262141:EQV262146 FAR262141:FAR262146 FKN262141:FKN262146 FUJ262141:FUJ262146 GEF262141:GEF262146 GOB262141:GOB262146 GXX262141:GXX262146 HHT262141:HHT262146 HRP262141:HRP262146 IBL262141:IBL262146 ILH262141:ILH262146 IVD262141:IVD262146 JEZ262141:JEZ262146 JOV262141:JOV262146 JYR262141:JYR262146 KIN262141:KIN262146 KSJ262141:KSJ262146 LCF262141:LCF262146 LMB262141:LMB262146 LVX262141:LVX262146 MFT262141:MFT262146 MPP262141:MPP262146 MZL262141:MZL262146 NJH262141:NJH262146 NTD262141:NTD262146 OCZ262141:OCZ262146 OMV262141:OMV262146 OWR262141:OWR262146 PGN262141:PGN262146 PQJ262141:PQJ262146 QAF262141:QAF262146 QKB262141:QKB262146 QTX262141:QTX262146 RDT262141:RDT262146 RNP262141:RNP262146 RXL262141:RXL262146 SHH262141:SHH262146 SRD262141:SRD262146 TAZ262141:TAZ262146 TKV262141:TKV262146 TUR262141:TUR262146 UEN262141:UEN262146 UOJ262141:UOJ262146 UYF262141:UYF262146 VIB262141:VIB262146 VRX262141:VRX262146 WBT262141:WBT262146 WLP262141:WLP262146 WVL262141:WVL262146 D327677:D327682 IZ327677:IZ327682 SV327677:SV327682 ACR327677:ACR327682 AMN327677:AMN327682 AWJ327677:AWJ327682 BGF327677:BGF327682 BQB327677:BQB327682 BZX327677:BZX327682 CJT327677:CJT327682 CTP327677:CTP327682 DDL327677:DDL327682 DNH327677:DNH327682 DXD327677:DXD327682 EGZ327677:EGZ327682 EQV327677:EQV327682 FAR327677:FAR327682 FKN327677:FKN327682 FUJ327677:FUJ327682 GEF327677:GEF327682 GOB327677:GOB327682 GXX327677:GXX327682 HHT327677:HHT327682 HRP327677:HRP327682 IBL327677:IBL327682 ILH327677:ILH327682 IVD327677:IVD327682 JEZ327677:JEZ327682 JOV327677:JOV327682 JYR327677:JYR327682 KIN327677:KIN327682 KSJ327677:KSJ327682 LCF327677:LCF327682 LMB327677:LMB327682 LVX327677:LVX327682 MFT327677:MFT327682 MPP327677:MPP327682 MZL327677:MZL327682 NJH327677:NJH327682 NTD327677:NTD327682 OCZ327677:OCZ327682 OMV327677:OMV327682 OWR327677:OWR327682 PGN327677:PGN327682 PQJ327677:PQJ327682 QAF327677:QAF327682 QKB327677:QKB327682 QTX327677:QTX327682 RDT327677:RDT327682 RNP327677:RNP327682 RXL327677:RXL327682 SHH327677:SHH327682 SRD327677:SRD327682 TAZ327677:TAZ327682 TKV327677:TKV327682 TUR327677:TUR327682 UEN327677:UEN327682 UOJ327677:UOJ327682 UYF327677:UYF327682 VIB327677:VIB327682 VRX327677:VRX327682 WBT327677:WBT327682 WLP327677:WLP327682 WVL327677:WVL327682 D393213:D393218 IZ393213:IZ393218 SV393213:SV393218 ACR393213:ACR393218 AMN393213:AMN393218 AWJ393213:AWJ393218 BGF393213:BGF393218 BQB393213:BQB393218 BZX393213:BZX393218 CJT393213:CJT393218 CTP393213:CTP393218 DDL393213:DDL393218 DNH393213:DNH393218 DXD393213:DXD393218 EGZ393213:EGZ393218 EQV393213:EQV393218 FAR393213:FAR393218 FKN393213:FKN393218 FUJ393213:FUJ393218 GEF393213:GEF393218 GOB393213:GOB393218 GXX393213:GXX393218 HHT393213:HHT393218 HRP393213:HRP393218 IBL393213:IBL393218 ILH393213:ILH393218 IVD393213:IVD393218 JEZ393213:JEZ393218 JOV393213:JOV393218 JYR393213:JYR393218 KIN393213:KIN393218 KSJ393213:KSJ393218 LCF393213:LCF393218 LMB393213:LMB393218 LVX393213:LVX393218 MFT393213:MFT393218 MPP393213:MPP393218 MZL393213:MZL393218 NJH393213:NJH393218 NTD393213:NTD393218 OCZ393213:OCZ393218 OMV393213:OMV393218 OWR393213:OWR393218 PGN393213:PGN393218 PQJ393213:PQJ393218 QAF393213:QAF393218 QKB393213:QKB393218 QTX393213:QTX393218 RDT393213:RDT393218 RNP393213:RNP393218 RXL393213:RXL393218 SHH393213:SHH393218 SRD393213:SRD393218 TAZ393213:TAZ393218 TKV393213:TKV393218 TUR393213:TUR393218 UEN393213:UEN393218 UOJ393213:UOJ393218 UYF393213:UYF393218 VIB393213:VIB393218 VRX393213:VRX393218 WBT393213:WBT393218 WLP393213:WLP393218 WVL393213:WVL393218 D458749:D458754 IZ458749:IZ458754 SV458749:SV458754 ACR458749:ACR458754 AMN458749:AMN458754 AWJ458749:AWJ458754 BGF458749:BGF458754 BQB458749:BQB458754 BZX458749:BZX458754 CJT458749:CJT458754 CTP458749:CTP458754 DDL458749:DDL458754 DNH458749:DNH458754 DXD458749:DXD458754 EGZ458749:EGZ458754 EQV458749:EQV458754 FAR458749:FAR458754 FKN458749:FKN458754 FUJ458749:FUJ458754 GEF458749:GEF458754 GOB458749:GOB458754 GXX458749:GXX458754 HHT458749:HHT458754 HRP458749:HRP458754 IBL458749:IBL458754 ILH458749:ILH458754 IVD458749:IVD458754 JEZ458749:JEZ458754 JOV458749:JOV458754 JYR458749:JYR458754 KIN458749:KIN458754 KSJ458749:KSJ458754 LCF458749:LCF458754 LMB458749:LMB458754 LVX458749:LVX458754 MFT458749:MFT458754 MPP458749:MPP458754 MZL458749:MZL458754 NJH458749:NJH458754 NTD458749:NTD458754 OCZ458749:OCZ458754 OMV458749:OMV458754 OWR458749:OWR458754 PGN458749:PGN458754 PQJ458749:PQJ458754 QAF458749:QAF458754 QKB458749:QKB458754 QTX458749:QTX458754 RDT458749:RDT458754 RNP458749:RNP458754 RXL458749:RXL458754 SHH458749:SHH458754 SRD458749:SRD458754 TAZ458749:TAZ458754 TKV458749:TKV458754 TUR458749:TUR458754 UEN458749:UEN458754 UOJ458749:UOJ458754 UYF458749:UYF458754 VIB458749:VIB458754 VRX458749:VRX458754 WBT458749:WBT458754 WLP458749:WLP458754 WVL458749:WVL458754 D524285:D524290 IZ524285:IZ524290 SV524285:SV524290 ACR524285:ACR524290 AMN524285:AMN524290 AWJ524285:AWJ524290 BGF524285:BGF524290 BQB524285:BQB524290 BZX524285:BZX524290 CJT524285:CJT524290 CTP524285:CTP524290 DDL524285:DDL524290 DNH524285:DNH524290 DXD524285:DXD524290 EGZ524285:EGZ524290 EQV524285:EQV524290 FAR524285:FAR524290 FKN524285:FKN524290 FUJ524285:FUJ524290 GEF524285:GEF524290 GOB524285:GOB524290 GXX524285:GXX524290 HHT524285:HHT524290 HRP524285:HRP524290 IBL524285:IBL524290 ILH524285:ILH524290 IVD524285:IVD524290 JEZ524285:JEZ524290 JOV524285:JOV524290 JYR524285:JYR524290 KIN524285:KIN524290 KSJ524285:KSJ524290 LCF524285:LCF524290 LMB524285:LMB524290 LVX524285:LVX524290 MFT524285:MFT524290 MPP524285:MPP524290 MZL524285:MZL524290 NJH524285:NJH524290 NTD524285:NTD524290 OCZ524285:OCZ524290 OMV524285:OMV524290 OWR524285:OWR524290 PGN524285:PGN524290 PQJ524285:PQJ524290 QAF524285:QAF524290 QKB524285:QKB524290 QTX524285:QTX524290 RDT524285:RDT524290 RNP524285:RNP524290 RXL524285:RXL524290 SHH524285:SHH524290 SRD524285:SRD524290 TAZ524285:TAZ524290 TKV524285:TKV524290 TUR524285:TUR524290 UEN524285:UEN524290 UOJ524285:UOJ524290 UYF524285:UYF524290 VIB524285:VIB524290 VRX524285:VRX524290 WBT524285:WBT524290 WLP524285:WLP524290 WVL524285:WVL524290 D589821:D589826 IZ589821:IZ589826 SV589821:SV589826 ACR589821:ACR589826 AMN589821:AMN589826 AWJ589821:AWJ589826 BGF589821:BGF589826 BQB589821:BQB589826 BZX589821:BZX589826 CJT589821:CJT589826 CTP589821:CTP589826 DDL589821:DDL589826 DNH589821:DNH589826 DXD589821:DXD589826 EGZ589821:EGZ589826 EQV589821:EQV589826 FAR589821:FAR589826 FKN589821:FKN589826 FUJ589821:FUJ589826 GEF589821:GEF589826 GOB589821:GOB589826 GXX589821:GXX589826 HHT589821:HHT589826 HRP589821:HRP589826 IBL589821:IBL589826 ILH589821:ILH589826 IVD589821:IVD589826 JEZ589821:JEZ589826 JOV589821:JOV589826 JYR589821:JYR589826 KIN589821:KIN589826 KSJ589821:KSJ589826 LCF589821:LCF589826 LMB589821:LMB589826 LVX589821:LVX589826 MFT589821:MFT589826 MPP589821:MPP589826 MZL589821:MZL589826 NJH589821:NJH589826 NTD589821:NTD589826 OCZ589821:OCZ589826 OMV589821:OMV589826 OWR589821:OWR589826 PGN589821:PGN589826 PQJ589821:PQJ589826 QAF589821:QAF589826 QKB589821:QKB589826 QTX589821:QTX589826 RDT589821:RDT589826 RNP589821:RNP589826 RXL589821:RXL589826 SHH589821:SHH589826 SRD589821:SRD589826 TAZ589821:TAZ589826 TKV589821:TKV589826 TUR589821:TUR589826 UEN589821:UEN589826 UOJ589821:UOJ589826 UYF589821:UYF589826 VIB589821:VIB589826 VRX589821:VRX589826 WBT589821:WBT589826 WLP589821:WLP589826 WVL589821:WVL589826 D655357:D655362 IZ655357:IZ655362 SV655357:SV655362 ACR655357:ACR655362 AMN655357:AMN655362 AWJ655357:AWJ655362 BGF655357:BGF655362 BQB655357:BQB655362 BZX655357:BZX655362 CJT655357:CJT655362 CTP655357:CTP655362 DDL655357:DDL655362 DNH655357:DNH655362 DXD655357:DXD655362 EGZ655357:EGZ655362 EQV655357:EQV655362 FAR655357:FAR655362 FKN655357:FKN655362 FUJ655357:FUJ655362 GEF655357:GEF655362 GOB655357:GOB655362 GXX655357:GXX655362 HHT655357:HHT655362 HRP655357:HRP655362 IBL655357:IBL655362 ILH655357:ILH655362 IVD655357:IVD655362 JEZ655357:JEZ655362 JOV655357:JOV655362 JYR655357:JYR655362 KIN655357:KIN655362 KSJ655357:KSJ655362 LCF655357:LCF655362 LMB655357:LMB655362 LVX655357:LVX655362 MFT655357:MFT655362 MPP655357:MPP655362 MZL655357:MZL655362 NJH655357:NJH655362 NTD655357:NTD655362 OCZ655357:OCZ655362 OMV655357:OMV655362 OWR655357:OWR655362 PGN655357:PGN655362 PQJ655357:PQJ655362 QAF655357:QAF655362 QKB655357:QKB655362 QTX655357:QTX655362 RDT655357:RDT655362 RNP655357:RNP655362 RXL655357:RXL655362 SHH655357:SHH655362 SRD655357:SRD655362 TAZ655357:TAZ655362 TKV655357:TKV655362 TUR655357:TUR655362 UEN655357:UEN655362 UOJ655357:UOJ655362 UYF655357:UYF655362 VIB655357:VIB655362 VRX655357:VRX655362 WBT655357:WBT655362 WLP655357:WLP655362 WVL655357:WVL655362 D720893:D720898 IZ720893:IZ720898 SV720893:SV720898 ACR720893:ACR720898 AMN720893:AMN720898 AWJ720893:AWJ720898 BGF720893:BGF720898 BQB720893:BQB720898 BZX720893:BZX720898 CJT720893:CJT720898 CTP720893:CTP720898 DDL720893:DDL720898 DNH720893:DNH720898 DXD720893:DXD720898 EGZ720893:EGZ720898 EQV720893:EQV720898 FAR720893:FAR720898 FKN720893:FKN720898 FUJ720893:FUJ720898 GEF720893:GEF720898 GOB720893:GOB720898 GXX720893:GXX720898 HHT720893:HHT720898 HRP720893:HRP720898 IBL720893:IBL720898 ILH720893:ILH720898 IVD720893:IVD720898 JEZ720893:JEZ720898 JOV720893:JOV720898 JYR720893:JYR720898 KIN720893:KIN720898 KSJ720893:KSJ720898 LCF720893:LCF720898 LMB720893:LMB720898 LVX720893:LVX720898 MFT720893:MFT720898 MPP720893:MPP720898 MZL720893:MZL720898 NJH720893:NJH720898 NTD720893:NTD720898 OCZ720893:OCZ720898 OMV720893:OMV720898 OWR720893:OWR720898 PGN720893:PGN720898 PQJ720893:PQJ720898 QAF720893:QAF720898 QKB720893:QKB720898 QTX720893:QTX720898 RDT720893:RDT720898 RNP720893:RNP720898 RXL720893:RXL720898 SHH720893:SHH720898 SRD720893:SRD720898 TAZ720893:TAZ720898 TKV720893:TKV720898 TUR720893:TUR720898 UEN720893:UEN720898 UOJ720893:UOJ720898 UYF720893:UYF720898 VIB720893:VIB720898 VRX720893:VRX720898 WBT720893:WBT720898 WLP720893:WLP720898 WVL720893:WVL720898 D786429:D786434 IZ786429:IZ786434 SV786429:SV786434 ACR786429:ACR786434 AMN786429:AMN786434 AWJ786429:AWJ786434 BGF786429:BGF786434 BQB786429:BQB786434 BZX786429:BZX786434 CJT786429:CJT786434 CTP786429:CTP786434 DDL786429:DDL786434 DNH786429:DNH786434 DXD786429:DXD786434 EGZ786429:EGZ786434 EQV786429:EQV786434 FAR786429:FAR786434 FKN786429:FKN786434 FUJ786429:FUJ786434 GEF786429:GEF786434 GOB786429:GOB786434 GXX786429:GXX786434 HHT786429:HHT786434 HRP786429:HRP786434 IBL786429:IBL786434 ILH786429:ILH786434 IVD786429:IVD786434 JEZ786429:JEZ786434 JOV786429:JOV786434 JYR786429:JYR786434 KIN786429:KIN786434 KSJ786429:KSJ786434 LCF786429:LCF786434 LMB786429:LMB786434 LVX786429:LVX786434 MFT786429:MFT786434 MPP786429:MPP786434 MZL786429:MZL786434 NJH786429:NJH786434 NTD786429:NTD786434 OCZ786429:OCZ786434 OMV786429:OMV786434 OWR786429:OWR786434 PGN786429:PGN786434 PQJ786429:PQJ786434 QAF786429:QAF786434 QKB786429:QKB786434 QTX786429:QTX786434 RDT786429:RDT786434 RNP786429:RNP786434 RXL786429:RXL786434 SHH786429:SHH786434 SRD786429:SRD786434 TAZ786429:TAZ786434 TKV786429:TKV786434 TUR786429:TUR786434 UEN786429:UEN786434 UOJ786429:UOJ786434 UYF786429:UYF786434 VIB786429:VIB786434 VRX786429:VRX786434 WBT786429:WBT786434 WLP786429:WLP786434 WVL786429:WVL786434 D851965:D851970 IZ851965:IZ851970 SV851965:SV851970 ACR851965:ACR851970 AMN851965:AMN851970 AWJ851965:AWJ851970 BGF851965:BGF851970 BQB851965:BQB851970 BZX851965:BZX851970 CJT851965:CJT851970 CTP851965:CTP851970 DDL851965:DDL851970 DNH851965:DNH851970 DXD851965:DXD851970 EGZ851965:EGZ851970 EQV851965:EQV851970 FAR851965:FAR851970 FKN851965:FKN851970 FUJ851965:FUJ851970 GEF851965:GEF851970 GOB851965:GOB851970 GXX851965:GXX851970 HHT851965:HHT851970 HRP851965:HRP851970 IBL851965:IBL851970 ILH851965:ILH851970 IVD851965:IVD851970 JEZ851965:JEZ851970 JOV851965:JOV851970 JYR851965:JYR851970 KIN851965:KIN851970 KSJ851965:KSJ851970 LCF851965:LCF851970 LMB851965:LMB851970 LVX851965:LVX851970 MFT851965:MFT851970 MPP851965:MPP851970 MZL851965:MZL851970 NJH851965:NJH851970 NTD851965:NTD851970 OCZ851965:OCZ851970 OMV851965:OMV851970 OWR851965:OWR851970 PGN851965:PGN851970 PQJ851965:PQJ851970 QAF851965:QAF851970 QKB851965:QKB851970 QTX851965:QTX851970 RDT851965:RDT851970 RNP851965:RNP851970 RXL851965:RXL851970 SHH851965:SHH851970 SRD851965:SRD851970 TAZ851965:TAZ851970 TKV851965:TKV851970 TUR851965:TUR851970 UEN851965:UEN851970 UOJ851965:UOJ851970 UYF851965:UYF851970 VIB851965:VIB851970 VRX851965:VRX851970 WBT851965:WBT851970 WLP851965:WLP851970 WVL851965:WVL851970 D917501:D917506 IZ917501:IZ917506 SV917501:SV917506 ACR917501:ACR917506 AMN917501:AMN917506 AWJ917501:AWJ917506 BGF917501:BGF917506 BQB917501:BQB917506 BZX917501:BZX917506 CJT917501:CJT917506 CTP917501:CTP917506 DDL917501:DDL917506 DNH917501:DNH917506 DXD917501:DXD917506 EGZ917501:EGZ917506 EQV917501:EQV917506 FAR917501:FAR917506 FKN917501:FKN917506 FUJ917501:FUJ917506 GEF917501:GEF917506 GOB917501:GOB917506 GXX917501:GXX917506 HHT917501:HHT917506 HRP917501:HRP917506 IBL917501:IBL917506 ILH917501:ILH917506 IVD917501:IVD917506 JEZ917501:JEZ917506 JOV917501:JOV917506 JYR917501:JYR917506 KIN917501:KIN917506 KSJ917501:KSJ917506 LCF917501:LCF917506 LMB917501:LMB917506 LVX917501:LVX917506 MFT917501:MFT917506 MPP917501:MPP917506 MZL917501:MZL917506 NJH917501:NJH917506 NTD917501:NTD917506 OCZ917501:OCZ917506 OMV917501:OMV917506 OWR917501:OWR917506 PGN917501:PGN917506 PQJ917501:PQJ917506 QAF917501:QAF917506 QKB917501:QKB917506 QTX917501:QTX917506 RDT917501:RDT917506 RNP917501:RNP917506 RXL917501:RXL917506 SHH917501:SHH917506 SRD917501:SRD917506 TAZ917501:TAZ917506 TKV917501:TKV917506 TUR917501:TUR917506 UEN917501:UEN917506 UOJ917501:UOJ917506 UYF917501:UYF917506 VIB917501:VIB917506 VRX917501:VRX917506 WBT917501:WBT917506 WLP917501:WLP917506 WVL917501:WVL917506 D983037:D983042 IZ983037:IZ983042 SV983037:SV983042 ACR983037:ACR983042 AMN983037:AMN983042 AWJ983037:AWJ983042 BGF983037:BGF983042 BQB983037:BQB983042 BZX983037:BZX983042 CJT983037:CJT983042 CTP983037:CTP983042 DDL983037:DDL983042 DNH983037:DNH983042 DXD983037:DXD983042 EGZ983037:EGZ983042 EQV983037:EQV983042 FAR983037:FAR983042 FKN983037:FKN983042 FUJ983037:FUJ983042 GEF983037:GEF983042 GOB983037:GOB983042 GXX983037:GXX983042 HHT983037:HHT983042 HRP983037:HRP983042 IBL983037:IBL983042 ILH983037:ILH983042 IVD983037:IVD983042 JEZ983037:JEZ983042 JOV983037:JOV983042 JYR983037:JYR983042 KIN983037:KIN983042 KSJ983037:KSJ983042 LCF983037:LCF983042 LMB983037:LMB983042 LVX983037:LVX983042 MFT983037:MFT983042 MPP983037:MPP983042 MZL983037:MZL983042 NJH983037:NJH983042 NTD983037:NTD983042 OCZ983037:OCZ983042 OMV983037:OMV983042 OWR983037:OWR983042 PGN983037:PGN983042 PQJ983037:PQJ983042 QAF983037:QAF983042 QKB983037:QKB983042 QTX983037:QTX983042 RDT983037:RDT983042 RNP983037:RNP983042 RXL983037:RXL983042 SHH983037:SHH983042 SRD983037:SRD983042 TAZ983037:TAZ983042 TKV983037:TKV983042 TUR983037:TUR983042 UEN983037:UEN983042 UOJ983037:UOJ983042 UYF983037:UYF983042 VIB983037:VIB983042 VRX983037:VRX983042 WBT983037:WBT983042 WLP983037:WLP983042 IZ5:IZ7 WVL5:WVL7 WLP5:WLP7 WBT5:WBT7 VRX5:VRX7 VIB5:VIB7 UYF5:UYF7 UOJ5:UOJ7 UEN5:UEN7 TUR5:TUR7 TKV5:TKV7 TAZ5:TAZ7 SRD5:SRD7 SHH5:SHH7 RXL5:RXL7 RNP5:RNP7 RDT5:RDT7 QTX5:QTX7 QKB5:QKB7 QAF5:QAF7 PQJ5:PQJ7 PGN5:PGN7 OWR5:OWR7 OMV5:OMV7 OCZ5:OCZ7 NTD5:NTD7 NJH5:NJH7 MZL5:MZL7 MPP5:MPP7 MFT5:MFT7 LVX5:LVX7 LMB5:LMB7 LCF5:LCF7 KSJ5:KSJ7 KIN5:KIN7 JYR5:JYR7 JOV5:JOV7 JEZ5:JEZ7 IVD5:IVD7 ILH5:ILH7 IBL5:IBL7 HRP5:HRP7 HHT5:HHT7 GXX5:GXX7 GOB5:GOB7 GEF5:GEF7 FUJ5:FUJ7 FKN5:FKN7 FAR5:FAR7 EQV5:EQV7 EGZ5:EGZ7 DXD5:DXD7 DNH5:DNH7 DDL5:DDL7 CTP5:CTP7 CJT5:CJT7 BZX5:BZX7 BQB5:BQB7 BGF5:BGF7 AWJ5:AWJ7 AMN5:AMN7 ACR5:ACR7 SV5:SV7 D5:D7 D12:D14 IZ12:IZ14 SV12:SV14 ACR12:ACR14 AMN12:AMN14 AWJ12:AWJ14 BGF12:BGF14 BQB12:BQB14 BZX12:BZX14 CJT12:CJT14 CTP12:CTP14 DDL12:DDL14 DNH12:DNH14 DXD12:DXD14 EGZ12:EGZ14 EQV12:EQV14 FAR12:FAR14 FKN12:FKN14 FUJ12:FUJ14 GEF12:GEF14 GOB12:GOB14 GXX12:GXX14 HHT12:HHT14 HRP12:HRP14 IBL12:IBL14 ILH12:ILH14 IVD12:IVD14 JEZ12:JEZ14 JOV12:JOV14 JYR12:JYR14 KIN12:KIN14 KSJ12:KSJ14 LCF12:LCF14 LMB12:LMB14 LVX12:LVX14 MFT12:MFT14 MPP12:MPP14 MZL12:MZL14 NJH12:NJH14 NTD12:NTD14 OCZ12:OCZ14 OMV12:OMV14 OWR12:OWR14 PGN12:PGN14 PQJ12:PQJ14 QAF12:QAF14 QKB12:QKB14 QTX12:QTX14 RDT12:RDT14 RNP12:RNP14 RXL12:RXL14 SHH12:SHH14 SRD12:SRD14 TAZ12:TAZ14 TKV12:TKV14 TUR12:TUR14 UEN12:UEN14 UOJ12:UOJ14 UYF12:UYF14 VIB12:VIB14 VRX12:VRX14 WBT12:WBT14 WLP12:WLP14 WVL12:WVL14 WVL28:WVL31 WLP28:WLP31 WBT28:WBT31 VRX28:VRX31 VIB28:VIB31 UYF28:UYF31 UOJ28:UOJ31 UEN28:UEN31 TUR28:TUR31 TKV28:TKV31 TAZ28:TAZ31 SRD28:SRD31 SHH28:SHH31 RXL28:RXL31 RNP28:RNP31 RDT28:RDT31 QTX28:QTX31 QKB28:QKB31 QAF28:QAF31 PQJ28:PQJ31 PGN28:PGN31 OWR28:OWR31 OMV28:OMV31 OCZ28:OCZ31 NTD28:NTD31 NJH28:NJH31 MZL28:MZL31 MPP28:MPP31 MFT28:MFT31 LVX28:LVX31 LMB28:LMB31 LCF28:LCF31 KSJ28:KSJ31 KIN28:KIN31 JYR28:JYR31 JOV28:JOV31 JEZ28:JEZ31 IVD28:IVD31 ILH28:ILH31 IBL28:IBL31 HRP28:HRP31 HHT28:HHT31 GXX28:GXX31 GOB28:GOB31 GEF28:GEF31 FUJ28:FUJ31 FKN28:FKN31 FAR28:FAR31 EQV28:EQV31 EGZ28:EGZ31 DXD28:DXD31 DNH28:DNH31 DDL28:DDL31 CTP28:CTP31 CJT28:CJT31 BZX28:BZX31 BQB28:BQB31 BGF28:BGF31 AWJ28:AWJ31 AMN28:AMN31 ACR28:ACR31 SV28:SV31 IZ28:IZ31 D28:D31 WVL36:WVL38 WLP36:WLP38 WBT36:WBT38 VRX36:VRX38 VIB36:VIB38 UYF36:UYF38 UOJ36:UOJ38 UEN36:UEN38 TUR36:TUR38 TKV36:TKV38 TAZ36:TAZ38 SRD36:SRD38 SHH36:SHH38 RXL36:RXL38 RNP36:RNP38 RDT36:RDT38 QTX36:QTX38 QKB36:QKB38 QAF36:QAF38 PQJ36:PQJ38 PGN36:PGN38 OWR36:OWR38 OMV36:OMV38 OCZ36:OCZ38 NTD36:NTD38 NJH36:NJH38 MZL36:MZL38 MPP36:MPP38 MFT36:MFT38 LVX36:LVX38 LMB36:LMB38 LCF36:LCF38 KSJ36:KSJ38 KIN36:KIN38 JYR36:JYR38 JOV36:JOV38 JEZ36:JEZ38 IVD36:IVD38 ILH36:ILH38 IBL36:IBL38 HRP36:HRP38 HHT36:HHT38 GXX36:GXX38 GOB36:GOB38 GEF36:GEF38 FUJ36:FUJ38 FKN36:FKN38 FAR36:FAR38 EQV36:EQV38 EGZ36:EGZ38 DXD36:DXD38 DNH36:DNH38 DDL36:DDL38 CTP36:CTP38 CJT36:CJT38 BZX36:BZX38 BQB36:BQB38 BGF36:BGF38 AWJ36:AWJ38 AMN36:AMN38 ACR36:ACR38 SV36:SV38 IZ36:IZ38 D36:D38" xr:uid="{ADC12061-F568-438C-9398-F83BFAABFCD3}">
      <formula1>#REF!</formula1>
    </dataValidation>
  </dataValidations>
  <pageMargins left="0.7" right="0.7" top="0.75" bottom="0.75" header="0.3" footer="0.3"/>
  <pageSetup fitToHeight="0" orientation="landscape" r:id="rId1"/>
  <rowBreaks count="5" manualBreakCount="5">
    <brk id="8" max="12" man="1"/>
    <brk id="15" max="12" man="1"/>
    <brk id="24" max="12" man="1"/>
    <brk id="32" max="12" man="1"/>
    <brk id="39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6487E4-B30C-46B2-A693-B2AB2C5E4040}">
  <dimension ref="A1:M105"/>
  <sheetViews>
    <sheetView workbookViewId="0">
      <selection activeCell="P24" sqref="P24"/>
    </sheetView>
  </sheetViews>
  <sheetFormatPr defaultColWidth="9.21875" defaultRowHeight="12.75" customHeight="1" x14ac:dyDescent="0.25"/>
  <cols>
    <col min="1" max="1" width="3.5546875" style="97" bestFit="1" customWidth="1"/>
    <col min="2" max="2" width="12.44140625" style="97" bestFit="1" customWidth="1"/>
    <col min="3" max="3" width="3.5546875" style="97" bestFit="1" customWidth="1"/>
    <col min="4" max="4" width="73.21875" style="97" bestFit="1" customWidth="1"/>
    <col min="5" max="5" width="22.5546875" style="97" bestFit="1" customWidth="1"/>
    <col min="6" max="7" width="4.77734375" style="97" bestFit="1" customWidth="1"/>
    <col min="8" max="8" width="7.44140625" style="97" bestFit="1" customWidth="1"/>
    <col min="9" max="10" width="10" style="97" bestFit="1" customWidth="1"/>
    <col min="11" max="12" width="8.77734375" style="97" bestFit="1" customWidth="1"/>
    <col min="13" max="13" width="10" style="97" bestFit="1" customWidth="1"/>
    <col min="14" max="16384" width="9.21875" style="97"/>
  </cols>
  <sheetData>
    <row r="1" spans="1:13" ht="18.75" customHeight="1" thickBot="1" x14ac:dyDescent="0.3">
      <c r="A1" s="157" t="s">
        <v>331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</row>
    <row r="2" spans="1:13" ht="13.8" thickBot="1" x14ac:dyDescent="0.3">
      <c r="A2" s="159" t="s">
        <v>332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  <c r="L2" s="160"/>
      <c r="M2" s="160"/>
    </row>
    <row r="3" spans="1:13" ht="13.8" thickBot="1" x14ac:dyDescent="0.3">
      <c r="A3" s="156" t="s">
        <v>321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5"/>
    </row>
    <row r="4" spans="1:13" ht="13.8" thickBot="1" x14ac:dyDescent="0.3">
      <c r="A4" s="153" t="s">
        <v>289</v>
      </c>
      <c r="B4" s="154"/>
      <c r="C4" s="154"/>
      <c r="D4" s="155"/>
      <c r="E4" s="102" t="s">
        <v>294</v>
      </c>
      <c r="F4" s="102" t="s">
        <v>282</v>
      </c>
      <c r="G4" s="101" t="s">
        <v>288</v>
      </c>
      <c r="H4" s="101" t="s">
        <v>287</v>
      </c>
      <c r="I4" s="101" t="s">
        <v>286</v>
      </c>
      <c r="J4" s="104" t="s">
        <v>285</v>
      </c>
      <c r="K4" s="101" t="s">
        <v>284</v>
      </c>
      <c r="L4" s="101" t="s">
        <v>283</v>
      </c>
      <c r="M4" s="101" t="s">
        <v>293</v>
      </c>
    </row>
    <row r="5" spans="1:13" ht="13.8" thickBot="1" x14ac:dyDescent="0.3">
      <c r="A5" s="146" t="s">
        <v>320</v>
      </c>
      <c r="B5" s="149" t="s">
        <v>319</v>
      </c>
      <c r="C5" s="142"/>
      <c r="D5" s="150"/>
      <c r="E5" s="149" t="s">
        <v>318</v>
      </c>
      <c r="F5" s="100" t="s">
        <v>281</v>
      </c>
      <c r="G5" s="99">
        <v>0</v>
      </c>
      <c r="H5" s="99">
        <v>0</v>
      </c>
      <c r="I5" s="99">
        <v>0</v>
      </c>
      <c r="J5" s="105">
        <v>2830</v>
      </c>
      <c r="K5" s="99">
        <v>0</v>
      </c>
      <c r="L5" s="99">
        <v>0</v>
      </c>
      <c r="M5" s="99">
        <v>2830</v>
      </c>
    </row>
    <row r="6" spans="1:13" ht="13.8" thickBot="1" x14ac:dyDescent="0.3">
      <c r="A6" s="147"/>
      <c r="B6" s="151"/>
      <c r="C6" s="142"/>
      <c r="D6" s="150"/>
      <c r="E6" s="147"/>
      <c r="F6" s="100" t="s">
        <v>280</v>
      </c>
      <c r="G6" s="99">
        <v>0</v>
      </c>
      <c r="H6" s="99">
        <v>0</v>
      </c>
      <c r="I6" s="99">
        <v>0</v>
      </c>
      <c r="J6" s="105">
        <v>100</v>
      </c>
      <c r="K6" s="99">
        <v>200</v>
      </c>
      <c r="L6" s="99">
        <v>185</v>
      </c>
      <c r="M6" s="99">
        <v>485</v>
      </c>
    </row>
    <row r="7" spans="1:13" ht="13.8" thickBot="1" x14ac:dyDescent="0.3">
      <c r="A7" s="147"/>
      <c r="B7" s="152"/>
      <c r="C7" s="144"/>
      <c r="D7" s="145"/>
      <c r="E7" s="148"/>
      <c r="F7" s="100" t="s">
        <v>279</v>
      </c>
      <c r="G7" s="99">
        <v>0</v>
      </c>
      <c r="H7" s="99">
        <v>0</v>
      </c>
      <c r="I7" s="99">
        <v>0</v>
      </c>
      <c r="J7" s="105">
        <v>0</v>
      </c>
      <c r="K7" s="99">
        <v>0</v>
      </c>
      <c r="L7" s="99">
        <v>0</v>
      </c>
      <c r="M7" s="99">
        <v>0</v>
      </c>
    </row>
    <row r="8" spans="1:13" ht="13.8" thickBot="1" x14ac:dyDescent="0.3">
      <c r="A8" s="147"/>
      <c r="B8" s="138" t="s">
        <v>328</v>
      </c>
      <c r="C8" s="139"/>
      <c r="D8" s="139"/>
      <c r="E8" s="139"/>
      <c r="F8" s="140"/>
      <c r="G8" s="98"/>
      <c r="H8" s="98"/>
      <c r="I8" s="98"/>
      <c r="J8" s="106"/>
      <c r="K8" s="98"/>
      <c r="L8" s="98"/>
      <c r="M8" s="98"/>
    </row>
    <row r="9" spans="1:13" ht="13.8" thickBot="1" x14ac:dyDescent="0.3">
      <c r="A9" s="147"/>
      <c r="B9" s="143" t="s">
        <v>329</v>
      </c>
      <c r="C9" s="144"/>
      <c r="D9" s="144"/>
      <c r="E9" s="144"/>
      <c r="F9" s="145"/>
      <c r="G9" s="98"/>
      <c r="H9" s="98"/>
      <c r="I9" s="98"/>
      <c r="J9" s="106"/>
      <c r="K9" s="98"/>
      <c r="L9" s="98"/>
      <c r="M9" s="98"/>
    </row>
    <row r="10" spans="1:13" ht="13.8" thickBot="1" x14ac:dyDescent="0.3">
      <c r="A10" s="147"/>
      <c r="B10" s="103" t="s">
        <v>326</v>
      </c>
      <c r="C10" s="103" t="s">
        <v>323</v>
      </c>
      <c r="D10" s="100" t="s">
        <v>325</v>
      </c>
      <c r="E10" s="98"/>
      <c r="F10" s="103" t="s">
        <v>282</v>
      </c>
      <c r="G10" s="98"/>
      <c r="H10" s="98"/>
      <c r="I10" s="98"/>
      <c r="J10" s="106"/>
      <c r="K10" s="98"/>
      <c r="L10" s="98"/>
      <c r="M10" s="98"/>
    </row>
    <row r="11" spans="1:13" ht="13.8" thickBot="1" x14ac:dyDescent="0.3">
      <c r="A11" s="148"/>
      <c r="B11" s="103" t="s">
        <v>324</v>
      </c>
      <c r="C11" s="103" t="s">
        <v>323</v>
      </c>
      <c r="D11" s="100" t="s">
        <v>322</v>
      </c>
      <c r="E11" s="98"/>
      <c r="F11" s="103" t="s">
        <v>282</v>
      </c>
      <c r="G11" s="98"/>
      <c r="H11" s="98"/>
      <c r="I11" s="98"/>
      <c r="J11" s="106"/>
      <c r="K11" s="98"/>
      <c r="L11" s="98"/>
      <c r="M11" s="98"/>
    </row>
    <row r="12" spans="1:13" ht="13.2" x14ac:dyDescent="0.25">
      <c r="A12" s="141" t="s">
        <v>282</v>
      </c>
      <c r="B12" s="142"/>
      <c r="C12" s="142"/>
      <c r="D12" s="142"/>
      <c r="E12" s="142"/>
      <c r="F12" s="142"/>
      <c r="G12" s="142"/>
      <c r="H12" s="142"/>
      <c r="I12" s="142"/>
      <c r="J12" s="142"/>
      <c r="K12" s="142"/>
      <c r="L12" s="142"/>
      <c r="M12" s="142"/>
    </row>
    <row r="13" spans="1:13" ht="13.8" thickBot="1" x14ac:dyDescent="0.3">
      <c r="A13" s="141" t="s">
        <v>282</v>
      </c>
      <c r="B13" s="142"/>
      <c r="C13" s="142"/>
      <c r="D13" s="142"/>
      <c r="E13" s="142"/>
      <c r="F13" s="142"/>
      <c r="G13" s="142"/>
      <c r="H13" s="142"/>
      <c r="I13" s="142"/>
      <c r="J13" s="142"/>
      <c r="K13" s="142"/>
      <c r="L13" s="142"/>
      <c r="M13" s="142"/>
    </row>
    <row r="14" spans="1:13" ht="13.8" thickBot="1" x14ac:dyDescent="0.3">
      <c r="A14" s="153" t="s">
        <v>289</v>
      </c>
      <c r="B14" s="154"/>
      <c r="C14" s="154"/>
      <c r="D14" s="155"/>
      <c r="E14" s="102" t="s">
        <v>294</v>
      </c>
      <c r="F14" s="102" t="s">
        <v>282</v>
      </c>
      <c r="G14" s="101" t="s">
        <v>288</v>
      </c>
      <c r="H14" s="101" t="s">
        <v>287</v>
      </c>
      <c r="I14" s="101" t="s">
        <v>286</v>
      </c>
      <c r="J14" s="104" t="s">
        <v>285</v>
      </c>
      <c r="K14" s="101" t="s">
        <v>284</v>
      </c>
      <c r="L14" s="101" t="s">
        <v>283</v>
      </c>
      <c r="M14" s="101" t="s">
        <v>293</v>
      </c>
    </row>
    <row r="15" spans="1:13" ht="13.8" thickBot="1" x14ac:dyDescent="0.3">
      <c r="A15" s="146" t="s">
        <v>317</v>
      </c>
      <c r="B15" s="149" t="s">
        <v>316</v>
      </c>
      <c r="C15" s="142"/>
      <c r="D15" s="150"/>
      <c r="E15" s="149" t="s">
        <v>315</v>
      </c>
      <c r="F15" s="100" t="s">
        <v>281</v>
      </c>
      <c r="G15" s="99">
        <v>0</v>
      </c>
      <c r="H15" s="99">
        <v>0</v>
      </c>
      <c r="I15" s="99">
        <v>0</v>
      </c>
      <c r="J15" s="105">
        <v>0</v>
      </c>
      <c r="K15" s="99">
        <v>31</v>
      </c>
      <c r="L15" s="99">
        <v>0</v>
      </c>
      <c r="M15" s="99">
        <v>31</v>
      </c>
    </row>
    <row r="16" spans="1:13" ht="13.8" thickBot="1" x14ac:dyDescent="0.3">
      <c r="A16" s="147"/>
      <c r="B16" s="151"/>
      <c r="C16" s="142"/>
      <c r="D16" s="150"/>
      <c r="E16" s="147"/>
      <c r="F16" s="100" t="s">
        <v>280</v>
      </c>
      <c r="G16" s="99">
        <v>0</v>
      </c>
      <c r="H16" s="99">
        <v>0</v>
      </c>
      <c r="I16" s="99">
        <v>0</v>
      </c>
      <c r="J16" s="105">
        <v>5</v>
      </c>
      <c r="K16" s="99">
        <v>12</v>
      </c>
      <c r="L16" s="99">
        <v>14</v>
      </c>
      <c r="M16" s="99">
        <v>31</v>
      </c>
    </row>
    <row r="17" spans="1:13" ht="13.8" thickBot="1" x14ac:dyDescent="0.3">
      <c r="A17" s="147"/>
      <c r="B17" s="152"/>
      <c r="C17" s="144"/>
      <c r="D17" s="145"/>
      <c r="E17" s="148"/>
      <c r="F17" s="100" t="s">
        <v>279</v>
      </c>
      <c r="G17" s="99">
        <v>0</v>
      </c>
      <c r="H17" s="99">
        <v>0</v>
      </c>
      <c r="I17" s="99">
        <v>0</v>
      </c>
      <c r="J17" s="105">
        <v>0</v>
      </c>
      <c r="K17" s="99">
        <v>0</v>
      </c>
      <c r="L17" s="99">
        <v>0</v>
      </c>
      <c r="M17" s="99">
        <v>0</v>
      </c>
    </row>
    <row r="18" spans="1:13" ht="13.8" thickBot="1" x14ac:dyDescent="0.3">
      <c r="A18" s="147"/>
      <c r="B18" s="138" t="s">
        <v>328</v>
      </c>
      <c r="C18" s="139"/>
      <c r="D18" s="139"/>
      <c r="E18" s="139"/>
      <c r="F18" s="140"/>
      <c r="G18" s="98"/>
      <c r="H18" s="98"/>
      <c r="I18" s="98"/>
      <c r="J18" s="106"/>
      <c r="K18" s="98"/>
      <c r="L18" s="98"/>
      <c r="M18" s="98"/>
    </row>
    <row r="19" spans="1:13" ht="13.8" thickBot="1" x14ac:dyDescent="0.3">
      <c r="A19" s="147"/>
      <c r="B19" s="143" t="s">
        <v>329</v>
      </c>
      <c r="C19" s="144"/>
      <c r="D19" s="144"/>
      <c r="E19" s="144"/>
      <c r="F19" s="145"/>
      <c r="G19" s="98"/>
      <c r="H19" s="98"/>
      <c r="I19" s="98"/>
      <c r="J19" s="106"/>
      <c r="K19" s="98"/>
      <c r="L19" s="98"/>
      <c r="M19" s="98"/>
    </row>
    <row r="20" spans="1:13" ht="13.8" thickBot="1" x14ac:dyDescent="0.3">
      <c r="A20" s="147"/>
      <c r="B20" s="103" t="s">
        <v>326</v>
      </c>
      <c r="C20" s="103" t="s">
        <v>323</v>
      </c>
      <c r="D20" s="100" t="s">
        <v>325</v>
      </c>
      <c r="E20" s="103" t="s">
        <v>330</v>
      </c>
      <c r="F20" s="103" t="s">
        <v>282</v>
      </c>
      <c r="G20" s="98"/>
      <c r="H20" s="98"/>
      <c r="I20" s="98"/>
      <c r="J20" s="106"/>
      <c r="K20" s="98"/>
      <c r="L20" s="98"/>
      <c r="M20" s="98"/>
    </row>
    <row r="21" spans="1:13" ht="13.8" thickBot="1" x14ac:dyDescent="0.3">
      <c r="A21" s="148"/>
      <c r="B21" s="103" t="s">
        <v>324</v>
      </c>
      <c r="C21" s="103" t="s">
        <v>323</v>
      </c>
      <c r="D21" s="100" t="s">
        <v>322</v>
      </c>
      <c r="E21" s="98"/>
      <c r="F21" s="103" t="s">
        <v>282</v>
      </c>
      <c r="G21" s="98"/>
      <c r="H21" s="98"/>
      <c r="I21" s="98"/>
      <c r="J21" s="106"/>
      <c r="K21" s="98"/>
      <c r="L21" s="98"/>
      <c r="M21" s="98"/>
    </row>
    <row r="22" spans="1:13" ht="13.2" x14ac:dyDescent="0.25">
      <c r="A22" s="141" t="s">
        <v>282</v>
      </c>
      <c r="B22" s="142"/>
      <c r="C22" s="142"/>
      <c r="D22" s="142"/>
      <c r="E22" s="142"/>
      <c r="F22" s="142"/>
      <c r="G22" s="142"/>
      <c r="H22" s="142"/>
      <c r="I22" s="142"/>
      <c r="J22" s="142"/>
      <c r="K22" s="142"/>
      <c r="L22" s="142"/>
      <c r="M22" s="142"/>
    </row>
    <row r="23" spans="1:13" ht="13.8" thickBot="1" x14ac:dyDescent="0.3">
      <c r="A23" s="141" t="s">
        <v>282</v>
      </c>
      <c r="B23" s="142"/>
      <c r="C23" s="142"/>
      <c r="D23" s="142"/>
      <c r="E23" s="142"/>
      <c r="F23" s="142"/>
      <c r="G23" s="142"/>
      <c r="H23" s="142"/>
      <c r="I23" s="142"/>
      <c r="J23" s="142"/>
      <c r="K23" s="142"/>
      <c r="L23" s="142"/>
      <c r="M23" s="142"/>
    </row>
    <row r="24" spans="1:13" ht="13.8" thickBot="1" x14ac:dyDescent="0.3">
      <c r="A24" s="153" t="s">
        <v>289</v>
      </c>
      <c r="B24" s="154"/>
      <c r="C24" s="154"/>
      <c r="D24" s="155"/>
      <c r="E24" s="102" t="s">
        <v>294</v>
      </c>
      <c r="F24" s="102" t="s">
        <v>282</v>
      </c>
      <c r="G24" s="101" t="s">
        <v>288</v>
      </c>
      <c r="H24" s="101" t="s">
        <v>287</v>
      </c>
      <c r="I24" s="101" t="s">
        <v>286</v>
      </c>
      <c r="J24" s="104" t="s">
        <v>285</v>
      </c>
      <c r="K24" s="101" t="s">
        <v>284</v>
      </c>
      <c r="L24" s="101" t="s">
        <v>283</v>
      </c>
      <c r="M24" s="101" t="s">
        <v>293</v>
      </c>
    </row>
    <row r="25" spans="1:13" ht="13.8" thickBot="1" x14ac:dyDescent="0.3">
      <c r="A25" s="146" t="s">
        <v>314</v>
      </c>
      <c r="B25" s="149" t="s">
        <v>313</v>
      </c>
      <c r="C25" s="142"/>
      <c r="D25" s="150"/>
      <c r="E25" s="149" t="s">
        <v>312</v>
      </c>
      <c r="F25" s="100" t="s">
        <v>281</v>
      </c>
      <c r="G25" s="99">
        <v>0</v>
      </c>
      <c r="H25" s="99">
        <v>0</v>
      </c>
      <c r="I25" s="99">
        <v>0</v>
      </c>
      <c r="J25" s="105">
        <v>0</v>
      </c>
      <c r="K25" s="99">
        <v>0</v>
      </c>
      <c r="L25" s="99">
        <v>31</v>
      </c>
      <c r="M25" s="99">
        <v>31</v>
      </c>
    </row>
    <row r="26" spans="1:13" ht="13.8" thickBot="1" x14ac:dyDescent="0.3">
      <c r="A26" s="147"/>
      <c r="B26" s="151"/>
      <c r="C26" s="142"/>
      <c r="D26" s="150"/>
      <c r="E26" s="147"/>
      <c r="F26" s="100" t="s">
        <v>280</v>
      </c>
      <c r="G26" s="99">
        <v>0</v>
      </c>
      <c r="H26" s="99">
        <v>0</v>
      </c>
      <c r="I26" s="99">
        <v>0</v>
      </c>
      <c r="J26" s="105">
        <v>0</v>
      </c>
      <c r="K26" s="99">
        <v>0</v>
      </c>
      <c r="L26" s="99">
        <v>31</v>
      </c>
      <c r="M26" s="99">
        <v>31</v>
      </c>
    </row>
    <row r="27" spans="1:13" ht="13.8" thickBot="1" x14ac:dyDescent="0.3">
      <c r="A27" s="147"/>
      <c r="B27" s="152"/>
      <c r="C27" s="144"/>
      <c r="D27" s="145"/>
      <c r="E27" s="148"/>
      <c r="F27" s="100" t="s">
        <v>279</v>
      </c>
      <c r="G27" s="99">
        <v>0</v>
      </c>
      <c r="H27" s="99">
        <v>0</v>
      </c>
      <c r="I27" s="99">
        <v>0</v>
      </c>
      <c r="J27" s="105">
        <v>0</v>
      </c>
      <c r="K27" s="99">
        <v>0</v>
      </c>
      <c r="L27" s="99">
        <v>0</v>
      </c>
      <c r="M27" s="99">
        <v>0</v>
      </c>
    </row>
    <row r="28" spans="1:13" ht="13.8" thickBot="1" x14ac:dyDescent="0.3">
      <c r="A28" s="147"/>
      <c r="B28" s="138" t="s">
        <v>328</v>
      </c>
      <c r="C28" s="139"/>
      <c r="D28" s="139"/>
      <c r="E28" s="139"/>
      <c r="F28" s="140"/>
      <c r="G28" s="98"/>
      <c r="H28" s="98"/>
      <c r="I28" s="98"/>
      <c r="J28" s="106"/>
      <c r="K28" s="98"/>
      <c r="L28" s="98"/>
      <c r="M28" s="98"/>
    </row>
    <row r="29" spans="1:13" ht="13.8" thickBot="1" x14ac:dyDescent="0.3">
      <c r="A29" s="147"/>
      <c r="B29" s="143" t="s">
        <v>329</v>
      </c>
      <c r="C29" s="144"/>
      <c r="D29" s="144"/>
      <c r="E29" s="144"/>
      <c r="F29" s="145"/>
      <c r="G29" s="98"/>
      <c r="H29" s="98"/>
      <c r="I29" s="98"/>
      <c r="J29" s="106"/>
      <c r="K29" s="98"/>
      <c r="L29" s="98"/>
      <c r="M29" s="98"/>
    </row>
    <row r="30" spans="1:13" ht="13.8" thickBot="1" x14ac:dyDescent="0.3">
      <c r="A30" s="147"/>
      <c r="B30" s="103" t="s">
        <v>326</v>
      </c>
      <c r="C30" s="103" t="s">
        <v>323</v>
      </c>
      <c r="D30" s="100" t="s">
        <v>325</v>
      </c>
      <c r="E30" s="98"/>
      <c r="F30" s="103" t="s">
        <v>282</v>
      </c>
      <c r="G30" s="98"/>
      <c r="H30" s="98"/>
      <c r="I30" s="98"/>
      <c r="J30" s="106"/>
      <c r="K30" s="98"/>
      <c r="L30" s="98"/>
      <c r="M30" s="98"/>
    </row>
    <row r="31" spans="1:13" ht="13.8" thickBot="1" x14ac:dyDescent="0.3">
      <c r="A31" s="148"/>
      <c r="B31" s="103" t="s">
        <v>324</v>
      </c>
      <c r="C31" s="103" t="s">
        <v>323</v>
      </c>
      <c r="D31" s="100" t="s">
        <v>322</v>
      </c>
      <c r="E31" s="98"/>
      <c r="F31" s="103" t="s">
        <v>282</v>
      </c>
      <c r="G31" s="98"/>
      <c r="H31" s="98"/>
      <c r="I31" s="98"/>
      <c r="J31" s="106"/>
      <c r="K31" s="98"/>
      <c r="L31" s="98"/>
      <c r="M31" s="98"/>
    </row>
    <row r="32" spans="1:13" ht="13.2" x14ac:dyDescent="0.25">
      <c r="A32" s="141" t="s">
        <v>282</v>
      </c>
      <c r="B32" s="142"/>
      <c r="C32" s="142"/>
      <c r="D32" s="142"/>
      <c r="E32" s="142"/>
      <c r="F32" s="142"/>
      <c r="G32" s="142"/>
      <c r="H32" s="142"/>
      <c r="I32" s="142"/>
      <c r="J32" s="142"/>
      <c r="K32" s="142"/>
      <c r="L32" s="142"/>
      <c r="M32" s="142"/>
    </row>
    <row r="33" spans="1:13" ht="13.2" x14ac:dyDescent="0.25">
      <c r="A33" s="141" t="s">
        <v>282</v>
      </c>
      <c r="B33" s="142"/>
      <c r="C33" s="142"/>
      <c r="D33" s="142"/>
      <c r="E33" s="142"/>
      <c r="F33" s="142"/>
      <c r="G33" s="142"/>
      <c r="H33" s="142"/>
      <c r="I33" s="142"/>
      <c r="J33" s="142"/>
      <c r="K33" s="142"/>
      <c r="L33" s="142"/>
      <c r="M33" s="142"/>
    </row>
    <row r="34" spans="1:13" ht="13.8" thickBot="1" x14ac:dyDescent="0.3">
      <c r="A34" s="156" t="s">
        <v>311</v>
      </c>
      <c r="B34" s="144"/>
      <c r="C34" s="144"/>
      <c r="D34" s="144"/>
      <c r="E34" s="144"/>
      <c r="F34" s="144"/>
      <c r="G34" s="144"/>
      <c r="H34" s="144"/>
      <c r="I34" s="144"/>
      <c r="J34" s="144"/>
      <c r="K34" s="144"/>
      <c r="L34" s="144"/>
      <c r="M34" s="145"/>
    </row>
    <row r="35" spans="1:13" ht="13.8" thickBot="1" x14ac:dyDescent="0.3">
      <c r="A35" s="153" t="s">
        <v>289</v>
      </c>
      <c r="B35" s="154"/>
      <c r="C35" s="154"/>
      <c r="D35" s="155"/>
      <c r="E35" s="102" t="s">
        <v>294</v>
      </c>
      <c r="F35" s="102" t="s">
        <v>282</v>
      </c>
      <c r="G35" s="101" t="s">
        <v>288</v>
      </c>
      <c r="H35" s="101" t="s">
        <v>287</v>
      </c>
      <c r="I35" s="101" t="s">
        <v>286</v>
      </c>
      <c r="J35" s="104" t="s">
        <v>285</v>
      </c>
      <c r="K35" s="101" t="s">
        <v>284</v>
      </c>
      <c r="L35" s="101" t="s">
        <v>283</v>
      </c>
      <c r="M35" s="101" t="s">
        <v>293</v>
      </c>
    </row>
    <row r="36" spans="1:13" ht="13.8" thickBot="1" x14ac:dyDescent="0.3">
      <c r="A36" s="146" t="s">
        <v>310</v>
      </c>
      <c r="B36" s="149" t="s">
        <v>309</v>
      </c>
      <c r="C36" s="142"/>
      <c r="D36" s="150"/>
      <c r="E36" s="149" t="s">
        <v>5</v>
      </c>
      <c r="F36" s="100" t="s">
        <v>281</v>
      </c>
      <c r="G36" s="99">
        <v>0</v>
      </c>
      <c r="H36" s="99">
        <v>0</v>
      </c>
      <c r="I36" s="99">
        <v>0</v>
      </c>
      <c r="J36" s="105">
        <v>0</v>
      </c>
      <c r="K36" s="99">
        <v>1</v>
      </c>
      <c r="L36" s="99">
        <v>0</v>
      </c>
      <c r="M36" s="99">
        <v>1</v>
      </c>
    </row>
    <row r="37" spans="1:13" ht="13.8" thickBot="1" x14ac:dyDescent="0.3">
      <c r="A37" s="147"/>
      <c r="B37" s="151"/>
      <c r="C37" s="142"/>
      <c r="D37" s="150"/>
      <c r="E37" s="147"/>
      <c r="F37" s="100" t="s">
        <v>280</v>
      </c>
      <c r="G37" s="99">
        <v>0</v>
      </c>
      <c r="H37" s="99">
        <v>0</v>
      </c>
      <c r="I37" s="99">
        <v>0</v>
      </c>
      <c r="J37" s="105">
        <v>0</v>
      </c>
      <c r="K37" s="99">
        <v>0</v>
      </c>
      <c r="L37" s="99">
        <v>0</v>
      </c>
      <c r="M37" s="99">
        <v>1</v>
      </c>
    </row>
    <row r="38" spans="1:13" ht="13.8" thickBot="1" x14ac:dyDescent="0.3">
      <c r="A38" s="147"/>
      <c r="B38" s="152"/>
      <c r="C38" s="144"/>
      <c r="D38" s="145"/>
      <c r="E38" s="148"/>
      <c r="F38" s="100" t="s">
        <v>279</v>
      </c>
      <c r="G38" s="99">
        <v>0</v>
      </c>
      <c r="H38" s="99">
        <v>1</v>
      </c>
      <c r="I38" s="99">
        <v>0</v>
      </c>
      <c r="J38" s="105">
        <v>0</v>
      </c>
      <c r="K38" s="99">
        <v>0</v>
      </c>
      <c r="L38" s="99">
        <v>0</v>
      </c>
      <c r="M38" s="99">
        <v>1</v>
      </c>
    </row>
    <row r="39" spans="1:13" ht="13.8" thickBot="1" x14ac:dyDescent="0.3">
      <c r="A39" s="147"/>
      <c r="B39" s="138" t="s">
        <v>328</v>
      </c>
      <c r="C39" s="139"/>
      <c r="D39" s="139"/>
      <c r="E39" s="139"/>
      <c r="F39" s="140"/>
      <c r="G39" s="98"/>
      <c r="H39" s="98"/>
      <c r="I39" s="98"/>
      <c r="J39" s="106"/>
      <c r="K39" s="98"/>
      <c r="L39" s="98"/>
      <c r="M39" s="98"/>
    </row>
    <row r="40" spans="1:13" ht="13.8" thickBot="1" x14ac:dyDescent="0.3">
      <c r="A40" s="147"/>
      <c r="B40" s="143" t="s">
        <v>327</v>
      </c>
      <c r="C40" s="144"/>
      <c r="D40" s="144"/>
      <c r="E40" s="144"/>
      <c r="F40" s="145"/>
      <c r="G40" s="98"/>
      <c r="H40" s="98"/>
      <c r="I40" s="98"/>
      <c r="J40" s="106"/>
      <c r="K40" s="98"/>
      <c r="L40" s="98"/>
      <c r="M40" s="98"/>
    </row>
    <row r="41" spans="1:13" ht="13.8" thickBot="1" x14ac:dyDescent="0.3">
      <c r="A41" s="147"/>
      <c r="B41" s="103" t="s">
        <v>326</v>
      </c>
      <c r="C41" s="103" t="s">
        <v>323</v>
      </c>
      <c r="D41" s="100" t="s">
        <v>325</v>
      </c>
      <c r="E41" s="98"/>
      <c r="F41" s="103" t="s">
        <v>282</v>
      </c>
      <c r="G41" s="98"/>
      <c r="H41" s="98"/>
      <c r="I41" s="98"/>
      <c r="J41" s="106"/>
      <c r="K41" s="98"/>
      <c r="L41" s="98"/>
      <c r="M41" s="98"/>
    </row>
    <row r="42" spans="1:13" ht="13.8" thickBot="1" x14ac:dyDescent="0.3">
      <c r="A42" s="148"/>
      <c r="B42" s="103" t="s">
        <v>324</v>
      </c>
      <c r="C42" s="103" t="s">
        <v>323</v>
      </c>
      <c r="D42" s="100" t="s">
        <v>322</v>
      </c>
      <c r="E42" s="98"/>
      <c r="F42" s="103" t="s">
        <v>282</v>
      </c>
      <c r="G42" s="98"/>
      <c r="H42" s="98"/>
      <c r="I42" s="98"/>
      <c r="J42" s="106"/>
      <c r="K42" s="98"/>
      <c r="L42" s="98"/>
      <c r="M42" s="98"/>
    </row>
    <row r="43" spans="1:13" ht="13.2" x14ac:dyDescent="0.25">
      <c r="A43" s="141" t="s">
        <v>282</v>
      </c>
      <c r="B43" s="142"/>
      <c r="C43" s="142"/>
      <c r="D43" s="142"/>
      <c r="E43" s="142"/>
      <c r="F43" s="142"/>
      <c r="G43" s="142"/>
      <c r="H43" s="142"/>
      <c r="I43" s="142"/>
      <c r="J43" s="142"/>
      <c r="K43" s="142"/>
      <c r="L43" s="142"/>
      <c r="M43" s="142"/>
    </row>
    <row r="44" spans="1:13" ht="13.8" thickBot="1" x14ac:dyDescent="0.3">
      <c r="A44" s="141" t="s">
        <v>282</v>
      </c>
      <c r="B44" s="142"/>
      <c r="C44" s="142"/>
      <c r="D44" s="142"/>
      <c r="E44" s="142"/>
      <c r="F44" s="142"/>
      <c r="G44" s="142"/>
      <c r="H44" s="142"/>
      <c r="I44" s="142"/>
      <c r="J44" s="142"/>
      <c r="K44" s="142"/>
      <c r="L44" s="142"/>
      <c r="M44" s="142"/>
    </row>
    <row r="45" spans="1:13" ht="13.8" thickBot="1" x14ac:dyDescent="0.3">
      <c r="A45" s="153" t="s">
        <v>289</v>
      </c>
      <c r="B45" s="154"/>
      <c r="C45" s="154"/>
      <c r="D45" s="155"/>
      <c r="E45" s="102" t="s">
        <v>294</v>
      </c>
      <c r="F45" s="102" t="s">
        <v>282</v>
      </c>
      <c r="G45" s="101" t="s">
        <v>288</v>
      </c>
      <c r="H45" s="101" t="s">
        <v>287</v>
      </c>
      <c r="I45" s="101" t="s">
        <v>286</v>
      </c>
      <c r="J45" s="104" t="s">
        <v>285</v>
      </c>
      <c r="K45" s="101" t="s">
        <v>284</v>
      </c>
      <c r="L45" s="101" t="s">
        <v>283</v>
      </c>
      <c r="M45" s="101" t="s">
        <v>293</v>
      </c>
    </row>
    <row r="46" spans="1:13" ht="13.8" thickBot="1" x14ac:dyDescent="0.3">
      <c r="A46" s="146" t="s">
        <v>308</v>
      </c>
      <c r="B46" s="149" t="s">
        <v>307</v>
      </c>
      <c r="C46" s="142"/>
      <c r="D46" s="150"/>
      <c r="E46" s="149" t="s">
        <v>5</v>
      </c>
      <c r="F46" s="100" t="s">
        <v>281</v>
      </c>
      <c r="G46" s="99">
        <v>0</v>
      </c>
      <c r="H46" s="99">
        <v>1</v>
      </c>
      <c r="I46" s="99">
        <v>0</v>
      </c>
      <c r="J46" s="105">
        <v>0</v>
      </c>
      <c r="K46" s="99">
        <v>0</v>
      </c>
      <c r="L46" s="99">
        <v>0</v>
      </c>
      <c r="M46" s="99">
        <v>1</v>
      </c>
    </row>
    <row r="47" spans="1:13" ht="13.8" thickBot="1" x14ac:dyDescent="0.3">
      <c r="A47" s="147"/>
      <c r="B47" s="151"/>
      <c r="C47" s="142"/>
      <c r="D47" s="150"/>
      <c r="E47" s="147"/>
      <c r="F47" s="100" t="s">
        <v>280</v>
      </c>
      <c r="G47" s="99">
        <v>0</v>
      </c>
      <c r="H47" s="99">
        <v>1</v>
      </c>
      <c r="I47" s="99">
        <v>1</v>
      </c>
      <c r="J47" s="105">
        <v>1</v>
      </c>
      <c r="K47" s="99">
        <v>0</v>
      </c>
      <c r="L47" s="99">
        <v>0</v>
      </c>
      <c r="M47" s="99">
        <v>1</v>
      </c>
    </row>
    <row r="48" spans="1:13" ht="13.8" thickBot="1" x14ac:dyDescent="0.3">
      <c r="A48" s="147"/>
      <c r="B48" s="152"/>
      <c r="C48" s="144"/>
      <c r="D48" s="145"/>
      <c r="E48" s="148"/>
      <c r="F48" s="100" t="s">
        <v>279</v>
      </c>
      <c r="G48" s="99">
        <v>0</v>
      </c>
      <c r="H48" s="99">
        <v>0</v>
      </c>
      <c r="I48" s="99">
        <v>0</v>
      </c>
      <c r="J48" s="105">
        <v>0</v>
      </c>
      <c r="K48" s="99">
        <v>0</v>
      </c>
      <c r="L48" s="99">
        <v>0</v>
      </c>
      <c r="M48" s="99">
        <v>0</v>
      </c>
    </row>
    <row r="49" spans="1:13" ht="13.8" thickBot="1" x14ac:dyDescent="0.3">
      <c r="A49" s="147"/>
      <c r="B49" s="138" t="s">
        <v>328</v>
      </c>
      <c r="C49" s="139"/>
      <c r="D49" s="139"/>
      <c r="E49" s="139"/>
      <c r="F49" s="140"/>
      <c r="G49" s="98"/>
      <c r="H49" s="98"/>
      <c r="I49" s="98"/>
      <c r="J49" s="106"/>
      <c r="K49" s="98"/>
      <c r="L49" s="98"/>
      <c r="M49" s="98"/>
    </row>
    <row r="50" spans="1:13" ht="13.8" thickBot="1" x14ac:dyDescent="0.3">
      <c r="A50" s="147"/>
      <c r="B50" s="143" t="s">
        <v>327</v>
      </c>
      <c r="C50" s="144"/>
      <c r="D50" s="144"/>
      <c r="E50" s="144"/>
      <c r="F50" s="145"/>
      <c r="G50" s="98"/>
      <c r="H50" s="98"/>
      <c r="I50" s="98"/>
      <c r="J50" s="106"/>
      <c r="K50" s="98"/>
      <c r="L50" s="98"/>
      <c r="M50" s="98"/>
    </row>
    <row r="51" spans="1:13" ht="13.8" thickBot="1" x14ac:dyDescent="0.3">
      <c r="A51" s="147"/>
      <c r="B51" s="103" t="s">
        <v>326</v>
      </c>
      <c r="C51" s="103" t="s">
        <v>323</v>
      </c>
      <c r="D51" s="100" t="s">
        <v>325</v>
      </c>
      <c r="E51" s="98"/>
      <c r="F51" s="103" t="s">
        <v>282</v>
      </c>
      <c r="G51" s="98"/>
      <c r="H51" s="98"/>
      <c r="I51" s="98"/>
      <c r="J51" s="106"/>
      <c r="K51" s="98"/>
      <c r="L51" s="98"/>
      <c r="M51" s="98"/>
    </row>
    <row r="52" spans="1:13" ht="13.8" thickBot="1" x14ac:dyDescent="0.3">
      <c r="A52" s="148"/>
      <c r="B52" s="103" t="s">
        <v>324</v>
      </c>
      <c r="C52" s="103" t="s">
        <v>323</v>
      </c>
      <c r="D52" s="100" t="s">
        <v>322</v>
      </c>
      <c r="E52" s="98"/>
      <c r="F52" s="103" t="s">
        <v>282</v>
      </c>
      <c r="G52" s="98"/>
      <c r="H52" s="98"/>
      <c r="I52" s="98"/>
      <c r="J52" s="106"/>
      <c r="K52" s="98"/>
      <c r="L52" s="98"/>
      <c r="M52" s="98"/>
    </row>
    <row r="53" spans="1:13" ht="13.2" x14ac:dyDescent="0.25">
      <c r="A53" s="141" t="s">
        <v>282</v>
      </c>
      <c r="B53" s="142"/>
      <c r="C53" s="142"/>
      <c r="D53" s="142"/>
      <c r="E53" s="142"/>
      <c r="F53" s="142"/>
      <c r="G53" s="142"/>
      <c r="H53" s="142"/>
      <c r="I53" s="142"/>
      <c r="J53" s="142"/>
      <c r="K53" s="142"/>
      <c r="L53" s="142"/>
      <c r="M53" s="142"/>
    </row>
    <row r="54" spans="1:13" ht="13.8" thickBot="1" x14ac:dyDescent="0.3">
      <c r="A54" s="141" t="s">
        <v>282</v>
      </c>
      <c r="B54" s="142"/>
      <c r="C54" s="142"/>
      <c r="D54" s="142"/>
      <c r="E54" s="142"/>
      <c r="F54" s="142"/>
      <c r="G54" s="142"/>
      <c r="H54" s="142"/>
      <c r="I54" s="142"/>
      <c r="J54" s="142"/>
      <c r="K54" s="142"/>
      <c r="L54" s="142"/>
      <c r="M54" s="142"/>
    </row>
    <row r="55" spans="1:13" ht="13.8" thickBot="1" x14ac:dyDescent="0.3">
      <c r="A55" s="153" t="s">
        <v>289</v>
      </c>
      <c r="B55" s="154"/>
      <c r="C55" s="154"/>
      <c r="D55" s="155"/>
      <c r="E55" s="102" t="s">
        <v>294</v>
      </c>
      <c r="F55" s="102" t="s">
        <v>282</v>
      </c>
      <c r="G55" s="101" t="s">
        <v>288</v>
      </c>
      <c r="H55" s="101" t="s">
        <v>287</v>
      </c>
      <c r="I55" s="101" t="s">
        <v>286</v>
      </c>
      <c r="J55" s="104" t="s">
        <v>285</v>
      </c>
      <c r="K55" s="101" t="s">
        <v>284</v>
      </c>
      <c r="L55" s="101" t="s">
        <v>283</v>
      </c>
      <c r="M55" s="101" t="s">
        <v>293</v>
      </c>
    </row>
    <row r="56" spans="1:13" ht="13.8" thickBot="1" x14ac:dyDescent="0.3">
      <c r="A56" s="146" t="s">
        <v>306</v>
      </c>
      <c r="B56" s="149" t="s">
        <v>305</v>
      </c>
      <c r="C56" s="142"/>
      <c r="D56" s="150"/>
      <c r="E56" s="149" t="s">
        <v>304</v>
      </c>
      <c r="F56" s="100" t="s">
        <v>281</v>
      </c>
      <c r="G56" s="99">
        <v>0</v>
      </c>
      <c r="H56" s="99">
        <v>0</v>
      </c>
      <c r="I56" s="99">
        <v>1</v>
      </c>
      <c r="J56" s="105">
        <v>0</v>
      </c>
      <c r="K56" s="99">
        <v>0</v>
      </c>
      <c r="L56" s="99">
        <v>0</v>
      </c>
      <c r="M56" s="99">
        <v>1</v>
      </c>
    </row>
    <row r="57" spans="1:13" ht="13.8" thickBot="1" x14ac:dyDescent="0.3">
      <c r="A57" s="147"/>
      <c r="B57" s="151"/>
      <c r="C57" s="142"/>
      <c r="D57" s="150"/>
      <c r="E57" s="147"/>
      <c r="F57" s="100" t="s">
        <v>280</v>
      </c>
      <c r="G57" s="99">
        <v>0</v>
      </c>
      <c r="H57" s="99">
        <v>0</v>
      </c>
      <c r="I57" s="99">
        <v>0</v>
      </c>
      <c r="J57" s="105">
        <v>0</v>
      </c>
      <c r="K57" s="99">
        <v>0</v>
      </c>
      <c r="L57" s="99">
        <v>0</v>
      </c>
      <c r="M57" s="99">
        <v>1</v>
      </c>
    </row>
    <row r="58" spans="1:13" ht="13.8" thickBot="1" x14ac:dyDescent="0.3">
      <c r="A58" s="147"/>
      <c r="B58" s="152"/>
      <c r="C58" s="144"/>
      <c r="D58" s="145"/>
      <c r="E58" s="148"/>
      <c r="F58" s="100" t="s">
        <v>279</v>
      </c>
      <c r="G58" s="99">
        <v>0</v>
      </c>
      <c r="H58" s="99">
        <v>1</v>
      </c>
      <c r="I58" s="99">
        <v>0</v>
      </c>
      <c r="J58" s="105">
        <v>0</v>
      </c>
      <c r="K58" s="99">
        <v>0</v>
      </c>
      <c r="L58" s="99">
        <v>0</v>
      </c>
      <c r="M58" s="99">
        <v>1</v>
      </c>
    </row>
    <row r="59" spans="1:13" ht="13.8" thickBot="1" x14ac:dyDescent="0.3">
      <c r="A59" s="147"/>
      <c r="B59" s="138" t="s">
        <v>328</v>
      </c>
      <c r="C59" s="139"/>
      <c r="D59" s="139"/>
      <c r="E59" s="139"/>
      <c r="F59" s="140"/>
      <c r="G59" s="98"/>
      <c r="H59" s="98"/>
      <c r="I59" s="98"/>
      <c r="J59" s="106"/>
      <c r="K59" s="98"/>
      <c r="L59" s="98"/>
      <c r="M59" s="98"/>
    </row>
    <row r="60" spans="1:13" ht="13.8" thickBot="1" x14ac:dyDescent="0.3">
      <c r="A60" s="147"/>
      <c r="B60" s="143" t="s">
        <v>327</v>
      </c>
      <c r="C60" s="144"/>
      <c r="D60" s="144"/>
      <c r="E60" s="144"/>
      <c r="F60" s="145"/>
      <c r="G60" s="98"/>
      <c r="H60" s="98"/>
      <c r="I60" s="98"/>
      <c r="J60" s="106"/>
      <c r="K60" s="98"/>
      <c r="L60" s="98"/>
      <c r="M60" s="98"/>
    </row>
    <row r="61" spans="1:13" ht="13.8" thickBot="1" x14ac:dyDescent="0.3">
      <c r="A61" s="147"/>
      <c r="B61" s="103" t="s">
        <v>326</v>
      </c>
      <c r="C61" s="103" t="s">
        <v>323</v>
      </c>
      <c r="D61" s="100" t="s">
        <v>325</v>
      </c>
      <c r="E61" s="98"/>
      <c r="F61" s="103" t="s">
        <v>282</v>
      </c>
      <c r="G61" s="98"/>
      <c r="H61" s="98"/>
      <c r="I61" s="98"/>
      <c r="J61" s="106"/>
      <c r="K61" s="98"/>
      <c r="L61" s="98"/>
      <c r="M61" s="98"/>
    </row>
    <row r="62" spans="1:13" ht="13.8" thickBot="1" x14ac:dyDescent="0.3">
      <c r="A62" s="148"/>
      <c r="B62" s="103" t="s">
        <v>324</v>
      </c>
      <c r="C62" s="103" t="s">
        <v>323</v>
      </c>
      <c r="D62" s="100" t="s">
        <v>322</v>
      </c>
      <c r="E62" s="98"/>
      <c r="F62" s="103" t="s">
        <v>282</v>
      </c>
      <c r="G62" s="98"/>
      <c r="H62" s="98"/>
      <c r="I62" s="98"/>
      <c r="J62" s="106"/>
      <c r="K62" s="98"/>
      <c r="L62" s="98"/>
      <c r="M62" s="98"/>
    </row>
    <row r="63" spans="1:13" ht="13.2" x14ac:dyDescent="0.25">
      <c r="A63" s="141" t="s">
        <v>282</v>
      </c>
      <c r="B63" s="142"/>
      <c r="C63" s="142"/>
      <c r="D63" s="142"/>
      <c r="E63" s="142"/>
      <c r="F63" s="142"/>
      <c r="G63" s="142"/>
      <c r="H63" s="142"/>
      <c r="I63" s="142"/>
      <c r="J63" s="142"/>
      <c r="K63" s="142"/>
      <c r="L63" s="142"/>
      <c r="M63" s="142"/>
    </row>
    <row r="64" spans="1:13" ht="13.2" x14ac:dyDescent="0.25">
      <c r="A64" s="141" t="s">
        <v>282</v>
      </c>
      <c r="B64" s="142"/>
      <c r="C64" s="142"/>
      <c r="D64" s="142"/>
      <c r="E64" s="142"/>
      <c r="F64" s="142"/>
      <c r="G64" s="142"/>
      <c r="H64" s="142"/>
      <c r="I64" s="142"/>
      <c r="J64" s="142"/>
      <c r="K64" s="142"/>
      <c r="L64" s="142"/>
      <c r="M64" s="142"/>
    </row>
    <row r="65" spans="1:13" ht="13.8" thickBot="1" x14ac:dyDescent="0.3">
      <c r="A65" s="156" t="s">
        <v>303</v>
      </c>
      <c r="B65" s="144"/>
      <c r="C65" s="144"/>
      <c r="D65" s="144"/>
      <c r="E65" s="144"/>
      <c r="F65" s="144"/>
      <c r="G65" s="144"/>
      <c r="H65" s="144"/>
      <c r="I65" s="144"/>
      <c r="J65" s="144"/>
      <c r="K65" s="144"/>
      <c r="L65" s="144"/>
      <c r="M65" s="145"/>
    </row>
    <row r="66" spans="1:13" ht="13.8" thickBot="1" x14ac:dyDescent="0.3">
      <c r="A66" s="153" t="s">
        <v>289</v>
      </c>
      <c r="B66" s="154"/>
      <c r="C66" s="154"/>
      <c r="D66" s="155"/>
      <c r="E66" s="102" t="s">
        <v>294</v>
      </c>
      <c r="F66" s="102" t="s">
        <v>282</v>
      </c>
      <c r="G66" s="101" t="s">
        <v>288</v>
      </c>
      <c r="H66" s="101" t="s">
        <v>287</v>
      </c>
      <c r="I66" s="101" t="s">
        <v>286</v>
      </c>
      <c r="J66" s="104" t="s">
        <v>285</v>
      </c>
      <c r="K66" s="101" t="s">
        <v>284</v>
      </c>
      <c r="L66" s="101" t="s">
        <v>283</v>
      </c>
      <c r="M66" s="101" t="s">
        <v>293</v>
      </c>
    </row>
    <row r="67" spans="1:13" ht="13.8" thickBot="1" x14ac:dyDescent="0.3">
      <c r="A67" s="146" t="s">
        <v>302</v>
      </c>
      <c r="B67" s="149" t="s">
        <v>301</v>
      </c>
      <c r="C67" s="142"/>
      <c r="D67" s="150"/>
      <c r="E67" s="149" t="s">
        <v>300</v>
      </c>
      <c r="F67" s="100" t="s">
        <v>281</v>
      </c>
      <c r="G67" s="99">
        <v>1</v>
      </c>
      <c r="H67" s="99">
        <v>1</v>
      </c>
      <c r="I67" s="99">
        <v>1</v>
      </c>
      <c r="J67" s="105">
        <v>1</v>
      </c>
      <c r="K67" s="99">
        <v>1</v>
      </c>
      <c r="L67" s="99">
        <v>1</v>
      </c>
      <c r="M67" s="99">
        <v>1</v>
      </c>
    </row>
    <row r="68" spans="1:13" ht="13.8" thickBot="1" x14ac:dyDescent="0.3">
      <c r="A68" s="147"/>
      <c r="B68" s="151"/>
      <c r="C68" s="142"/>
      <c r="D68" s="150"/>
      <c r="E68" s="147"/>
      <c r="F68" s="100" t="s">
        <v>280</v>
      </c>
      <c r="G68" s="99">
        <v>1</v>
      </c>
      <c r="H68" s="99">
        <v>1</v>
      </c>
      <c r="I68" s="99">
        <v>1</v>
      </c>
      <c r="J68" s="105">
        <v>1</v>
      </c>
      <c r="K68" s="99">
        <v>1</v>
      </c>
      <c r="L68" s="99">
        <v>1</v>
      </c>
      <c r="M68" s="99">
        <v>1</v>
      </c>
    </row>
    <row r="69" spans="1:13" ht="13.8" thickBot="1" x14ac:dyDescent="0.3">
      <c r="A69" s="147"/>
      <c r="B69" s="152"/>
      <c r="C69" s="144"/>
      <c r="D69" s="145"/>
      <c r="E69" s="148"/>
      <c r="F69" s="100" t="s">
        <v>279</v>
      </c>
      <c r="G69" s="99">
        <v>1</v>
      </c>
      <c r="H69" s="99">
        <v>1</v>
      </c>
      <c r="I69" s="99">
        <v>1</v>
      </c>
      <c r="J69" s="105">
        <v>0</v>
      </c>
      <c r="K69" s="99">
        <v>0</v>
      </c>
      <c r="L69" s="99">
        <v>0</v>
      </c>
      <c r="M69" s="99">
        <v>0</v>
      </c>
    </row>
    <row r="70" spans="1:13" ht="13.8" thickBot="1" x14ac:dyDescent="0.3">
      <c r="A70" s="147"/>
      <c r="B70" s="138" t="s">
        <v>328</v>
      </c>
      <c r="C70" s="139"/>
      <c r="D70" s="139"/>
      <c r="E70" s="139"/>
      <c r="F70" s="140"/>
      <c r="G70" s="98"/>
      <c r="H70" s="98"/>
      <c r="I70" s="98"/>
      <c r="J70" s="106"/>
      <c r="K70" s="98"/>
      <c r="L70" s="98"/>
      <c r="M70" s="98"/>
    </row>
    <row r="71" spans="1:13" ht="13.8" thickBot="1" x14ac:dyDescent="0.3">
      <c r="A71" s="147"/>
      <c r="B71" s="143" t="s">
        <v>327</v>
      </c>
      <c r="C71" s="144"/>
      <c r="D71" s="144"/>
      <c r="E71" s="144"/>
      <c r="F71" s="145"/>
      <c r="G71" s="98"/>
      <c r="H71" s="98"/>
      <c r="I71" s="98"/>
      <c r="J71" s="106"/>
      <c r="K71" s="98"/>
      <c r="L71" s="98"/>
      <c r="M71" s="98"/>
    </row>
    <row r="72" spans="1:13" ht="13.8" thickBot="1" x14ac:dyDescent="0.3">
      <c r="A72" s="147"/>
      <c r="B72" s="103" t="s">
        <v>326</v>
      </c>
      <c r="C72" s="103" t="s">
        <v>323</v>
      </c>
      <c r="D72" s="100" t="s">
        <v>325</v>
      </c>
      <c r="E72" s="98"/>
      <c r="F72" s="103" t="s">
        <v>282</v>
      </c>
      <c r="G72" s="98"/>
      <c r="H72" s="98"/>
      <c r="I72" s="98"/>
      <c r="J72" s="106"/>
      <c r="K72" s="98"/>
      <c r="L72" s="98"/>
      <c r="M72" s="98"/>
    </row>
    <row r="73" spans="1:13" ht="13.8" thickBot="1" x14ac:dyDescent="0.3">
      <c r="A73" s="148"/>
      <c r="B73" s="103" t="s">
        <v>324</v>
      </c>
      <c r="C73" s="103" t="s">
        <v>323</v>
      </c>
      <c r="D73" s="100" t="s">
        <v>322</v>
      </c>
      <c r="E73" s="98"/>
      <c r="F73" s="103" t="s">
        <v>282</v>
      </c>
      <c r="G73" s="98"/>
      <c r="H73" s="98"/>
      <c r="I73" s="98"/>
      <c r="J73" s="106"/>
      <c r="K73" s="98"/>
      <c r="L73" s="98"/>
      <c r="M73" s="98"/>
    </row>
    <row r="74" spans="1:13" ht="13.2" x14ac:dyDescent="0.25">
      <c r="A74" s="141" t="s">
        <v>282</v>
      </c>
      <c r="B74" s="142"/>
      <c r="C74" s="142"/>
      <c r="D74" s="142"/>
      <c r="E74" s="142"/>
      <c r="F74" s="142"/>
      <c r="G74" s="142"/>
      <c r="H74" s="142"/>
      <c r="I74" s="142"/>
      <c r="J74" s="142"/>
      <c r="K74" s="142"/>
      <c r="L74" s="142"/>
      <c r="M74" s="142"/>
    </row>
    <row r="75" spans="1:13" ht="13.8" thickBot="1" x14ac:dyDescent="0.3">
      <c r="A75" s="141" t="s">
        <v>282</v>
      </c>
      <c r="B75" s="142"/>
      <c r="C75" s="142"/>
      <c r="D75" s="142"/>
      <c r="E75" s="142"/>
      <c r="F75" s="142"/>
      <c r="G75" s="142"/>
      <c r="H75" s="142"/>
      <c r="I75" s="142"/>
      <c r="J75" s="142"/>
      <c r="K75" s="142"/>
      <c r="L75" s="142"/>
      <c r="M75" s="142"/>
    </row>
    <row r="76" spans="1:13" ht="13.8" thickBot="1" x14ac:dyDescent="0.3">
      <c r="A76" s="153" t="s">
        <v>289</v>
      </c>
      <c r="B76" s="154"/>
      <c r="C76" s="154"/>
      <c r="D76" s="155"/>
      <c r="E76" s="102" t="s">
        <v>294</v>
      </c>
      <c r="F76" s="102" t="s">
        <v>282</v>
      </c>
      <c r="G76" s="101" t="s">
        <v>288</v>
      </c>
      <c r="H76" s="101" t="s">
        <v>287</v>
      </c>
      <c r="I76" s="101" t="s">
        <v>286</v>
      </c>
      <c r="J76" s="104" t="s">
        <v>285</v>
      </c>
      <c r="K76" s="101" t="s">
        <v>284</v>
      </c>
      <c r="L76" s="101" t="s">
        <v>283</v>
      </c>
      <c r="M76" s="101" t="s">
        <v>293</v>
      </c>
    </row>
    <row r="77" spans="1:13" ht="13.8" thickBot="1" x14ac:dyDescent="0.3">
      <c r="A77" s="146" t="s">
        <v>299</v>
      </c>
      <c r="B77" s="149" t="s">
        <v>298</v>
      </c>
      <c r="C77" s="142"/>
      <c r="D77" s="150"/>
      <c r="E77" s="149" t="s">
        <v>297</v>
      </c>
      <c r="F77" s="100" t="s">
        <v>281</v>
      </c>
      <c r="G77" s="99">
        <v>0</v>
      </c>
      <c r="H77" s="99">
        <v>0</v>
      </c>
      <c r="I77" s="99">
        <v>1</v>
      </c>
      <c r="J77" s="105">
        <v>1</v>
      </c>
      <c r="K77" s="99">
        <v>1</v>
      </c>
      <c r="L77" s="99">
        <v>1</v>
      </c>
      <c r="M77" s="99">
        <v>4</v>
      </c>
    </row>
    <row r="78" spans="1:13" ht="13.8" thickBot="1" x14ac:dyDescent="0.3">
      <c r="A78" s="147"/>
      <c r="B78" s="151"/>
      <c r="C78" s="142"/>
      <c r="D78" s="150"/>
      <c r="E78" s="147"/>
      <c r="F78" s="100" t="s">
        <v>280</v>
      </c>
      <c r="G78" s="99">
        <v>0</v>
      </c>
      <c r="H78" s="99">
        <v>0</v>
      </c>
      <c r="I78" s="99">
        <v>0</v>
      </c>
      <c r="J78" s="105">
        <v>1</v>
      </c>
      <c r="K78" s="99">
        <v>1</v>
      </c>
      <c r="L78" s="99">
        <v>2</v>
      </c>
      <c r="M78" s="99">
        <v>4</v>
      </c>
    </row>
    <row r="79" spans="1:13" ht="13.8" thickBot="1" x14ac:dyDescent="0.3">
      <c r="A79" s="147"/>
      <c r="B79" s="152"/>
      <c r="C79" s="144"/>
      <c r="D79" s="145"/>
      <c r="E79" s="148"/>
      <c r="F79" s="100" t="s">
        <v>279</v>
      </c>
      <c r="G79" s="99">
        <v>0</v>
      </c>
      <c r="H79" s="99">
        <v>0</v>
      </c>
      <c r="I79" s="99">
        <v>0</v>
      </c>
      <c r="J79" s="105">
        <v>0</v>
      </c>
      <c r="K79" s="99">
        <v>0</v>
      </c>
      <c r="L79" s="99">
        <v>0</v>
      </c>
      <c r="M79" s="99">
        <v>0</v>
      </c>
    </row>
    <row r="80" spans="1:13" ht="13.8" thickBot="1" x14ac:dyDescent="0.3">
      <c r="A80" s="147"/>
      <c r="B80" s="138" t="s">
        <v>328</v>
      </c>
      <c r="C80" s="139"/>
      <c r="D80" s="139"/>
      <c r="E80" s="139"/>
      <c r="F80" s="140"/>
      <c r="G80" s="98"/>
      <c r="H80" s="98"/>
      <c r="I80" s="98"/>
      <c r="J80" s="106"/>
      <c r="K80" s="98"/>
      <c r="L80" s="98"/>
      <c r="M80" s="98"/>
    </row>
    <row r="81" spans="1:13" ht="13.8" thickBot="1" x14ac:dyDescent="0.3">
      <c r="A81" s="147"/>
      <c r="B81" s="143" t="s">
        <v>327</v>
      </c>
      <c r="C81" s="144"/>
      <c r="D81" s="144"/>
      <c r="E81" s="144"/>
      <c r="F81" s="145"/>
      <c r="G81" s="98"/>
      <c r="H81" s="98"/>
      <c r="I81" s="98"/>
      <c r="J81" s="106"/>
      <c r="K81" s="98"/>
      <c r="L81" s="98"/>
      <c r="M81" s="98"/>
    </row>
    <row r="82" spans="1:13" ht="13.8" thickBot="1" x14ac:dyDescent="0.3">
      <c r="A82" s="147"/>
      <c r="B82" s="103" t="s">
        <v>326</v>
      </c>
      <c r="C82" s="103" t="s">
        <v>323</v>
      </c>
      <c r="D82" s="100" t="s">
        <v>325</v>
      </c>
      <c r="E82" s="98"/>
      <c r="F82" s="103" t="s">
        <v>282</v>
      </c>
      <c r="G82" s="98"/>
      <c r="H82" s="98"/>
      <c r="I82" s="98"/>
      <c r="J82" s="106"/>
      <c r="K82" s="98"/>
      <c r="L82" s="98"/>
      <c r="M82" s="98"/>
    </row>
    <row r="83" spans="1:13" ht="13.8" thickBot="1" x14ac:dyDescent="0.3">
      <c r="A83" s="148"/>
      <c r="B83" s="103" t="s">
        <v>324</v>
      </c>
      <c r="C83" s="103" t="s">
        <v>323</v>
      </c>
      <c r="D83" s="100" t="s">
        <v>322</v>
      </c>
      <c r="E83" s="98"/>
      <c r="F83" s="103" t="s">
        <v>282</v>
      </c>
      <c r="G83" s="98"/>
      <c r="H83" s="98"/>
      <c r="I83" s="98"/>
      <c r="J83" s="106"/>
      <c r="K83" s="98"/>
      <c r="L83" s="98"/>
      <c r="M83" s="98"/>
    </row>
    <row r="84" spans="1:13" ht="13.2" x14ac:dyDescent="0.25">
      <c r="A84" s="141" t="s">
        <v>282</v>
      </c>
      <c r="B84" s="142"/>
      <c r="C84" s="142"/>
      <c r="D84" s="142"/>
      <c r="E84" s="142"/>
      <c r="F84" s="142"/>
      <c r="G84" s="142"/>
      <c r="H84" s="142"/>
      <c r="I84" s="142"/>
      <c r="J84" s="142"/>
      <c r="K84" s="142"/>
      <c r="L84" s="142"/>
      <c r="M84" s="142"/>
    </row>
    <row r="85" spans="1:13" ht="13.8" thickBot="1" x14ac:dyDescent="0.3">
      <c r="A85" s="141" t="s">
        <v>282</v>
      </c>
      <c r="B85" s="142"/>
      <c r="C85" s="142"/>
      <c r="D85" s="142"/>
      <c r="E85" s="142"/>
      <c r="F85" s="142"/>
      <c r="G85" s="142"/>
      <c r="H85" s="142"/>
      <c r="I85" s="142"/>
      <c r="J85" s="142"/>
      <c r="K85" s="142"/>
      <c r="L85" s="142"/>
      <c r="M85" s="142"/>
    </row>
    <row r="86" spans="1:13" ht="13.8" thickBot="1" x14ac:dyDescent="0.3">
      <c r="A86" s="153" t="s">
        <v>289</v>
      </c>
      <c r="B86" s="154"/>
      <c r="C86" s="154"/>
      <c r="D86" s="155"/>
      <c r="E86" s="102" t="s">
        <v>294</v>
      </c>
      <c r="F86" s="102" t="s">
        <v>282</v>
      </c>
      <c r="G86" s="101" t="s">
        <v>288</v>
      </c>
      <c r="H86" s="101" t="s">
        <v>287</v>
      </c>
      <c r="I86" s="101" t="s">
        <v>286</v>
      </c>
      <c r="J86" s="104" t="s">
        <v>285</v>
      </c>
      <c r="K86" s="101" t="s">
        <v>284</v>
      </c>
      <c r="L86" s="101" t="s">
        <v>283</v>
      </c>
      <c r="M86" s="101" t="s">
        <v>293</v>
      </c>
    </row>
    <row r="87" spans="1:13" ht="13.8" thickBot="1" x14ac:dyDescent="0.3">
      <c r="A87" s="146" t="s">
        <v>296</v>
      </c>
      <c r="B87" s="149" t="s">
        <v>295</v>
      </c>
      <c r="C87" s="142"/>
      <c r="D87" s="150"/>
      <c r="E87" s="149" t="s">
        <v>290</v>
      </c>
      <c r="F87" s="100" t="s">
        <v>281</v>
      </c>
      <c r="G87" s="99">
        <v>0</v>
      </c>
      <c r="H87" s="99">
        <v>1</v>
      </c>
      <c r="I87" s="99">
        <v>0</v>
      </c>
      <c r="J87" s="105">
        <v>0</v>
      </c>
      <c r="K87" s="99">
        <v>0</v>
      </c>
      <c r="L87" s="99">
        <v>2</v>
      </c>
      <c r="M87" s="99">
        <v>3</v>
      </c>
    </row>
    <row r="88" spans="1:13" ht="13.8" thickBot="1" x14ac:dyDescent="0.3">
      <c r="A88" s="147"/>
      <c r="B88" s="151"/>
      <c r="C88" s="142"/>
      <c r="D88" s="150"/>
      <c r="E88" s="147"/>
      <c r="F88" s="100" t="s">
        <v>280</v>
      </c>
      <c r="G88" s="99">
        <v>0</v>
      </c>
      <c r="H88" s="99">
        <v>1</v>
      </c>
      <c r="I88" s="99">
        <v>0</v>
      </c>
      <c r="J88" s="105">
        <v>1</v>
      </c>
      <c r="K88" s="99">
        <v>0</v>
      </c>
      <c r="L88" s="99">
        <v>2</v>
      </c>
      <c r="M88" s="99">
        <v>3</v>
      </c>
    </row>
    <row r="89" spans="1:13" ht="13.8" thickBot="1" x14ac:dyDescent="0.3">
      <c r="A89" s="147"/>
      <c r="B89" s="152"/>
      <c r="C89" s="144"/>
      <c r="D89" s="145"/>
      <c r="E89" s="148"/>
      <c r="F89" s="100" t="s">
        <v>279</v>
      </c>
      <c r="G89" s="99">
        <v>0</v>
      </c>
      <c r="H89" s="99">
        <v>0</v>
      </c>
      <c r="I89" s="99">
        <v>0</v>
      </c>
      <c r="J89" s="105">
        <v>0</v>
      </c>
      <c r="K89" s="99">
        <v>0</v>
      </c>
      <c r="L89" s="99">
        <v>0</v>
      </c>
      <c r="M89" s="99">
        <v>0</v>
      </c>
    </row>
    <row r="90" spans="1:13" ht="13.8" thickBot="1" x14ac:dyDescent="0.3">
      <c r="A90" s="147"/>
      <c r="B90" s="138" t="s">
        <v>328</v>
      </c>
      <c r="C90" s="139"/>
      <c r="D90" s="139"/>
      <c r="E90" s="139"/>
      <c r="F90" s="140"/>
      <c r="G90" s="98"/>
      <c r="H90" s="98"/>
      <c r="I90" s="98"/>
      <c r="J90" s="106"/>
      <c r="K90" s="98"/>
      <c r="L90" s="98"/>
      <c r="M90" s="98"/>
    </row>
    <row r="91" spans="1:13" ht="13.8" thickBot="1" x14ac:dyDescent="0.3">
      <c r="A91" s="147"/>
      <c r="B91" s="143" t="s">
        <v>327</v>
      </c>
      <c r="C91" s="144"/>
      <c r="D91" s="144"/>
      <c r="E91" s="144"/>
      <c r="F91" s="145"/>
      <c r="G91" s="98"/>
      <c r="H91" s="98"/>
      <c r="I91" s="98"/>
      <c r="J91" s="106"/>
      <c r="K91" s="98"/>
      <c r="L91" s="98"/>
      <c r="M91" s="98"/>
    </row>
    <row r="92" spans="1:13" ht="13.8" thickBot="1" x14ac:dyDescent="0.3">
      <c r="A92" s="147"/>
      <c r="B92" s="103" t="s">
        <v>326</v>
      </c>
      <c r="C92" s="103" t="s">
        <v>323</v>
      </c>
      <c r="D92" s="100" t="s">
        <v>325</v>
      </c>
      <c r="E92" s="98"/>
      <c r="F92" s="103" t="s">
        <v>282</v>
      </c>
      <c r="G92" s="98"/>
      <c r="H92" s="98"/>
      <c r="I92" s="98"/>
      <c r="J92" s="106"/>
      <c r="K92" s="98"/>
      <c r="L92" s="98"/>
      <c r="M92" s="98"/>
    </row>
    <row r="93" spans="1:13" ht="13.8" thickBot="1" x14ac:dyDescent="0.3">
      <c r="A93" s="148"/>
      <c r="B93" s="103" t="s">
        <v>324</v>
      </c>
      <c r="C93" s="103" t="s">
        <v>323</v>
      </c>
      <c r="D93" s="100" t="s">
        <v>322</v>
      </c>
      <c r="E93" s="98"/>
      <c r="F93" s="103" t="s">
        <v>282</v>
      </c>
      <c r="G93" s="98"/>
      <c r="H93" s="98"/>
      <c r="I93" s="98"/>
      <c r="J93" s="106"/>
      <c r="K93" s="98"/>
      <c r="L93" s="98"/>
      <c r="M93" s="98"/>
    </row>
    <row r="94" spans="1:13" ht="13.2" x14ac:dyDescent="0.25">
      <c r="A94" s="141" t="s">
        <v>282</v>
      </c>
      <c r="B94" s="142"/>
      <c r="C94" s="142"/>
      <c r="D94" s="142"/>
      <c r="E94" s="142"/>
      <c r="F94" s="142"/>
      <c r="G94" s="142"/>
      <c r="H94" s="142"/>
      <c r="I94" s="142"/>
      <c r="J94" s="142"/>
      <c r="K94" s="142"/>
      <c r="L94" s="142"/>
      <c r="M94" s="142"/>
    </row>
    <row r="95" spans="1:13" ht="13.8" thickBot="1" x14ac:dyDescent="0.3">
      <c r="A95" s="141" t="s">
        <v>282</v>
      </c>
      <c r="B95" s="142"/>
      <c r="C95" s="142"/>
      <c r="D95" s="142"/>
      <c r="E95" s="142"/>
      <c r="F95" s="142"/>
      <c r="G95" s="142"/>
      <c r="H95" s="142"/>
      <c r="I95" s="142"/>
      <c r="J95" s="142"/>
      <c r="K95" s="142"/>
      <c r="L95" s="142"/>
      <c r="M95" s="142"/>
    </row>
    <row r="96" spans="1:13" ht="13.8" thickBot="1" x14ac:dyDescent="0.3">
      <c r="A96" s="153" t="s">
        <v>289</v>
      </c>
      <c r="B96" s="154"/>
      <c r="C96" s="154"/>
      <c r="D96" s="155"/>
      <c r="E96" s="102" t="s">
        <v>294</v>
      </c>
      <c r="F96" s="102" t="s">
        <v>282</v>
      </c>
      <c r="G96" s="101" t="s">
        <v>288</v>
      </c>
      <c r="H96" s="101" t="s">
        <v>287</v>
      </c>
      <c r="I96" s="101" t="s">
        <v>286</v>
      </c>
      <c r="J96" s="104" t="s">
        <v>285</v>
      </c>
      <c r="K96" s="101" t="s">
        <v>284</v>
      </c>
      <c r="L96" s="101" t="s">
        <v>283</v>
      </c>
      <c r="M96" s="101" t="s">
        <v>293</v>
      </c>
    </row>
    <row r="97" spans="1:13" ht="13.8" thickBot="1" x14ac:dyDescent="0.3">
      <c r="A97" s="146" t="s">
        <v>292</v>
      </c>
      <c r="B97" s="149" t="s">
        <v>291</v>
      </c>
      <c r="C97" s="142"/>
      <c r="D97" s="150"/>
      <c r="E97" s="149" t="s">
        <v>290</v>
      </c>
      <c r="F97" s="100" t="s">
        <v>281</v>
      </c>
      <c r="G97" s="99">
        <v>0</v>
      </c>
      <c r="H97" s="99">
        <v>0</v>
      </c>
      <c r="I97" s="99">
        <v>1</v>
      </c>
      <c r="J97" s="105">
        <v>1</v>
      </c>
      <c r="K97" s="99">
        <v>1</v>
      </c>
      <c r="L97" s="99">
        <v>1</v>
      </c>
      <c r="M97" s="99">
        <v>4</v>
      </c>
    </row>
    <row r="98" spans="1:13" ht="13.8" thickBot="1" x14ac:dyDescent="0.3">
      <c r="A98" s="147"/>
      <c r="B98" s="151"/>
      <c r="C98" s="142"/>
      <c r="D98" s="150"/>
      <c r="E98" s="147"/>
      <c r="F98" s="100" t="s">
        <v>280</v>
      </c>
      <c r="G98" s="99">
        <v>0</v>
      </c>
      <c r="H98" s="99">
        <v>0</v>
      </c>
      <c r="I98" s="99">
        <v>0</v>
      </c>
      <c r="J98" s="105">
        <v>1</v>
      </c>
      <c r="K98" s="99">
        <v>1</v>
      </c>
      <c r="L98" s="99">
        <v>1</v>
      </c>
      <c r="M98" s="99">
        <v>3</v>
      </c>
    </row>
    <row r="99" spans="1:13" ht="13.8" thickBot="1" x14ac:dyDescent="0.3">
      <c r="A99" s="147"/>
      <c r="B99" s="152"/>
      <c r="C99" s="144"/>
      <c r="D99" s="145"/>
      <c r="E99" s="148"/>
      <c r="F99" s="100" t="s">
        <v>279</v>
      </c>
      <c r="G99" s="99">
        <v>0</v>
      </c>
      <c r="H99" s="99">
        <v>0</v>
      </c>
      <c r="I99" s="99">
        <v>0</v>
      </c>
      <c r="J99" s="105">
        <v>0</v>
      </c>
      <c r="K99" s="99">
        <v>0</v>
      </c>
      <c r="L99" s="99">
        <v>0</v>
      </c>
      <c r="M99" s="99">
        <v>0</v>
      </c>
    </row>
    <row r="100" spans="1:13" ht="13.8" thickBot="1" x14ac:dyDescent="0.3">
      <c r="A100" s="147"/>
      <c r="B100" s="138" t="s">
        <v>328</v>
      </c>
      <c r="C100" s="139"/>
      <c r="D100" s="139"/>
      <c r="E100" s="139"/>
      <c r="F100" s="140"/>
      <c r="G100" s="98"/>
      <c r="H100" s="98"/>
      <c r="I100" s="98"/>
      <c r="J100" s="106"/>
      <c r="K100" s="98"/>
      <c r="L100" s="98"/>
      <c r="M100" s="98"/>
    </row>
    <row r="101" spans="1:13" ht="13.8" thickBot="1" x14ac:dyDescent="0.3">
      <c r="A101" s="147"/>
      <c r="B101" s="143" t="s">
        <v>327</v>
      </c>
      <c r="C101" s="144"/>
      <c r="D101" s="144"/>
      <c r="E101" s="144"/>
      <c r="F101" s="145"/>
      <c r="G101" s="98"/>
      <c r="H101" s="98"/>
      <c r="I101" s="98"/>
      <c r="J101" s="106"/>
      <c r="K101" s="98"/>
      <c r="L101" s="98"/>
      <c r="M101" s="98"/>
    </row>
    <row r="102" spans="1:13" ht="13.8" thickBot="1" x14ac:dyDescent="0.3">
      <c r="A102" s="147"/>
      <c r="B102" s="103" t="s">
        <v>326</v>
      </c>
      <c r="C102" s="103" t="s">
        <v>323</v>
      </c>
      <c r="D102" s="100" t="s">
        <v>325</v>
      </c>
      <c r="E102" s="98"/>
      <c r="F102" s="103" t="s">
        <v>282</v>
      </c>
      <c r="G102" s="98"/>
      <c r="H102" s="98"/>
      <c r="I102" s="98"/>
      <c r="J102" s="106"/>
      <c r="K102" s="98"/>
      <c r="L102" s="98"/>
      <c r="M102" s="98"/>
    </row>
    <row r="103" spans="1:13" ht="13.8" thickBot="1" x14ac:dyDescent="0.3">
      <c r="A103" s="148"/>
      <c r="B103" s="103" t="s">
        <v>324</v>
      </c>
      <c r="C103" s="103" t="s">
        <v>323</v>
      </c>
      <c r="D103" s="100" t="s">
        <v>322</v>
      </c>
      <c r="E103" s="98"/>
      <c r="F103" s="103" t="s">
        <v>282</v>
      </c>
      <c r="G103" s="98"/>
      <c r="H103" s="98"/>
      <c r="I103" s="98"/>
      <c r="J103" s="106"/>
      <c r="K103" s="98"/>
      <c r="L103" s="98"/>
      <c r="M103" s="98"/>
    </row>
    <row r="104" spans="1:13" ht="13.2" x14ac:dyDescent="0.25">
      <c r="A104" s="141" t="s">
        <v>282</v>
      </c>
      <c r="B104" s="142"/>
      <c r="C104" s="142"/>
      <c r="D104" s="142"/>
      <c r="E104" s="142"/>
      <c r="F104" s="142"/>
      <c r="G104" s="142"/>
      <c r="H104" s="142"/>
      <c r="I104" s="142"/>
      <c r="J104" s="142"/>
      <c r="K104" s="142"/>
      <c r="L104" s="142"/>
      <c r="M104" s="142"/>
    </row>
    <row r="105" spans="1:13" ht="13.2" x14ac:dyDescent="0.25">
      <c r="A105" s="141" t="s">
        <v>282</v>
      </c>
      <c r="B105" s="142"/>
      <c r="C105" s="142"/>
      <c r="D105" s="142"/>
      <c r="E105" s="142"/>
      <c r="F105" s="142"/>
      <c r="G105" s="142"/>
      <c r="H105" s="142"/>
      <c r="I105" s="142"/>
      <c r="J105" s="142"/>
      <c r="K105" s="142"/>
      <c r="L105" s="142"/>
      <c r="M105" s="142"/>
    </row>
  </sheetData>
  <mergeCells count="88">
    <mergeCell ref="A1:M1"/>
    <mergeCell ref="A2:M2"/>
    <mergeCell ref="A3:F3"/>
    <mergeCell ref="G3:M3"/>
    <mergeCell ref="A4:D4"/>
    <mergeCell ref="A22:M22"/>
    <mergeCell ref="A5:A11"/>
    <mergeCell ref="B5:D7"/>
    <mergeCell ref="E5:E7"/>
    <mergeCell ref="B8:F8"/>
    <mergeCell ref="B9:F9"/>
    <mergeCell ref="A12:M12"/>
    <mergeCell ref="A13:M13"/>
    <mergeCell ref="A14:D14"/>
    <mergeCell ref="A15:A21"/>
    <mergeCell ref="B15:D17"/>
    <mergeCell ref="E15:E17"/>
    <mergeCell ref="B18:F18"/>
    <mergeCell ref="B19:F19"/>
    <mergeCell ref="A43:M43"/>
    <mergeCell ref="A23:M23"/>
    <mergeCell ref="A24:D24"/>
    <mergeCell ref="A25:A31"/>
    <mergeCell ref="B25:D27"/>
    <mergeCell ref="E25:E27"/>
    <mergeCell ref="B28:F28"/>
    <mergeCell ref="B29:F29"/>
    <mergeCell ref="A32:M32"/>
    <mergeCell ref="A33:M33"/>
    <mergeCell ref="A34:F34"/>
    <mergeCell ref="G34:M34"/>
    <mergeCell ref="A35:D35"/>
    <mergeCell ref="A36:A42"/>
    <mergeCell ref="B36:D38"/>
    <mergeCell ref="E36:E38"/>
    <mergeCell ref="B39:F39"/>
    <mergeCell ref="B40:F40"/>
    <mergeCell ref="A64:M64"/>
    <mergeCell ref="A65:F65"/>
    <mergeCell ref="G65:M65"/>
    <mergeCell ref="A44:M44"/>
    <mergeCell ref="A45:D45"/>
    <mergeCell ref="A46:A52"/>
    <mergeCell ref="B46:D48"/>
    <mergeCell ref="E46:E48"/>
    <mergeCell ref="B49:F49"/>
    <mergeCell ref="B50:F50"/>
    <mergeCell ref="A53:M53"/>
    <mergeCell ref="A54:M54"/>
    <mergeCell ref="B71:F71"/>
    <mergeCell ref="A74:M74"/>
    <mergeCell ref="A75:M75"/>
    <mergeCell ref="A76:D76"/>
    <mergeCell ref="A55:D55"/>
    <mergeCell ref="A56:A62"/>
    <mergeCell ref="B56:D58"/>
    <mergeCell ref="E56:E58"/>
    <mergeCell ref="B59:F59"/>
    <mergeCell ref="B60:F60"/>
    <mergeCell ref="A66:D66"/>
    <mergeCell ref="A67:A73"/>
    <mergeCell ref="B67:D69"/>
    <mergeCell ref="E67:E69"/>
    <mergeCell ref="B70:F70"/>
    <mergeCell ref="A63:M63"/>
    <mergeCell ref="B97:D99"/>
    <mergeCell ref="E97:E99"/>
    <mergeCell ref="A87:A93"/>
    <mergeCell ref="B87:D89"/>
    <mergeCell ref="E87:E89"/>
    <mergeCell ref="B90:F90"/>
    <mergeCell ref="B91:F91"/>
    <mergeCell ref="B100:F100"/>
    <mergeCell ref="A105:M105"/>
    <mergeCell ref="B101:F101"/>
    <mergeCell ref="A104:M104"/>
    <mergeCell ref="A77:A83"/>
    <mergeCell ref="B77:D79"/>
    <mergeCell ref="E77:E79"/>
    <mergeCell ref="B80:F80"/>
    <mergeCell ref="B81:F81"/>
    <mergeCell ref="A84:M84"/>
    <mergeCell ref="A85:M85"/>
    <mergeCell ref="A86:D86"/>
    <mergeCell ref="A94:M94"/>
    <mergeCell ref="A95:M95"/>
    <mergeCell ref="A96:D96"/>
    <mergeCell ref="A97:A10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21F587-1F80-4D73-8470-2209A5273C10}">
  <dimension ref="B1:M62"/>
  <sheetViews>
    <sheetView showGridLines="0" tabSelected="1" workbookViewId="0">
      <pane ySplit="2" topLeftCell="A9" activePane="bottomLeft" state="frozen"/>
      <selection pane="bottomLeft" activeCell="S20" sqref="S20"/>
    </sheetView>
  </sheetViews>
  <sheetFormatPr defaultRowHeight="14.4" x14ac:dyDescent="0.3"/>
  <cols>
    <col min="2" max="2" width="10.21875" bestFit="1" customWidth="1"/>
    <col min="3" max="3" width="68" customWidth="1"/>
    <col min="4" max="4" width="9.5546875" bestFit="1" customWidth="1"/>
    <col min="5" max="5" width="13.77734375" bestFit="1" customWidth="1"/>
    <col min="6" max="6" width="13.77734375" hidden="1" customWidth="1"/>
    <col min="7" max="8" width="0" hidden="1" customWidth="1"/>
    <col min="10" max="13" width="0" hidden="1" customWidth="1"/>
  </cols>
  <sheetData>
    <row r="1" spans="2:13" ht="15" thickBot="1" x14ac:dyDescent="0.35">
      <c r="B1" s="85" t="s">
        <v>261</v>
      </c>
    </row>
    <row r="2" spans="2:13" x14ac:dyDescent="0.3">
      <c r="B2" s="51"/>
      <c r="C2" s="50" t="s">
        <v>0</v>
      </c>
      <c r="D2" s="49"/>
      <c r="E2" s="49"/>
      <c r="F2" s="48">
        <v>2015</v>
      </c>
      <c r="G2" s="48">
        <v>2016</v>
      </c>
      <c r="H2" s="48">
        <v>2017</v>
      </c>
      <c r="I2" s="48">
        <v>2018</v>
      </c>
      <c r="J2" s="48">
        <v>2019</v>
      </c>
      <c r="K2" s="48">
        <v>2020</v>
      </c>
      <c r="L2" s="48">
        <v>2021</v>
      </c>
      <c r="M2" s="86">
        <v>2022</v>
      </c>
    </row>
    <row r="3" spans="2:13" x14ac:dyDescent="0.3">
      <c r="B3" s="47" t="s">
        <v>194</v>
      </c>
      <c r="C3" s="46" t="s">
        <v>193</v>
      </c>
      <c r="D3" s="46" t="s">
        <v>192</v>
      </c>
      <c r="E3" s="46" t="s">
        <v>191</v>
      </c>
      <c r="F3" s="45"/>
      <c r="G3" s="44"/>
      <c r="H3" s="44"/>
      <c r="I3" s="44"/>
      <c r="J3" s="44"/>
      <c r="K3" s="44"/>
      <c r="L3" s="44"/>
      <c r="M3" s="87"/>
    </row>
    <row r="4" spans="2:13" ht="28.8" x14ac:dyDescent="0.3">
      <c r="B4" s="43">
        <v>1</v>
      </c>
      <c r="C4" s="37" t="s">
        <v>190</v>
      </c>
      <c r="D4" s="37" t="s">
        <v>189</v>
      </c>
      <c r="E4" s="37" t="s">
        <v>262</v>
      </c>
      <c r="F4" s="88"/>
      <c r="G4" s="88"/>
      <c r="H4" s="88"/>
      <c r="I4" s="28"/>
      <c r="J4" s="28"/>
      <c r="K4" s="28"/>
      <c r="L4" s="28"/>
      <c r="M4" s="28"/>
    </row>
    <row r="5" spans="2:13" ht="28.8" x14ac:dyDescent="0.3">
      <c r="B5" s="38" t="s">
        <v>188</v>
      </c>
      <c r="C5" s="37" t="s">
        <v>187</v>
      </c>
      <c r="D5" s="37" t="s">
        <v>186</v>
      </c>
      <c r="E5" s="37" t="s">
        <v>263</v>
      </c>
      <c r="F5" s="34"/>
      <c r="G5" s="34"/>
      <c r="H5" s="88"/>
      <c r="I5" s="28"/>
      <c r="J5" s="34"/>
      <c r="K5" s="34"/>
      <c r="L5" s="34"/>
      <c r="M5" s="89"/>
    </row>
    <row r="6" spans="2:13" ht="28.8" x14ac:dyDescent="0.3">
      <c r="B6" s="36" t="s">
        <v>185</v>
      </c>
      <c r="C6" s="35" t="s">
        <v>184</v>
      </c>
      <c r="D6" s="35" t="s">
        <v>183</v>
      </c>
      <c r="E6" s="35" t="s">
        <v>263</v>
      </c>
      <c r="F6" s="34"/>
      <c r="G6" s="34"/>
      <c r="H6" s="88"/>
      <c r="I6" s="28"/>
      <c r="J6" s="34"/>
      <c r="K6" s="34"/>
      <c r="L6" s="34"/>
      <c r="M6" s="89"/>
    </row>
    <row r="7" spans="2:13" ht="28.8" x14ac:dyDescent="0.3">
      <c r="B7" s="38" t="s">
        <v>182</v>
      </c>
      <c r="C7" s="37" t="s">
        <v>181</v>
      </c>
      <c r="D7" s="37" t="s">
        <v>178</v>
      </c>
      <c r="E7" s="37" t="s">
        <v>264</v>
      </c>
      <c r="F7" s="34"/>
      <c r="G7" s="34"/>
      <c r="H7" s="88"/>
      <c r="I7" s="28"/>
      <c r="J7" s="28"/>
      <c r="K7" s="34"/>
      <c r="L7" s="34"/>
      <c r="M7" s="89"/>
    </row>
    <row r="8" spans="2:13" ht="28.8" x14ac:dyDescent="0.3">
      <c r="B8" s="36" t="s">
        <v>180</v>
      </c>
      <c r="C8" s="35" t="s">
        <v>179</v>
      </c>
      <c r="D8" s="35" t="s">
        <v>178</v>
      </c>
      <c r="E8" s="35" t="s">
        <v>177</v>
      </c>
      <c r="F8" s="34"/>
      <c r="G8" s="34"/>
      <c r="H8" s="88"/>
      <c r="I8" s="28"/>
      <c r="J8" s="34"/>
      <c r="K8" s="34"/>
      <c r="L8" s="34"/>
      <c r="M8" s="89"/>
    </row>
    <row r="9" spans="2:13" ht="28.8" x14ac:dyDescent="0.3">
      <c r="B9" s="36" t="s">
        <v>176</v>
      </c>
      <c r="C9" s="35" t="s">
        <v>175</v>
      </c>
      <c r="D9" s="35" t="s">
        <v>174</v>
      </c>
      <c r="E9" s="35" t="s">
        <v>264</v>
      </c>
      <c r="F9" s="34"/>
      <c r="G9" s="34"/>
      <c r="H9" s="88"/>
      <c r="I9" s="28"/>
      <c r="J9" s="34"/>
      <c r="K9" s="34"/>
      <c r="L9" s="34"/>
      <c r="M9" s="89"/>
    </row>
    <row r="10" spans="2:13" ht="28.8" x14ac:dyDescent="0.3">
      <c r="B10" s="38">
        <v>1.5</v>
      </c>
      <c r="C10" s="42" t="s">
        <v>173</v>
      </c>
      <c r="D10" s="37" t="s">
        <v>170</v>
      </c>
      <c r="E10" s="37" t="s">
        <v>265</v>
      </c>
      <c r="F10" s="34"/>
      <c r="G10" s="34"/>
      <c r="H10" s="88"/>
      <c r="I10" s="28"/>
      <c r="J10" s="28"/>
      <c r="K10" s="28"/>
      <c r="L10" s="90"/>
      <c r="M10" s="89"/>
    </row>
    <row r="11" spans="2:13" ht="28.8" x14ac:dyDescent="0.3">
      <c r="B11" s="38" t="s">
        <v>172</v>
      </c>
      <c r="C11" s="37" t="s">
        <v>171</v>
      </c>
      <c r="D11" s="37" t="s">
        <v>170</v>
      </c>
      <c r="E11" s="35" t="s">
        <v>265</v>
      </c>
      <c r="F11" s="34"/>
      <c r="G11" s="34"/>
      <c r="H11" s="88"/>
      <c r="I11" s="28"/>
      <c r="J11" s="28"/>
      <c r="K11" s="28"/>
      <c r="L11" s="90"/>
      <c r="M11" s="89"/>
    </row>
    <row r="12" spans="2:13" ht="28.8" x14ac:dyDescent="0.3">
      <c r="B12" s="36" t="s">
        <v>169</v>
      </c>
      <c r="C12" s="35" t="s">
        <v>168</v>
      </c>
      <c r="D12" s="35" t="s">
        <v>167</v>
      </c>
      <c r="E12" s="35" t="s">
        <v>265</v>
      </c>
      <c r="F12" s="34"/>
      <c r="G12" s="34"/>
      <c r="H12" s="88"/>
      <c r="I12" s="28"/>
      <c r="J12" s="28"/>
      <c r="K12" s="28"/>
      <c r="L12" s="34"/>
      <c r="M12" s="89"/>
    </row>
    <row r="13" spans="2:13" ht="28.8" x14ac:dyDescent="0.3">
      <c r="B13" s="38" t="s">
        <v>166</v>
      </c>
      <c r="C13" s="41" t="s">
        <v>165</v>
      </c>
      <c r="D13" s="37" t="s">
        <v>164</v>
      </c>
      <c r="E13" s="37" t="s">
        <v>265</v>
      </c>
      <c r="F13" s="34"/>
      <c r="G13" s="34"/>
      <c r="H13" s="34"/>
      <c r="I13" s="28"/>
      <c r="J13" s="28"/>
      <c r="K13" s="28"/>
      <c r="L13" s="34"/>
      <c r="M13" s="89"/>
    </row>
    <row r="14" spans="2:13" ht="28.8" x14ac:dyDescent="0.3">
      <c r="B14" s="36" t="s">
        <v>163</v>
      </c>
      <c r="C14" s="35" t="s">
        <v>162</v>
      </c>
      <c r="D14" s="35" t="s">
        <v>158</v>
      </c>
      <c r="E14" s="35" t="s">
        <v>158</v>
      </c>
      <c r="F14" s="34"/>
      <c r="G14" s="34"/>
      <c r="H14" s="34"/>
      <c r="I14" s="28"/>
      <c r="J14" s="90"/>
      <c r="K14" s="90"/>
      <c r="L14" s="34"/>
      <c r="M14" s="89"/>
    </row>
    <row r="15" spans="2:13" ht="28.8" x14ac:dyDescent="0.3">
      <c r="B15" s="36" t="s">
        <v>161</v>
      </c>
      <c r="C15" s="35" t="s">
        <v>266</v>
      </c>
      <c r="D15" s="35" t="s">
        <v>160</v>
      </c>
      <c r="E15" s="35" t="s">
        <v>267</v>
      </c>
      <c r="F15" s="34"/>
      <c r="G15" s="34"/>
      <c r="H15" s="88"/>
      <c r="I15" s="28"/>
      <c r="J15" s="28"/>
      <c r="K15" s="28"/>
      <c r="L15" s="34"/>
      <c r="M15" s="89"/>
    </row>
    <row r="16" spans="2:13" ht="28.8" x14ac:dyDescent="0.3">
      <c r="B16" s="36" t="s">
        <v>159</v>
      </c>
      <c r="C16" s="35" t="s">
        <v>268</v>
      </c>
      <c r="D16" s="35" t="s">
        <v>158</v>
      </c>
      <c r="E16" s="35" t="s">
        <v>265</v>
      </c>
      <c r="F16" s="34"/>
      <c r="G16" s="34"/>
      <c r="H16" s="34"/>
      <c r="I16" s="28"/>
      <c r="J16" s="28"/>
      <c r="K16" s="28"/>
      <c r="L16" s="34"/>
      <c r="M16" s="89"/>
    </row>
    <row r="17" spans="2:13" ht="28.8" x14ac:dyDescent="0.3">
      <c r="B17" s="38" t="s">
        <v>157</v>
      </c>
      <c r="C17" s="41" t="s">
        <v>156</v>
      </c>
      <c r="D17" s="37" t="s">
        <v>153</v>
      </c>
      <c r="E17" s="37" t="s">
        <v>262</v>
      </c>
      <c r="F17" s="34"/>
      <c r="G17" s="34"/>
      <c r="H17" s="34"/>
      <c r="I17" s="28"/>
      <c r="J17" s="28"/>
      <c r="K17" s="28"/>
      <c r="L17" s="28"/>
      <c r="M17" s="91"/>
    </row>
    <row r="18" spans="2:13" ht="28.8" x14ac:dyDescent="0.3">
      <c r="B18" s="36" t="s">
        <v>155</v>
      </c>
      <c r="C18" s="35" t="s">
        <v>154</v>
      </c>
      <c r="D18" s="35" t="s">
        <v>153</v>
      </c>
      <c r="E18" s="35" t="s">
        <v>269</v>
      </c>
      <c r="F18" s="34"/>
      <c r="G18" s="34"/>
      <c r="H18" s="34"/>
      <c r="I18" s="28"/>
      <c r="J18" s="34"/>
      <c r="K18" s="34"/>
      <c r="L18" s="34"/>
      <c r="M18" s="92"/>
    </row>
    <row r="19" spans="2:13" ht="28.8" x14ac:dyDescent="0.3">
      <c r="B19" s="36" t="s">
        <v>152</v>
      </c>
      <c r="C19" s="35" t="s">
        <v>151</v>
      </c>
      <c r="D19" s="35" t="s">
        <v>270</v>
      </c>
      <c r="E19" s="35" t="s">
        <v>270</v>
      </c>
      <c r="F19" s="34"/>
      <c r="G19" s="34"/>
      <c r="H19" s="34"/>
      <c r="I19" s="28"/>
      <c r="J19" s="34"/>
      <c r="K19" s="34"/>
      <c r="L19" s="34"/>
      <c r="M19" s="92"/>
    </row>
    <row r="20" spans="2:13" ht="28.8" x14ac:dyDescent="0.3">
      <c r="B20" s="36" t="s">
        <v>150</v>
      </c>
      <c r="C20" s="35" t="s">
        <v>149</v>
      </c>
      <c r="D20" s="35" t="s">
        <v>271</v>
      </c>
      <c r="E20" s="37" t="s">
        <v>262</v>
      </c>
      <c r="F20" s="34"/>
      <c r="G20" s="34"/>
      <c r="H20" s="34"/>
      <c r="I20" s="28"/>
      <c r="J20" s="28"/>
      <c r="K20" s="28"/>
      <c r="L20" s="28"/>
      <c r="M20" s="93"/>
    </row>
    <row r="21" spans="2:13" x14ac:dyDescent="0.3">
      <c r="B21" s="36"/>
      <c r="C21" s="35"/>
      <c r="D21" s="35"/>
      <c r="E21" s="35"/>
      <c r="F21" s="34"/>
      <c r="G21" s="34"/>
      <c r="H21" s="34"/>
      <c r="I21" s="34"/>
      <c r="J21" s="34"/>
      <c r="K21" s="34"/>
      <c r="L21" s="34"/>
      <c r="M21" s="89"/>
    </row>
    <row r="22" spans="2:13" ht="28.8" x14ac:dyDescent="0.3">
      <c r="B22" s="38">
        <v>1.6</v>
      </c>
      <c r="C22" s="40" t="s">
        <v>148</v>
      </c>
      <c r="D22" s="37" t="s">
        <v>272</v>
      </c>
      <c r="E22" s="37" t="s">
        <v>147</v>
      </c>
      <c r="F22" s="34"/>
      <c r="G22" s="34"/>
      <c r="H22" s="34"/>
      <c r="I22" s="28"/>
      <c r="J22" s="28"/>
      <c r="K22" s="28"/>
      <c r="L22" s="28"/>
      <c r="M22" s="89"/>
    </row>
    <row r="23" spans="2:13" ht="28.8" x14ac:dyDescent="0.3">
      <c r="B23" s="36" t="s">
        <v>146</v>
      </c>
      <c r="C23" s="35" t="s">
        <v>145</v>
      </c>
      <c r="D23" s="35" t="s">
        <v>272</v>
      </c>
      <c r="E23" s="35" t="s">
        <v>144</v>
      </c>
      <c r="F23" s="34"/>
      <c r="G23" s="34"/>
      <c r="H23" s="34"/>
      <c r="I23" s="90"/>
      <c r="J23" s="28"/>
      <c r="K23" s="34"/>
      <c r="L23" s="34"/>
      <c r="M23" s="89"/>
    </row>
    <row r="24" spans="2:13" ht="28.8" x14ac:dyDescent="0.3">
      <c r="B24" s="36" t="s">
        <v>273</v>
      </c>
      <c r="C24" s="35" t="s">
        <v>274</v>
      </c>
      <c r="D24" s="35" t="s">
        <v>144</v>
      </c>
      <c r="E24" s="35" t="s">
        <v>275</v>
      </c>
      <c r="F24" s="34"/>
      <c r="G24" s="34"/>
      <c r="H24" s="34"/>
      <c r="I24" s="90"/>
      <c r="J24" s="28"/>
      <c r="K24" s="28"/>
      <c r="L24" s="28"/>
      <c r="M24" s="89"/>
    </row>
    <row r="25" spans="2:13" ht="28.8" x14ac:dyDescent="0.3">
      <c r="B25" s="38">
        <v>1.2</v>
      </c>
      <c r="C25" s="39" t="s">
        <v>143</v>
      </c>
      <c r="D25" s="37" t="s">
        <v>124</v>
      </c>
      <c r="E25" s="37" t="s">
        <v>107</v>
      </c>
      <c r="F25" s="34"/>
      <c r="G25" s="34"/>
      <c r="H25" s="88"/>
      <c r="I25" s="28"/>
      <c r="J25" s="34"/>
      <c r="K25" s="34"/>
      <c r="L25" s="34"/>
      <c r="M25" s="89"/>
    </row>
    <row r="26" spans="2:13" ht="28.8" x14ac:dyDescent="0.3">
      <c r="B26" s="38" t="s">
        <v>142</v>
      </c>
      <c r="C26" s="37" t="s">
        <v>141</v>
      </c>
      <c r="D26" s="37" t="s">
        <v>138</v>
      </c>
      <c r="E26" s="37" t="s">
        <v>130</v>
      </c>
      <c r="F26" s="34"/>
      <c r="G26" s="34"/>
      <c r="H26" s="34"/>
      <c r="I26" s="28"/>
      <c r="J26" s="34"/>
      <c r="K26" s="34"/>
      <c r="L26" s="34"/>
      <c r="M26" s="89"/>
    </row>
    <row r="27" spans="2:13" ht="28.8" x14ac:dyDescent="0.3">
      <c r="B27" s="36" t="s">
        <v>140</v>
      </c>
      <c r="C27" s="35" t="s">
        <v>139</v>
      </c>
      <c r="D27" s="35" t="s">
        <v>138</v>
      </c>
      <c r="E27" s="35" t="s">
        <v>137</v>
      </c>
      <c r="F27" s="34"/>
      <c r="G27" s="34"/>
      <c r="H27" s="34"/>
      <c r="I27" s="28"/>
      <c r="J27" s="34"/>
      <c r="K27" s="34"/>
      <c r="L27" s="34"/>
      <c r="M27" s="89"/>
    </row>
    <row r="28" spans="2:13" ht="28.8" x14ac:dyDescent="0.3">
      <c r="B28" s="36" t="s">
        <v>136</v>
      </c>
      <c r="C28" s="35" t="s">
        <v>135</v>
      </c>
      <c r="D28" s="35" t="s">
        <v>134</v>
      </c>
      <c r="E28" s="35" t="s">
        <v>81</v>
      </c>
      <c r="F28" s="34"/>
      <c r="G28" s="34"/>
      <c r="H28" s="34"/>
      <c r="I28" s="28"/>
      <c r="J28" s="34"/>
      <c r="K28" s="34"/>
      <c r="L28" s="34"/>
      <c r="M28" s="89"/>
    </row>
    <row r="29" spans="2:13" ht="28.8" x14ac:dyDescent="0.3">
      <c r="B29" s="36" t="s">
        <v>133</v>
      </c>
      <c r="C29" s="35" t="s">
        <v>132</v>
      </c>
      <c r="D29" s="35" t="s">
        <v>131</v>
      </c>
      <c r="E29" s="35" t="s">
        <v>130</v>
      </c>
      <c r="F29" s="34"/>
      <c r="G29" s="34"/>
      <c r="H29" s="34"/>
      <c r="I29" s="28"/>
      <c r="J29" s="34"/>
      <c r="K29" s="34"/>
      <c r="L29" s="34"/>
      <c r="M29" s="89"/>
    </row>
    <row r="30" spans="2:13" ht="28.8" x14ac:dyDescent="0.3">
      <c r="B30" s="38" t="s">
        <v>129</v>
      </c>
      <c r="C30" s="37" t="s">
        <v>128</v>
      </c>
      <c r="D30" s="37" t="s">
        <v>124</v>
      </c>
      <c r="E30" s="37" t="s">
        <v>107</v>
      </c>
      <c r="F30" s="34"/>
      <c r="G30" s="34"/>
      <c r="H30" s="88"/>
      <c r="I30" s="28"/>
      <c r="J30" s="34"/>
      <c r="K30" s="34"/>
      <c r="L30" s="34"/>
      <c r="M30" s="89"/>
    </row>
    <row r="31" spans="2:13" ht="28.8" x14ac:dyDescent="0.3">
      <c r="B31" s="38" t="s">
        <v>127</v>
      </c>
      <c r="C31" s="37" t="s">
        <v>126</v>
      </c>
      <c r="D31" s="37" t="s">
        <v>124</v>
      </c>
      <c r="E31" s="37" t="s">
        <v>119</v>
      </c>
      <c r="F31" s="34"/>
      <c r="G31" s="34"/>
      <c r="H31" s="88"/>
      <c r="I31" s="28"/>
      <c r="J31" s="34"/>
      <c r="K31" s="34"/>
      <c r="L31" s="34"/>
      <c r="M31" s="89"/>
    </row>
    <row r="32" spans="2:13" ht="28.8" x14ac:dyDescent="0.3">
      <c r="B32" s="36" t="s">
        <v>125</v>
      </c>
      <c r="C32" s="35" t="s">
        <v>74</v>
      </c>
      <c r="D32" s="35" t="s">
        <v>124</v>
      </c>
      <c r="E32" s="35" t="s">
        <v>123</v>
      </c>
      <c r="F32" s="34"/>
      <c r="G32" s="34"/>
      <c r="H32" s="88"/>
      <c r="I32" s="28"/>
      <c r="J32" s="34"/>
      <c r="K32" s="34"/>
      <c r="L32" s="34"/>
      <c r="M32" s="89"/>
    </row>
    <row r="33" spans="2:13" ht="28.8" x14ac:dyDescent="0.3">
      <c r="B33" s="36" t="s">
        <v>122</v>
      </c>
      <c r="C33" s="35" t="s">
        <v>121</v>
      </c>
      <c r="D33" s="35" t="s">
        <v>120</v>
      </c>
      <c r="E33" s="35" t="s">
        <v>119</v>
      </c>
      <c r="F33" s="34"/>
      <c r="G33" s="34"/>
      <c r="H33" s="34"/>
      <c r="I33" s="28"/>
      <c r="J33" s="34"/>
      <c r="K33" s="34"/>
      <c r="L33" s="34"/>
      <c r="M33" s="89"/>
    </row>
    <row r="34" spans="2:13" ht="28.8" x14ac:dyDescent="0.3">
      <c r="B34" s="38" t="s">
        <v>118</v>
      </c>
      <c r="C34" s="37" t="s">
        <v>117</v>
      </c>
      <c r="D34" s="37" t="s">
        <v>73</v>
      </c>
      <c r="E34" s="37" t="s">
        <v>107</v>
      </c>
      <c r="F34" s="34"/>
      <c r="G34" s="34"/>
      <c r="H34" s="34"/>
      <c r="I34" s="28"/>
      <c r="J34" s="34"/>
      <c r="K34" s="34"/>
      <c r="L34" s="34"/>
      <c r="M34" s="89"/>
    </row>
    <row r="35" spans="2:13" ht="28.8" x14ac:dyDescent="0.3">
      <c r="B35" s="36" t="s">
        <v>116</v>
      </c>
      <c r="C35" s="35" t="s">
        <v>74</v>
      </c>
      <c r="D35" s="35" t="s">
        <v>73</v>
      </c>
      <c r="E35" s="35" t="s">
        <v>72</v>
      </c>
      <c r="F35" s="34"/>
      <c r="G35" s="34"/>
      <c r="H35" s="34"/>
      <c r="I35" s="28"/>
      <c r="J35" s="34"/>
      <c r="K35" s="34"/>
      <c r="L35" s="34"/>
      <c r="M35" s="89"/>
    </row>
    <row r="36" spans="2:13" ht="28.8" x14ac:dyDescent="0.3">
      <c r="B36" s="36" t="s">
        <v>115</v>
      </c>
      <c r="C36" s="35" t="s">
        <v>114</v>
      </c>
      <c r="D36" s="35" t="s">
        <v>69</v>
      </c>
      <c r="E36" s="35" t="s">
        <v>111</v>
      </c>
      <c r="F36" s="34"/>
      <c r="G36" s="34"/>
      <c r="H36" s="34"/>
      <c r="I36" s="28"/>
      <c r="J36" s="34"/>
      <c r="K36" s="34"/>
      <c r="L36" s="34"/>
      <c r="M36" s="89"/>
    </row>
    <row r="37" spans="2:13" ht="28.8" x14ac:dyDescent="0.3">
      <c r="B37" s="36" t="s">
        <v>113</v>
      </c>
      <c r="C37" s="35" t="s">
        <v>112</v>
      </c>
      <c r="D37" s="35" t="s">
        <v>69</v>
      </c>
      <c r="E37" s="35" t="s">
        <v>111</v>
      </c>
      <c r="F37" s="34"/>
      <c r="G37" s="34"/>
      <c r="H37" s="34"/>
      <c r="I37" s="28"/>
      <c r="J37" s="34"/>
      <c r="K37" s="34"/>
      <c r="L37" s="34"/>
      <c r="M37" s="89"/>
    </row>
    <row r="38" spans="2:13" ht="28.8" x14ac:dyDescent="0.3">
      <c r="B38" s="36" t="s">
        <v>110</v>
      </c>
      <c r="C38" s="35" t="s">
        <v>109</v>
      </c>
      <c r="D38" s="35" t="s">
        <v>108</v>
      </c>
      <c r="E38" s="35" t="s">
        <v>107</v>
      </c>
      <c r="F38" s="34"/>
      <c r="G38" s="34"/>
      <c r="H38" s="34"/>
      <c r="I38" s="28"/>
      <c r="J38" s="34"/>
      <c r="K38" s="34"/>
      <c r="L38" s="34"/>
      <c r="M38" s="89"/>
    </row>
    <row r="39" spans="2:13" ht="28.8" x14ac:dyDescent="0.3">
      <c r="B39" s="38">
        <v>1.3</v>
      </c>
      <c r="C39" s="39" t="s">
        <v>106</v>
      </c>
      <c r="D39" s="37" t="s">
        <v>84</v>
      </c>
      <c r="E39" s="37" t="s">
        <v>276</v>
      </c>
      <c r="F39" s="34"/>
      <c r="G39" s="88"/>
      <c r="H39" s="88"/>
      <c r="I39" s="28"/>
      <c r="J39" s="28"/>
      <c r="K39" s="28"/>
      <c r="L39" s="28"/>
      <c r="M39" s="89"/>
    </row>
    <row r="40" spans="2:13" ht="28.8" x14ac:dyDescent="0.3">
      <c r="B40" s="38" t="s">
        <v>105</v>
      </c>
      <c r="C40" s="37" t="s">
        <v>104</v>
      </c>
      <c r="D40" s="37" t="s">
        <v>84</v>
      </c>
      <c r="E40" s="37" t="s">
        <v>277</v>
      </c>
      <c r="F40" s="34"/>
      <c r="G40" s="88"/>
      <c r="H40" s="88"/>
      <c r="I40" s="28"/>
      <c r="J40" s="28"/>
      <c r="K40" s="34"/>
      <c r="L40" s="34"/>
      <c r="M40" s="89"/>
    </row>
    <row r="41" spans="2:13" ht="28.8" x14ac:dyDescent="0.3">
      <c r="B41" s="38" t="s">
        <v>103</v>
      </c>
      <c r="C41" s="37" t="s">
        <v>102</v>
      </c>
      <c r="D41" s="37" t="s">
        <v>84</v>
      </c>
      <c r="E41" s="37" t="s">
        <v>80</v>
      </c>
      <c r="F41" s="34"/>
      <c r="G41" s="88"/>
      <c r="H41" s="88"/>
      <c r="I41" s="28"/>
      <c r="J41" s="28"/>
      <c r="K41" s="34"/>
      <c r="L41" s="34"/>
      <c r="M41" s="89"/>
    </row>
    <row r="42" spans="2:13" ht="28.8" x14ac:dyDescent="0.3">
      <c r="B42" s="38" t="s">
        <v>101</v>
      </c>
      <c r="C42" s="37" t="s">
        <v>100</v>
      </c>
      <c r="D42" s="37" t="s">
        <v>92</v>
      </c>
      <c r="E42" s="37" t="s">
        <v>97</v>
      </c>
      <c r="F42" s="34"/>
      <c r="G42" s="34"/>
      <c r="H42" s="34"/>
      <c r="I42" s="28"/>
      <c r="J42" s="34"/>
      <c r="K42" s="34"/>
      <c r="L42" s="34"/>
      <c r="M42" s="89"/>
    </row>
    <row r="43" spans="2:13" ht="28.8" x14ac:dyDescent="0.3">
      <c r="B43" s="36" t="s">
        <v>99</v>
      </c>
      <c r="C43" s="35" t="s">
        <v>93</v>
      </c>
      <c r="D43" s="35" t="s">
        <v>92</v>
      </c>
      <c r="E43" s="35" t="s">
        <v>91</v>
      </c>
      <c r="F43" s="34"/>
      <c r="G43" s="34"/>
      <c r="H43" s="34"/>
      <c r="I43" s="28"/>
      <c r="J43" s="34"/>
      <c r="K43" s="34"/>
      <c r="L43" s="34"/>
      <c r="M43" s="89"/>
    </row>
    <row r="44" spans="2:13" ht="28.8" x14ac:dyDescent="0.3">
      <c r="B44" s="36" t="s">
        <v>98</v>
      </c>
      <c r="C44" s="35" t="s">
        <v>89</v>
      </c>
      <c r="D44" s="35" t="s">
        <v>88</v>
      </c>
      <c r="E44" s="35" t="s">
        <v>97</v>
      </c>
      <c r="F44" s="34"/>
      <c r="G44" s="34"/>
      <c r="H44" s="34"/>
      <c r="I44" s="28"/>
      <c r="J44" s="34"/>
      <c r="K44" s="34"/>
      <c r="L44" s="34"/>
      <c r="M44" s="89"/>
    </row>
    <row r="45" spans="2:13" ht="28.8" x14ac:dyDescent="0.3">
      <c r="B45" s="38" t="s">
        <v>96</v>
      </c>
      <c r="C45" s="37" t="s">
        <v>95</v>
      </c>
      <c r="D45" s="37" t="s">
        <v>92</v>
      </c>
      <c r="E45" s="37" t="s">
        <v>87</v>
      </c>
      <c r="F45" s="34"/>
      <c r="G45" s="34"/>
      <c r="H45" s="34"/>
      <c r="I45" s="28"/>
      <c r="J45" s="34"/>
      <c r="K45" s="34"/>
      <c r="L45" s="34"/>
      <c r="M45" s="89"/>
    </row>
    <row r="46" spans="2:13" ht="28.8" x14ac:dyDescent="0.3">
      <c r="B46" s="36" t="s">
        <v>94</v>
      </c>
      <c r="C46" s="35" t="s">
        <v>93</v>
      </c>
      <c r="D46" s="35" t="s">
        <v>92</v>
      </c>
      <c r="E46" s="35" t="s">
        <v>91</v>
      </c>
      <c r="F46" s="34"/>
      <c r="G46" s="34"/>
      <c r="H46" s="34"/>
      <c r="I46" s="28"/>
      <c r="J46" s="34"/>
      <c r="K46" s="34"/>
      <c r="L46" s="34"/>
      <c r="M46" s="89"/>
    </row>
    <row r="47" spans="2:13" ht="28.8" x14ac:dyDescent="0.3">
      <c r="B47" s="36" t="s">
        <v>90</v>
      </c>
      <c r="C47" s="35" t="s">
        <v>89</v>
      </c>
      <c r="D47" s="35" t="s">
        <v>88</v>
      </c>
      <c r="E47" s="35" t="s">
        <v>87</v>
      </c>
      <c r="F47" s="34"/>
      <c r="G47" s="34"/>
      <c r="H47" s="34"/>
      <c r="I47" s="28"/>
      <c r="J47" s="34"/>
      <c r="K47" s="34"/>
      <c r="L47" s="34"/>
      <c r="M47" s="89"/>
    </row>
    <row r="48" spans="2:13" ht="28.8" x14ac:dyDescent="0.3">
      <c r="B48" s="38" t="s">
        <v>86</v>
      </c>
      <c r="C48" s="37" t="s">
        <v>85</v>
      </c>
      <c r="D48" s="37" t="s">
        <v>84</v>
      </c>
      <c r="E48" s="37" t="s">
        <v>80</v>
      </c>
      <c r="F48" s="34"/>
      <c r="G48" s="88"/>
      <c r="H48" s="88"/>
      <c r="I48" s="28"/>
      <c r="J48" s="28"/>
      <c r="K48" s="34"/>
      <c r="L48" s="34"/>
      <c r="M48" s="89"/>
    </row>
    <row r="49" spans="2:13" ht="28.8" x14ac:dyDescent="0.3">
      <c r="B49" s="36" t="s">
        <v>83</v>
      </c>
      <c r="C49" s="35" t="s">
        <v>82</v>
      </c>
      <c r="D49" s="35" t="s">
        <v>81</v>
      </c>
      <c r="E49" s="35" t="s">
        <v>80</v>
      </c>
      <c r="F49" s="34"/>
      <c r="G49" s="34"/>
      <c r="H49" s="34"/>
      <c r="I49" s="28"/>
      <c r="J49" s="28"/>
      <c r="K49" s="34"/>
      <c r="L49" s="34"/>
      <c r="M49" s="89"/>
    </row>
    <row r="50" spans="2:13" x14ac:dyDescent="0.3">
      <c r="B50" s="36"/>
      <c r="C50" s="35"/>
      <c r="D50" s="35"/>
      <c r="E50" s="35"/>
      <c r="F50" s="34"/>
      <c r="G50" s="34"/>
      <c r="H50" s="34"/>
      <c r="I50" s="34"/>
      <c r="J50" s="34"/>
      <c r="K50" s="34"/>
      <c r="L50" s="34"/>
      <c r="M50" s="89"/>
    </row>
    <row r="51" spans="2:13" ht="28.8" x14ac:dyDescent="0.3">
      <c r="B51" s="38" t="s">
        <v>79</v>
      </c>
      <c r="C51" s="37" t="s">
        <v>78</v>
      </c>
      <c r="D51" s="37" t="s">
        <v>73</v>
      </c>
      <c r="E51" s="37" t="s">
        <v>276</v>
      </c>
      <c r="F51" s="34"/>
      <c r="G51" s="34"/>
      <c r="H51" s="34"/>
      <c r="I51" s="28"/>
      <c r="J51" s="28"/>
      <c r="K51" s="28"/>
      <c r="L51" s="28"/>
      <c r="M51" s="28"/>
    </row>
    <row r="52" spans="2:13" ht="28.8" x14ac:dyDescent="0.3">
      <c r="B52" s="38" t="s">
        <v>77</v>
      </c>
      <c r="C52" s="37" t="s">
        <v>76</v>
      </c>
      <c r="D52" s="37" t="s">
        <v>73</v>
      </c>
      <c r="E52" s="37" t="s">
        <v>68</v>
      </c>
      <c r="F52" s="34"/>
      <c r="G52" s="34"/>
      <c r="H52" s="34"/>
      <c r="I52" s="28"/>
      <c r="J52" s="34"/>
      <c r="K52" s="34"/>
      <c r="L52" s="34"/>
      <c r="M52" s="89"/>
    </row>
    <row r="53" spans="2:13" ht="28.8" x14ac:dyDescent="0.3">
      <c r="B53" s="36" t="s">
        <v>75</v>
      </c>
      <c r="C53" s="35" t="s">
        <v>74</v>
      </c>
      <c r="D53" s="35" t="s">
        <v>73</v>
      </c>
      <c r="E53" s="35" t="s">
        <v>72</v>
      </c>
      <c r="F53" s="34"/>
      <c r="G53" s="34"/>
      <c r="H53" s="34"/>
      <c r="I53" s="28"/>
      <c r="J53" s="34"/>
      <c r="K53" s="34"/>
      <c r="L53" s="34"/>
      <c r="M53" s="89"/>
    </row>
    <row r="54" spans="2:13" ht="28.8" x14ac:dyDescent="0.3">
      <c r="B54" s="36" t="s">
        <v>71</v>
      </c>
      <c r="C54" s="35" t="s">
        <v>70</v>
      </c>
      <c r="D54" s="35" t="s">
        <v>69</v>
      </c>
      <c r="E54" s="35" t="s">
        <v>68</v>
      </c>
      <c r="F54" s="34"/>
      <c r="G54" s="34"/>
      <c r="H54" s="34"/>
      <c r="I54" s="28"/>
      <c r="J54" s="34"/>
      <c r="K54" s="34"/>
      <c r="L54" s="34"/>
      <c r="M54" s="89"/>
    </row>
    <row r="55" spans="2:13" ht="28.8" x14ac:dyDescent="0.3">
      <c r="B55" s="38" t="s">
        <v>67</v>
      </c>
      <c r="C55" s="37" t="s">
        <v>66</v>
      </c>
      <c r="D55" s="37" t="s">
        <v>63</v>
      </c>
      <c r="E55" s="37" t="s">
        <v>276</v>
      </c>
      <c r="F55" s="34"/>
      <c r="G55" s="34"/>
      <c r="H55" s="88"/>
      <c r="I55" s="28"/>
      <c r="J55" s="28"/>
      <c r="K55" s="28"/>
      <c r="L55" s="28"/>
      <c r="M55" s="28"/>
    </row>
    <row r="56" spans="2:13" ht="28.8" x14ac:dyDescent="0.3">
      <c r="B56" s="36" t="s">
        <v>65</v>
      </c>
      <c r="C56" s="35" t="s">
        <v>64</v>
      </c>
      <c r="D56" s="35" t="s">
        <v>63</v>
      </c>
      <c r="E56" s="35" t="s">
        <v>62</v>
      </c>
      <c r="F56" s="34"/>
      <c r="G56" s="34"/>
      <c r="H56" s="88"/>
      <c r="I56" s="28"/>
      <c r="J56" s="34"/>
      <c r="K56" s="34"/>
      <c r="L56" s="34"/>
      <c r="M56" s="89"/>
    </row>
    <row r="57" spans="2:13" ht="29.4" thickBot="1" x14ac:dyDescent="0.35">
      <c r="B57" s="33" t="s">
        <v>61</v>
      </c>
      <c r="C57" s="32" t="s">
        <v>60</v>
      </c>
      <c r="D57" s="31" t="s">
        <v>59</v>
      </c>
      <c r="E57" s="31" t="s">
        <v>59</v>
      </c>
      <c r="F57" s="30"/>
      <c r="G57" s="29"/>
      <c r="H57" s="29"/>
      <c r="I57" s="28"/>
      <c r="J57" s="29"/>
      <c r="K57" s="29"/>
      <c r="L57" s="29"/>
      <c r="M57" s="94"/>
    </row>
    <row r="58" spans="2:13" x14ac:dyDescent="0.3">
      <c r="B58" s="27"/>
      <c r="C58" s="27"/>
      <c r="D58" s="27"/>
      <c r="E58" s="27"/>
      <c r="F58" s="27"/>
    </row>
    <row r="59" spans="2:13" x14ac:dyDescent="0.3">
      <c r="B59" s="27"/>
      <c r="C59" s="27"/>
      <c r="D59" s="27"/>
      <c r="E59" s="27"/>
      <c r="F59" s="27"/>
    </row>
    <row r="60" spans="2:13" x14ac:dyDescent="0.3">
      <c r="B60" s="26"/>
      <c r="C60" s="26"/>
      <c r="D60" s="26"/>
      <c r="E60" s="26"/>
      <c r="F60" s="26"/>
    </row>
    <row r="61" spans="2:13" x14ac:dyDescent="0.3">
      <c r="B61" s="26"/>
      <c r="C61" s="26"/>
      <c r="D61" s="26"/>
      <c r="E61" s="26"/>
      <c r="F61" s="26"/>
    </row>
    <row r="62" spans="2:13" x14ac:dyDescent="0.3">
      <c r="B62" s="26"/>
      <c r="C62" s="26"/>
      <c r="D62" s="26"/>
      <c r="E62" s="26"/>
      <c r="F62" s="26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4A85B1BC87D4C043A221E6AB9A8D10EB" ma:contentTypeVersion="75" ma:contentTypeDescription="The base project type from which other project content types inherit their information." ma:contentTypeScope="" ma:versionID="fa80058079f26e52ef36cb4db4fc8a3d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11fb558bfb782706144edf95007c4532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default="BL-L1029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572338EF181EDB459D6C6D11D535B899" ma:contentTypeVersion="106" ma:contentTypeDescription="A content type to manage public (operations) IDB documents" ma:contentTypeScope="" ma:versionID="32a436ed90932a2aa9da432d10bdd09a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389d908fb6cb9bc4212caba0b8ec6e9a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L-L1029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Record_x0020_Number xmlns="cdc7663a-08f0-4737-9e8c-148ce897a09c">R0002318533</Record_x0020_Number>
    <Key_x0020_Document xmlns="cdc7663a-08f0-4737-9e8c-148ce897a09c">false</Key_x0020_Document>
    <Division_x0020_or_x0020_Unit xmlns="cdc7663a-08f0-4737-9e8c-148ce897a09c">INE/TSP</Division_x0020_or_x0020_Unit>
    <IDBDocs_x0020_Number xmlns="cdc7663a-08f0-4737-9e8c-148ce897a09c" xsi:nil="true"/>
    <Document_x0020_Author xmlns="cdc7663a-08f0-4737-9e8c-148ce897a09c">Rodriguez Cabezas,Paola Katherine</Document_x0020_Author>
    <_dlc_DocId xmlns="cdc7663a-08f0-4737-9e8c-148ce897a09c">EZSHARE-114430752-44</_dlc_DocId>
    <Operation_x0020_Type xmlns="cdc7663a-08f0-4737-9e8c-148ce897a09c">Loan Operation</Operation_x0020_Type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Belize</TermName>
          <TermId xmlns="http://schemas.microsoft.com/office/infopath/2007/PartnerControls">b25f8918-d2fc-4ffa-abe7-d7f0a99f2d4b</TermId>
        </TermInfo>
      </Terms>
    </ic46d7e087fd4a108fb86518ca413cc6>
    <TaxCatchAll xmlns="cdc7663a-08f0-4737-9e8c-148ce897a09c">
      <Value>24</Value>
      <Value>3</Value>
      <Value>30</Value>
      <Value>29</Value>
    </TaxCatchAll>
    <Fiscal_x0020_Year_x0020_IDB xmlns="cdc7663a-08f0-4737-9e8c-148ce897a09c">2018</Fiscal_x0020_Year_x0020_IDB>
    <b26cdb1da78c4bb4b1c1bac2f6ac5911 xmlns="cdc7663a-08f0-4737-9e8c-148ce897a09c">
      <Terms xmlns="http://schemas.microsoft.com/office/infopath/2007/PartnerControls"/>
    </b26cdb1da78c4bb4b1c1bac2f6ac5911>
    <Project_x0020_Number xmlns="cdc7663a-08f0-4737-9e8c-148ce897a09c">BL-L1029</Project_x0020_Number>
    <Package_x0020_Code xmlns="cdc7663a-08f0-4737-9e8c-148ce897a09c" xsi:nil="true"/>
    <Migration_x0020_Info xmlns="cdc7663a-08f0-4737-9e8c-148ce897a09c" xsi:nil="true"/>
    <Related_x0020_SisCor_x0020_Number xmlns="cdc7663a-08f0-4737-9e8c-148ce897a09c" xsi:nil="true"/>
    <Approval_x0020_Number xmlns="cdc7663a-08f0-4737-9e8c-148ce897a09c" xsi:nil="true"/>
    <Business_x0020_Area xmlns="cdc7663a-08f0-4737-9e8c-148ce897a09c">Life Cycle</Business_x0020_Area>
    <SISCOR_x0020_Number xmlns="cdc7663a-08f0-4737-9e8c-148ce897a09c" xsi:nil="true"/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Monitoring and Reporting</TermName>
          <TermId xmlns="http://schemas.microsoft.com/office/infopath/2007/PartnerControls">df3c2aa1-d63e-41aa-b1f5-bb15dee691ca</TermId>
        </TermInfo>
      </Terms>
    </e46fe2894295491da65140ffd2369f49>
    <Access_x0020_to_x0020_Information_x00a0_Policy xmlns="cdc7663a-08f0-4737-9e8c-148ce897a09c">Public - Simultaneous Disclosure</Access_x0020_to_x0020_Information_x00a0_Policy>
    <Identifier xmlns="cdc7663a-08f0-4737-9e8c-148ce897a09c" xsi:nil="true"/>
    <g511464f9e53401d84b16fa9b379a574 xmlns="cdc7663a-08f0-4737-9e8c-148ce897a09c">
      <Terms xmlns="http://schemas.microsoft.com/office/infopath/2007/PartnerControls"/>
    </g511464f9e53401d84b16fa9b379a574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TRANSPORT</TermName>
          <TermId xmlns="http://schemas.microsoft.com/office/infopath/2007/PartnerControls">5a25d1a8-4baf-41a8-9e3b-e167accda6ea</TermId>
        </TermInfo>
      </Terms>
    </nddeef1749674d76abdbe4b239a70bc6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MAJOR HIGHWAYS</TermName>
          <TermId xmlns="http://schemas.microsoft.com/office/infopath/2007/PartnerControls">59b49cf2-c4cd-4316-ac14-b3a0ffc7d51d</TermId>
        </TermInfo>
      </Terms>
    </b2ec7cfb18674cb8803df6b262e8b107>
    <Document_x0020_Language_x0020_IDB xmlns="cdc7663a-08f0-4737-9e8c-148ce897a09c">English</Document_x0020_Language_x0020_IDB>
    <_dlc_DocIdUrl xmlns="cdc7663a-08f0-4737-9e8c-148ce897a09c">
      <Url>https://idbg.sharepoint.com/teams/EZ-BL-LON/BL-L1029/_layouts/15/DocIdRedir.aspx?ID=EZSHARE-114430752-44</Url>
      <Description>EZSHARE-114430752-44</Description>
    </_dlc_DocIdUrl>
    <Phase xmlns="cdc7663a-08f0-4737-9e8c-148ce897a09c">ACTIVE</Phase>
    <Other_x0020_Author xmlns="cdc7663a-08f0-4737-9e8c-148ce897a09c" xsi:nil="true"/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7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Props1.xml><?xml version="1.0" encoding="utf-8"?>
<ds:datastoreItem xmlns:ds="http://schemas.openxmlformats.org/officeDocument/2006/customXml" ds:itemID="{29E85B92-B949-4B1B-BDF3-055A3644AE8E}"/>
</file>

<file path=customXml/itemProps2.xml><?xml version="1.0" encoding="utf-8"?>
<ds:datastoreItem xmlns:ds="http://schemas.openxmlformats.org/officeDocument/2006/customXml" ds:itemID="{D7F87628-58F2-4761-A957-D4197E68EE82}"/>
</file>

<file path=customXml/itemProps3.xml><?xml version="1.0" encoding="utf-8"?>
<ds:datastoreItem xmlns:ds="http://schemas.openxmlformats.org/officeDocument/2006/customXml" ds:itemID="{3C59E210-261B-4F56-B6AF-F4CFD1C96C20}"/>
</file>

<file path=customXml/itemProps4.xml><?xml version="1.0" encoding="utf-8"?>
<ds:datastoreItem xmlns:ds="http://schemas.openxmlformats.org/officeDocument/2006/customXml" ds:itemID="{F9044476-881C-4B3D-8059-AA5D16CFA5CE}"/>
</file>

<file path=customXml/itemProps5.xml><?xml version="1.0" encoding="utf-8"?>
<ds:datastoreItem xmlns:ds="http://schemas.openxmlformats.org/officeDocument/2006/customXml" ds:itemID="{5B1C56DE-F01B-4F98-B523-ECDC7522601C}"/>
</file>

<file path=customXml/itemProps6.xml><?xml version="1.0" encoding="utf-8"?>
<ds:datastoreItem xmlns:ds="http://schemas.openxmlformats.org/officeDocument/2006/customXml" ds:itemID="{B42B78EB-02A3-4563-A73C-F69FE23E4289}"/>
</file>

<file path=customXml/itemProps7.xml><?xml version="1.0" encoding="utf-8"?>
<ds:datastoreItem xmlns:ds="http://schemas.openxmlformats.org/officeDocument/2006/customXml" ds:itemID="{D6BB3D32-3330-4D69-9248-7C213EA1151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Annual Financial Plan</vt:lpstr>
      <vt:lpstr>Procurement Plan </vt:lpstr>
      <vt:lpstr>Outputs</vt:lpstr>
      <vt:lpstr>Plan of Activities</vt:lpstr>
      <vt:lpstr>'Procurement Plan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GPHRP</dc:creator>
  <cp:keywords/>
  <cp:lastModifiedBy>Rodriguez Cabezas,Paola Katherine</cp:lastModifiedBy>
  <cp:lastPrinted>2018-04-04T17:11:52Z</cp:lastPrinted>
  <dcterms:created xsi:type="dcterms:W3CDTF">2018-03-29T15:58:13Z</dcterms:created>
  <dcterms:modified xsi:type="dcterms:W3CDTF">2018-06-26T19:42:55Z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30;#MAJOR HIGHWAYS|59b49cf2-c4cd-4316-ac14-b3a0ffc7d51d</vt:lpwstr>
  </property>
  <property fmtid="{D5CDD505-2E9C-101B-9397-08002B2CF9AE}" pid="7" name="Country">
    <vt:lpwstr>24;#Belize|b25f8918-d2fc-4ffa-abe7-d7f0a99f2d4b</vt:lpwstr>
  </property>
  <property fmtid="{D5CDD505-2E9C-101B-9397-08002B2CF9AE}" pid="8" name="Fund IDB">
    <vt:lpwstr/>
  </property>
  <property fmtid="{D5CDD505-2E9C-101B-9397-08002B2CF9AE}" pid="9" name="_dlc_DocIdItemGuid">
    <vt:lpwstr>69ca7a97-0204-4477-bea5-3497b7e26fea</vt:lpwstr>
  </property>
  <property fmtid="{D5CDD505-2E9C-101B-9397-08002B2CF9AE}" pid="10" name="Sector IDB">
    <vt:lpwstr>29;#TRANSPORT|5a25d1a8-4baf-41a8-9e3b-e167accda6ea</vt:lpwstr>
  </property>
  <property fmtid="{D5CDD505-2E9C-101B-9397-08002B2CF9AE}" pid="11" name="Function Operations IDB">
    <vt:lpwstr>3;#Monitoring and Reporting|df3c2aa1-d63e-41aa-b1f5-bb15dee691ca</vt:lpwstr>
  </property>
  <property fmtid="{D5CDD505-2E9C-101B-9397-08002B2CF9AE}" pid="12" name="ContentTypeId">
    <vt:lpwstr>0x0101001A458A224826124E8B45B1D613300CFC00572338EF181EDB459D6C6D11D535B899</vt:lpwstr>
  </property>
</Properties>
</file>