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1.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sheets/sheet12.xml" ContentType="application/vnd.openxmlformats-officedocument.spreadsheetml.worksheet+xml"/>
  <Override PartName="/xl/styles.xml" ContentType="application/vnd.openxmlformats-officedocument.spreadsheetml.style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5.xml" ContentType="application/vnd.openxmlformats-officedocument.customXmlProperties+xml"/>
  <Override PartName="/xl/calcChain.xml" ContentType="application/vnd.openxmlformats-officedocument.spreadsheetml.calcChain+xml"/>
  <Override PartName="/customXml/itemProps1.xml" ContentType="application/vnd.openxmlformats-officedocument.customXml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029"/>
  <workbookPr defaultThemeVersion="124226"/>
  <mc:AlternateContent xmlns:mc="http://schemas.openxmlformats.org/markup-compatibility/2006">
    <mc:Choice Requires="x15">
      <x15ac:absPath xmlns:x15ac="http://schemas.microsoft.com/office/spreadsheetml/2010/11/ac" url="https://idbg.sharepoint.com/teams/EZ-BO-LON/BO-L1192/15 LifeCycle Milestones/Draft Area/"/>
    </mc:Choice>
  </mc:AlternateContent>
  <xr:revisionPtr revIDLastSave="6" documentId="11_8D628B550615B889C2FBAD7CDD3811039313BA6D" xr6:coauthVersionLast="28" xr6:coauthVersionMax="28" xr10:uidLastSave="{2BF87B19-216F-494E-B572-57AB59833984}"/>
  <bookViews>
    <workbookView xWindow="0" yWindow="0" windowWidth="28800" windowHeight="11655" tabRatio="819" activeTab="1" xr2:uid="{00000000-000D-0000-FFFF-FFFF00000000}"/>
  </bookViews>
  <sheets>
    <sheet name="Summary (I, II, III) " sheetId="6" r:id="rId1"/>
    <sheet name="Resumen (I, II, III)" sheetId="9" r:id="rId2"/>
    <sheet name="Summary (I, III)  (PBL)" sheetId="18" r:id="rId3"/>
    <sheet name="Resumen (I, III) (PBL)" sheetId="19" r:id="rId4"/>
    <sheet name="DEM (Strategic Priorities)" sheetId="5" r:id="rId5"/>
    <sheet name="Prioridades Estrategicas" sheetId="14" state="hidden" r:id="rId6"/>
    <sheet name="DEM (Evaluability)" sheetId="7" r:id="rId7"/>
    <sheet name="DEM ( Risk)" sheetId="8" r:id="rId8"/>
    <sheet name="DEM (Additionality)" sheetId="11" r:id="rId9"/>
    <sheet name="Adicionalidad" sheetId="15" state="hidden" r:id="rId10"/>
    <sheet name="Listas desplegables" sheetId="12" state="hidden" r:id="rId11"/>
    <sheet name="Jerarquia" sheetId="13" state="hidden" r:id="rId12"/>
  </sheets>
  <definedNames>
    <definedName name="OLE_LINK5" localSheetId="9">Adicionalidad!#REF!</definedName>
    <definedName name="OLE_LINK5" localSheetId="7">'DEM ( Risk)'!#REF!</definedName>
    <definedName name="OLE_LINK5" localSheetId="8">'DEM (Additionality)'!#REF!</definedName>
    <definedName name="OLE_LINK5" localSheetId="6">'DEM (Evaluability)'!#REF!</definedName>
    <definedName name="OLE_LINK5" localSheetId="4">'DEM (Strategic Priorities)'!#REF!</definedName>
    <definedName name="OLE_LINK5" localSheetId="5">'Prioridades Estrategicas'!#REF!</definedName>
    <definedName name="_xlnm.Print_Area" localSheetId="6">'DEM (Evaluability)'!$A$1:$S$83</definedName>
  </definedNames>
  <calcPr calcId="171027"/>
</workbook>
</file>

<file path=xl/calcChain.xml><?xml version="1.0" encoding="utf-8"?>
<calcChain xmlns="http://schemas.openxmlformats.org/spreadsheetml/2006/main">
  <c r="C9" i="6" l="1"/>
  <c r="C11" i="19" l="1"/>
  <c r="C9" i="19"/>
  <c r="C11" i="18"/>
  <c r="C11" i="9"/>
  <c r="C11" i="6"/>
  <c r="C9" i="18"/>
  <c r="C9" i="9"/>
  <c r="B3" i="6" l="1"/>
  <c r="B3" i="19"/>
  <c r="B3" i="18"/>
  <c r="B3" i="9"/>
  <c r="B9" i="6" l="1"/>
  <c r="D15" i="5" l="1"/>
  <c r="F15" i="5" s="1"/>
  <c r="G15" i="5" s="1"/>
  <c r="H15" i="5" l="1"/>
  <c r="I15" i="5" s="1"/>
  <c r="C33" i="19"/>
  <c r="B33" i="19"/>
  <c r="B26" i="19"/>
  <c r="B25" i="19"/>
  <c r="B24" i="19"/>
  <c r="C10" i="19"/>
  <c r="B10" i="19"/>
  <c r="B9" i="19"/>
  <c r="B33" i="18"/>
  <c r="B27" i="18"/>
  <c r="B26" i="18"/>
  <c r="B25" i="18"/>
  <c r="B24" i="18"/>
  <c r="B23" i="18"/>
  <c r="C10" i="18"/>
  <c r="B10" i="18"/>
  <c r="B9" i="18"/>
  <c r="B8" i="18"/>
  <c r="B10" i="6" l="1"/>
  <c r="C10" i="9" l="1"/>
  <c r="C10" i="6"/>
  <c r="F22" i="7"/>
  <c r="D18" i="5" l="1"/>
  <c r="F40" i="7" l="1"/>
  <c r="G21" i="7" l="1"/>
  <c r="G20" i="7"/>
  <c r="G22" i="7"/>
  <c r="E72" i="14"/>
  <c r="I72" i="14" s="1"/>
  <c r="D72" i="14"/>
  <c r="E71" i="14"/>
  <c r="F71" i="14" s="1"/>
  <c r="G71" i="14" s="1"/>
  <c r="D71" i="14"/>
  <c r="E70" i="14"/>
  <c r="I70" i="14" s="1"/>
  <c r="D70" i="14"/>
  <c r="E69" i="14"/>
  <c r="F69" i="14" s="1"/>
  <c r="G69" i="14" s="1"/>
  <c r="D69" i="14"/>
  <c r="E68" i="14"/>
  <c r="I68" i="14" s="1"/>
  <c r="D68" i="14"/>
  <c r="E63" i="14"/>
  <c r="I63" i="14" s="1"/>
  <c r="D63" i="14"/>
  <c r="E60" i="14"/>
  <c r="F60" i="14" s="1"/>
  <c r="G60" i="14" s="1"/>
  <c r="D60" i="14"/>
  <c r="H19" i="7" l="1"/>
  <c r="F70" i="14"/>
  <c r="G70" i="14" s="1"/>
  <c r="H70" i="14" s="1"/>
  <c r="J70" i="14" s="1"/>
  <c r="F23" i="7"/>
  <c r="G23" i="7" s="1"/>
  <c r="F72" i="14"/>
  <c r="G72" i="14" s="1"/>
  <c r="H72" i="14" s="1"/>
  <c r="F68" i="14"/>
  <c r="G68" i="14" s="1"/>
  <c r="H68" i="14" s="1"/>
  <c r="J68" i="14" s="1"/>
  <c r="H71" i="14"/>
  <c r="I71" i="14"/>
  <c r="H69" i="14"/>
  <c r="I69" i="14"/>
  <c r="F63" i="14"/>
  <c r="G63" i="14" s="1"/>
  <c r="H63" i="14" s="1"/>
  <c r="H60" i="14"/>
  <c r="I60" i="14"/>
  <c r="J71" i="14" l="1"/>
  <c r="J69" i="14"/>
  <c r="H23" i="7"/>
  <c r="J72" i="14"/>
  <c r="J60" i="14"/>
  <c r="J63" i="14"/>
  <c r="F11" i="5"/>
  <c r="G89" i="7"/>
  <c r="G91" i="7"/>
  <c r="G82" i="7"/>
  <c r="G75" i="7"/>
  <c r="G70" i="7"/>
  <c r="G71" i="7"/>
  <c r="G72" i="7"/>
  <c r="G73" i="7"/>
  <c r="G74" i="7"/>
  <c r="G69" i="7" l="1"/>
  <c r="G32" i="7"/>
  <c r="I77" i="5"/>
  <c r="F77" i="5"/>
  <c r="G77" i="5" s="1"/>
  <c r="I76" i="5"/>
  <c r="F76" i="5"/>
  <c r="G76" i="5" s="1"/>
  <c r="I75" i="5"/>
  <c r="F75" i="5"/>
  <c r="G75" i="5" s="1"/>
  <c r="I74" i="5"/>
  <c r="F74" i="5"/>
  <c r="G74" i="5" s="1"/>
  <c r="I73" i="5"/>
  <c r="F73" i="5"/>
  <c r="G73" i="5" s="1"/>
  <c r="I68" i="5"/>
  <c r="F68" i="5"/>
  <c r="G68" i="5" s="1"/>
  <c r="I65" i="5"/>
  <c r="F65" i="5"/>
  <c r="G65" i="5" s="1"/>
  <c r="G58" i="7"/>
  <c r="G57" i="7"/>
  <c r="H77" i="5" l="1"/>
  <c r="J77" i="5" s="1"/>
  <c r="H76" i="5"/>
  <c r="J76" i="5" s="1"/>
  <c r="H75" i="5"/>
  <c r="J75" i="5" s="1"/>
  <c r="H74" i="5"/>
  <c r="J74" i="5" s="1"/>
  <c r="H73" i="5"/>
  <c r="J73" i="5" s="1"/>
  <c r="H68" i="5"/>
  <c r="J68" i="5" s="1"/>
  <c r="H65" i="5"/>
  <c r="J65" i="5" s="1"/>
  <c r="G94" i="7" l="1"/>
  <c r="G93" i="7"/>
  <c r="G92" i="7"/>
  <c r="G88" i="7"/>
  <c r="G87" i="7"/>
  <c r="G86" i="7"/>
  <c r="G85" i="7"/>
  <c r="G90" i="7" l="1"/>
  <c r="G84" i="7"/>
  <c r="G83" i="7" l="1"/>
  <c r="C38" i="9"/>
  <c r="G13" i="7"/>
  <c r="G14" i="7"/>
  <c r="G15" i="7"/>
  <c r="G16" i="7"/>
  <c r="G17" i="7"/>
  <c r="G18" i="7"/>
  <c r="G26" i="7"/>
  <c r="G25" i="7" s="1"/>
  <c r="G31" i="7"/>
  <c r="G33" i="7"/>
  <c r="G35" i="7"/>
  <c r="G36" i="7"/>
  <c r="G37" i="7"/>
  <c r="G42" i="7"/>
  <c r="G43" i="7"/>
  <c r="G44" i="7"/>
  <c r="G45" i="7"/>
  <c r="G46" i="7"/>
  <c r="G49" i="7"/>
  <c r="G50" i="7"/>
  <c r="G51" i="7"/>
  <c r="G52" i="7"/>
  <c r="G53" i="7"/>
  <c r="G56" i="7"/>
  <c r="G59" i="7"/>
  <c r="G60" i="7"/>
  <c r="G77" i="7"/>
  <c r="G78" i="7"/>
  <c r="G79" i="7"/>
  <c r="G80" i="7"/>
  <c r="D44" i="14"/>
  <c r="E44" i="14"/>
  <c r="F44" i="14" s="1"/>
  <c r="G44" i="14" s="1"/>
  <c r="H44" i="14" s="1"/>
  <c r="D45" i="14"/>
  <c r="E45" i="14"/>
  <c r="F45" i="14" s="1"/>
  <c r="G45" i="14" s="1"/>
  <c r="D46" i="14"/>
  <c r="E46" i="14"/>
  <c r="I46" i="14" s="1"/>
  <c r="D47" i="14"/>
  <c r="E47" i="14"/>
  <c r="F47" i="14" s="1"/>
  <c r="G47" i="14" s="1"/>
  <c r="D48" i="14"/>
  <c r="E48" i="14"/>
  <c r="F48" i="14" s="1"/>
  <c r="G48" i="14" s="1"/>
  <c r="D49" i="14"/>
  <c r="E49" i="14"/>
  <c r="D50" i="14"/>
  <c r="E50" i="14"/>
  <c r="I50" i="14" s="1"/>
  <c r="D51" i="14"/>
  <c r="E51" i="14"/>
  <c r="F51" i="14" s="1"/>
  <c r="G51" i="14" s="1"/>
  <c r="D52" i="14"/>
  <c r="E52" i="14"/>
  <c r="I52" i="14" s="1"/>
  <c r="D53" i="14"/>
  <c r="E53" i="14"/>
  <c r="F53" i="14" s="1"/>
  <c r="G53" i="14" s="1"/>
  <c r="D54" i="14"/>
  <c r="E54" i="14"/>
  <c r="D55" i="14"/>
  <c r="E55" i="14"/>
  <c r="F55" i="14" s="1"/>
  <c r="G55" i="14" s="1"/>
  <c r="D56" i="14"/>
  <c r="E56" i="14"/>
  <c r="D57" i="14"/>
  <c r="E57" i="14"/>
  <c r="D58" i="14"/>
  <c r="E58" i="14"/>
  <c r="F58" i="14" s="1"/>
  <c r="G58" i="14" s="1"/>
  <c r="D59" i="14"/>
  <c r="E59" i="14"/>
  <c r="F59" i="14" s="1"/>
  <c r="G59" i="14" s="1"/>
  <c r="D61" i="14"/>
  <c r="E61" i="14"/>
  <c r="I61" i="14" s="1"/>
  <c r="D62" i="14"/>
  <c r="E62" i="14"/>
  <c r="D64" i="14"/>
  <c r="E64" i="14"/>
  <c r="I64" i="14" s="1"/>
  <c r="D65" i="14"/>
  <c r="E65" i="14"/>
  <c r="I65" i="14" s="1"/>
  <c r="D66" i="14"/>
  <c r="E66" i="14"/>
  <c r="D67" i="14"/>
  <c r="E67" i="14"/>
  <c r="F67" i="14" s="1"/>
  <c r="G67" i="14" s="1"/>
  <c r="D73" i="14"/>
  <c r="E73" i="14"/>
  <c r="I73" i="14" s="1"/>
  <c r="I49" i="5"/>
  <c r="I50" i="5"/>
  <c r="I51" i="5"/>
  <c r="I52" i="5"/>
  <c r="I53" i="5"/>
  <c r="I54" i="5"/>
  <c r="I55" i="5"/>
  <c r="I56" i="5"/>
  <c r="I57" i="5"/>
  <c r="I58" i="5"/>
  <c r="I59" i="5"/>
  <c r="I60" i="5"/>
  <c r="I61" i="5"/>
  <c r="I62" i="5"/>
  <c r="I63" i="5"/>
  <c r="I64" i="5"/>
  <c r="I66" i="5"/>
  <c r="I67" i="5"/>
  <c r="I69" i="5"/>
  <c r="I70" i="5"/>
  <c r="I71" i="5"/>
  <c r="I72" i="5"/>
  <c r="I78" i="5"/>
  <c r="G78" i="5"/>
  <c r="H78" i="5" s="1"/>
  <c r="F49" i="5"/>
  <c r="G49" i="5" s="1"/>
  <c r="F50" i="5"/>
  <c r="G50" i="5" s="1"/>
  <c r="H50" i="5" s="1"/>
  <c r="F51" i="5"/>
  <c r="G51" i="5" s="1"/>
  <c r="F52" i="5"/>
  <c r="G52" i="5" s="1"/>
  <c r="F53" i="5"/>
  <c r="G53" i="5" s="1"/>
  <c r="F54" i="5"/>
  <c r="G54" i="5" s="1"/>
  <c r="F55" i="5"/>
  <c r="G55" i="5" s="1"/>
  <c r="F56" i="5"/>
  <c r="G56" i="5" s="1"/>
  <c r="H56" i="5" s="1"/>
  <c r="F57" i="5"/>
  <c r="G57" i="5" s="1"/>
  <c r="F58" i="5"/>
  <c r="G58" i="5" s="1"/>
  <c r="F59" i="5"/>
  <c r="G59" i="5" s="1"/>
  <c r="F60" i="5"/>
  <c r="G60" i="5" s="1"/>
  <c r="F61" i="5"/>
  <c r="G61" i="5" s="1"/>
  <c r="F62" i="5"/>
  <c r="G62" i="5" s="1"/>
  <c r="F63" i="5"/>
  <c r="G63" i="5" s="1"/>
  <c r="F64" i="5"/>
  <c r="G64" i="5" s="1"/>
  <c r="F66" i="5"/>
  <c r="G66" i="5" s="1"/>
  <c r="F67" i="5"/>
  <c r="G67" i="5" s="1"/>
  <c r="F69" i="5"/>
  <c r="G69" i="5" s="1"/>
  <c r="H69" i="5" s="1"/>
  <c r="F70" i="5"/>
  <c r="G70" i="5" s="1"/>
  <c r="H70" i="5" s="1"/>
  <c r="F71" i="5"/>
  <c r="G71" i="5" s="1"/>
  <c r="F72" i="5"/>
  <c r="G72" i="5" s="1"/>
  <c r="F78" i="5"/>
  <c r="D11" i="14"/>
  <c r="F11" i="14" s="1"/>
  <c r="G11" i="14" s="1"/>
  <c r="H11" i="14" s="1"/>
  <c r="D12" i="14"/>
  <c r="F12" i="14" s="1"/>
  <c r="G12" i="14" s="1"/>
  <c r="D13" i="14"/>
  <c r="F13" i="14" s="1"/>
  <c r="G13" i="14" s="1"/>
  <c r="D17" i="14"/>
  <c r="F17" i="14" s="1"/>
  <c r="G17" i="14" s="1"/>
  <c r="D19" i="14"/>
  <c r="F19" i="14" s="1"/>
  <c r="G19" i="14" s="1"/>
  <c r="E19" i="14"/>
  <c r="I19" i="14" s="1"/>
  <c r="D20" i="14"/>
  <c r="F20" i="14" s="1"/>
  <c r="G20" i="14" s="1"/>
  <c r="E20" i="14"/>
  <c r="I20" i="14" s="1"/>
  <c r="D21" i="14"/>
  <c r="E21" i="14"/>
  <c r="F21" i="14" s="1"/>
  <c r="G21" i="14" s="1"/>
  <c r="D22" i="14"/>
  <c r="E22" i="14"/>
  <c r="I22" i="14" s="1"/>
  <c r="D23" i="14"/>
  <c r="E23" i="14"/>
  <c r="F23" i="14" s="1"/>
  <c r="G23" i="14" s="1"/>
  <c r="H23" i="14" s="1"/>
  <c r="D24" i="14"/>
  <c r="F24" i="14" s="1"/>
  <c r="G24" i="14" s="1"/>
  <c r="H24" i="14" s="1"/>
  <c r="E24" i="14"/>
  <c r="I24" i="14" s="1"/>
  <c r="D25" i="14"/>
  <c r="F25" i="14" s="1"/>
  <c r="G25" i="14" s="1"/>
  <c r="E25" i="14"/>
  <c r="I25" i="14" s="1"/>
  <c r="D26" i="14"/>
  <c r="E26" i="14"/>
  <c r="F26" i="14" s="1"/>
  <c r="G26" i="14" s="1"/>
  <c r="D27" i="14"/>
  <c r="E27" i="14"/>
  <c r="I27" i="14" s="1"/>
  <c r="D28" i="14"/>
  <c r="E28" i="14"/>
  <c r="F28" i="14" s="1"/>
  <c r="G28" i="14" s="1"/>
  <c r="D29" i="14"/>
  <c r="E29" i="14"/>
  <c r="F29" i="14" s="1"/>
  <c r="G29" i="14" s="1"/>
  <c r="D30" i="14"/>
  <c r="E30" i="14"/>
  <c r="D31" i="14"/>
  <c r="E31" i="14"/>
  <c r="I31" i="14" s="1"/>
  <c r="D32" i="14"/>
  <c r="E32" i="14"/>
  <c r="I32" i="14" s="1"/>
  <c r="D33" i="14"/>
  <c r="E33" i="14"/>
  <c r="F33" i="14" s="1"/>
  <c r="G33" i="14" s="1"/>
  <c r="D34" i="14"/>
  <c r="E34" i="14"/>
  <c r="F34" i="14" s="1"/>
  <c r="G34" i="14" s="1"/>
  <c r="D35" i="14"/>
  <c r="E35" i="14"/>
  <c r="F35" i="14" s="1"/>
  <c r="G35" i="14" s="1"/>
  <c r="D36" i="14"/>
  <c r="E36" i="14"/>
  <c r="F36" i="14" s="1"/>
  <c r="G36" i="14" s="1"/>
  <c r="D37" i="14"/>
  <c r="E37" i="14"/>
  <c r="F37" i="14" s="1"/>
  <c r="G37" i="14" s="1"/>
  <c r="D38" i="14"/>
  <c r="E38" i="14"/>
  <c r="I38" i="14" s="1"/>
  <c r="D39" i="14"/>
  <c r="E39" i="14"/>
  <c r="I39" i="14" s="1"/>
  <c r="D40" i="14"/>
  <c r="E40" i="14"/>
  <c r="F40" i="14" s="1"/>
  <c r="G40" i="14" s="1"/>
  <c r="H40" i="14" s="1"/>
  <c r="D41" i="14"/>
  <c r="E41" i="14"/>
  <c r="I41" i="14" s="1"/>
  <c r="D42" i="14"/>
  <c r="E42" i="14"/>
  <c r="I42" i="14" s="1"/>
  <c r="D43" i="14"/>
  <c r="E43" i="14"/>
  <c r="I43" i="14" s="1"/>
  <c r="F47" i="5"/>
  <c r="G47" i="5" s="1"/>
  <c r="F46" i="5"/>
  <c r="G46" i="5" s="1"/>
  <c r="F45" i="5"/>
  <c r="G45" i="5" s="1"/>
  <c r="F44" i="5"/>
  <c r="G44" i="5" s="1"/>
  <c r="F43" i="5"/>
  <c r="G43" i="5" s="1"/>
  <c r="F42" i="5"/>
  <c r="G42" i="5" s="1"/>
  <c r="F41" i="5"/>
  <c r="G41" i="5" s="1"/>
  <c r="H41" i="5" s="1"/>
  <c r="F40" i="5"/>
  <c r="G40" i="5" s="1"/>
  <c r="F39" i="5"/>
  <c r="G39" i="5" s="1"/>
  <c r="F38" i="5"/>
  <c r="G38" i="5" s="1"/>
  <c r="F37" i="5"/>
  <c r="G37" i="5" s="1"/>
  <c r="F36" i="5"/>
  <c r="G36" i="5" s="1"/>
  <c r="F35" i="5"/>
  <c r="G35" i="5" s="1"/>
  <c r="F34" i="5"/>
  <c r="G34" i="5" s="1"/>
  <c r="F33" i="5"/>
  <c r="G33" i="5" s="1"/>
  <c r="F32" i="5"/>
  <c r="G32" i="5" s="1"/>
  <c r="F31" i="5"/>
  <c r="G31" i="5" s="1"/>
  <c r="I31" i="5"/>
  <c r="F30" i="5"/>
  <c r="G30" i="5"/>
  <c r="H30" i="5" s="1"/>
  <c r="F27" i="5"/>
  <c r="G27" i="5" s="1"/>
  <c r="F26" i="5"/>
  <c r="G26" i="5" s="1"/>
  <c r="F25" i="5"/>
  <c r="G25" i="5" s="1"/>
  <c r="I25" i="5"/>
  <c r="D16" i="14"/>
  <c r="F16" i="14" s="1"/>
  <c r="G16" i="14" s="1"/>
  <c r="H16" i="14" s="1"/>
  <c r="B8" i="6"/>
  <c r="G11" i="5"/>
  <c r="F12" i="5"/>
  <c r="G12" i="5" s="1"/>
  <c r="H12" i="5" s="1"/>
  <c r="F13" i="5"/>
  <c r="G13" i="5" s="1"/>
  <c r="F21" i="5"/>
  <c r="G21" i="5" s="1"/>
  <c r="F28" i="5"/>
  <c r="G28" i="5" s="1"/>
  <c r="F29" i="5"/>
  <c r="G29" i="5" s="1"/>
  <c r="I38" i="5"/>
  <c r="I44" i="5"/>
  <c r="I47" i="5"/>
  <c r="F23" i="5"/>
  <c r="G23" i="5" s="1"/>
  <c r="H23" i="5" s="1"/>
  <c r="F24" i="5"/>
  <c r="G24" i="5" s="1"/>
  <c r="I27" i="5"/>
  <c r="I24" i="5"/>
  <c r="I26" i="5"/>
  <c r="I28" i="5"/>
  <c r="I29" i="5"/>
  <c r="I30" i="5"/>
  <c r="I32" i="5"/>
  <c r="I33" i="5"/>
  <c r="I34" i="5"/>
  <c r="I35" i="5"/>
  <c r="I36" i="5"/>
  <c r="I37" i="5"/>
  <c r="I39" i="5"/>
  <c r="I40" i="5"/>
  <c r="I41" i="5"/>
  <c r="I42" i="5"/>
  <c r="I43" i="5"/>
  <c r="I45" i="5"/>
  <c r="I46" i="5"/>
  <c r="I23" i="5"/>
  <c r="E14" i="11"/>
  <c r="D15" i="15"/>
  <c r="E15" i="15" s="1"/>
  <c r="D16" i="15"/>
  <c r="E16" i="15" s="1"/>
  <c r="F16" i="15" s="1"/>
  <c r="G16" i="15" s="1"/>
  <c r="D17" i="15"/>
  <c r="D18" i="15"/>
  <c r="E18" i="15" s="1"/>
  <c r="D19" i="15"/>
  <c r="D21" i="15"/>
  <c r="E21" i="15" s="1"/>
  <c r="D22" i="15"/>
  <c r="E22" i="15" s="1"/>
  <c r="D23" i="15"/>
  <c r="D25" i="15"/>
  <c r="D26" i="15"/>
  <c r="D29" i="15"/>
  <c r="D31" i="15"/>
  <c r="D32" i="15"/>
  <c r="E32" i="15" s="1"/>
  <c r="D33" i="15"/>
  <c r="E33" i="15" s="1"/>
  <c r="F33" i="15" s="1"/>
  <c r="G33" i="15" s="1"/>
  <c r="D34" i="15"/>
  <c r="D35" i="15"/>
  <c r="D36" i="15"/>
  <c r="D37" i="15"/>
  <c r="D38" i="15"/>
  <c r="D39" i="15"/>
  <c r="E30" i="11"/>
  <c r="D30" i="15" s="1"/>
  <c r="E28" i="11"/>
  <c r="F28" i="11" s="1"/>
  <c r="G28" i="11" s="1"/>
  <c r="H28" i="11" s="1"/>
  <c r="E24" i="11"/>
  <c r="E20" i="11" s="1"/>
  <c r="B28" i="6"/>
  <c r="K46" i="15"/>
  <c r="K45" i="15"/>
  <c r="K41" i="15"/>
  <c r="K43" i="15" s="1"/>
  <c r="K40" i="15"/>
  <c r="K39" i="15"/>
  <c r="B10" i="9"/>
  <c r="B9" i="9"/>
  <c r="F32" i="11"/>
  <c r="G32" i="11" s="1"/>
  <c r="H32" i="11" s="1"/>
  <c r="I32" i="11" s="1"/>
  <c r="F33" i="11"/>
  <c r="G33" i="11" s="1"/>
  <c r="F21" i="11"/>
  <c r="F22" i="11"/>
  <c r="F23" i="11"/>
  <c r="F15" i="11"/>
  <c r="G15" i="11" s="1"/>
  <c r="F16" i="11"/>
  <c r="F17" i="11"/>
  <c r="G17" i="11" s="1"/>
  <c r="H17" i="11" s="1"/>
  <c r="I17" i="11" s="1"/>
  <c r="F18" i="11"/>
  <c r="G18" i="11" s="1"/>
  <c r="H18" i="11" s="1"/>
  <c r="I18" i="11" s="1"/>
  <c r="F19" i="11"/>
  <c r="G19" i="11" s="1"/>
  <c r="H19" i="11" s="1"/>
  <c r="I19" i="11"/>
  <c r="L42" i="11"/>
  <c r="L41" i="11"/>
  <c r="L37" i="11"/>
  <c r="L36" i="11"/>
  <c r="B32" i="6"/>
  <c r="B29" i="6"/>
  <c r="B38" i="9"/>
  <c r="B31" i="9"/>
  <c r="B30" i="9"/>
  <c r="B29" i="9"/>
  <c r="B31" i="6"/>
  <c r="B30" i="6"/>
  <c r="B38" i="6"/>
  <c r="F18" i="5"/>
  <c r="G18" i="5" s="1"/>
  <c r="D15" i="14"/>
  <c r="F15" i="14" s="1"/>
  <c r="G15" i="14" s="1"/>
  <c r="H15" i="14" s="1"/>
  <c r="G23" i="11" l="1"/>
  <c r="H23" i="11" s="1"/>
  <c r="G21" i="11"/>
  <c r="H21" i="11"/>
  <c r="I21" i="11" s="1"/>
  <c r="F24" i="11"/>
  <c r="J56" i="5"/>
  <c r="H43" i="5"/>
  <c r="J43" i="5" s="1"/>
  <c r="H40" i="5"/>
  <c r="J40" i="5" s="1"/>
  <c r="H38" i="5"/>
  <c r="J38" i="5" s="1"/>
  <c r="H34" i="5"/>
  <c r="J34" i="5" s="1"/>
  <c r="H31" i="5"/>
  <c r="J31" i="5" s="1"/>
  <c r="H28" i="5"/>
  <c r="J28" i="5" s="1"/>
  <c r="B8" i="9"/>
  <c r="B8" i="19"/>
  <c r="B32" i="9"/>
  <c r="B27" i="19"/>
  <c r="B28" i="9"/>
  <c r="B23" i="19"/>
  <c r="H33" i="15"/>
  <c r="F14" i="11"/>
  <c r="G14" i="11" s="1"/>
  <c r="H14" i="11" s="1"/>
  <c r="I14" i="11" s="1"/>
  <c r="B30" i="18"/>
  <c r="H16" i="15"/>
  <c r="G55" i="7"/>
  <c r="H64" i="5"/>
  <c r="J64" i="5" s="1"/>
  <c r="I12" i="5"/>
  <c r="D24" i="15"/>
  <c r="G16" i="11"/>
  <c r="H16" i="11" s="1"/>
  <c r="I16" i="11" s="1"/>
  <c r="H15" i="11"/>
  <c r="I15" i="11" s="1"/>
  <c r="E19" i="15"/>
  <c r="F19" i="15" s="1"/>
  <c r="B35" i="6"/>
  <c r="E27" i="11"/>
  <c r="I28" i="11"/>
  <c r="D14" i="15"/>
  <c r="F32" i="15"/>
  <c r="G32" i="15" s="1"/>
  <c r="H32" i="15" s="1"/>
  <c r="F21" i="15"/>
  <c r="G21" i="15" s="1"/>
  <c r="H21" i="15" s="1"/>
  <c r="D20" i="15"/>
  <c r="E20" i="15" s="1"/>
  <c r="F20" i="15" s="1"/>
  <c r="G20" i="15" s="1"/>
  <c r="F20" i="11"/>
  <c r="G20" i="11" s="1"/>
  <c r="H20" i="11" s="1"/>
  <c r="I20" i="11" s="1"/>
  <c r="L39" i="11"/>
  <c r="H33" i="11"/>
  <c r="I33" i="11" s="1"/>
  <c r="E17" i="15"/>
  <c r="F17" i="15" s="1"/>
  <c r="G17" i="15" s="1"/>
  <c r="H17" i="15" s="1"/>
  <c r="D28" i="15"/>
  <c r="G76" i="7"/>
  <c r="G62" i="7" s="1"/>
  <c r="G61" i="7" s="1"/>
  <c r="B25" i="9"/>
  <c r="G48" i="7"/>
  <c r="G30" i="7"/>
  <c r="F43" i="14"/>
  <c r="G43" i="14" s="1"/>
  <c r="H43" i="14" s="1"/>
  <c r="F27" i="14"/>
  <c r="G27" i="14" s="1"/>
  <c r="I33" i="14"/>
  <c r="I67" i="14"/>
  <c r="G12" i="7"/>
  <c r="G34" i="7"/>
  <c r="G41" i="7"/>
  <c r="H41" i="7" s="1"/>
  <c r="E30" i="15"/>
  <c r="H62" i="5"/>
  <c r="J62" i="5"/>
  <c r="F18" i="15"/>
  <c r="G18" i="15" s="1"/>
  <c r="H18" i="15" s="1"/>
  <c r="H27" i="5"/>
  <c r="J27" i="5" s="1"/>
  <c r="H36" i="5"/>
  <c r="J36" i="5" s="1"/>
  <c r="H45" i="5"/>
  <c r="J45" i="5" s="1"/>
  <c r="F15" i="15"/>
  <c r="G15" i="15" s="1"/>
  <c r="H58" i="5"/>
  <c r="J58" i="5"/>
  <c r="I36" i="14"/>
  <c r="E13" i="11"/>
  <c r="B30" i="19" s="1"/>
  <c r="G22" i="11"/>
  <c r="F30" i="11"/>
  <c r="H15" i="15"/>
  <c r="E23" i="15"/>
  <c r="F22" i="15"/>
  <c r="G22" i="15" s="1"/>
  <c r="H22" i="15" s="1"/>
  <c r="H25" i="5"/>
  <c r="J25" i="5" s="1"/>
  <c r="H47" i="5"/>
  <c r="J47" i="5" s="1"/>
  <c r="J50" i="5"/>
  <c r="F38" i="14"/>
  <c r="G38" i="14" s="1"/>
  <c r="H38" i="14" s="1"/>
  <c r="H32" i="5"/>
  <c r="J32" i="5" s="1"/>
  <c r="H35" i="5"/>
  <c r="J35" i="5"/>
  <c r="H63" i="5"/>
  <c r="J63" i="5" s="1"/>
  <c r="H61" i="5"/>
  <c r="J61" i="5" s="1"/>
  <c r="H52" i="5"/>
  <c r="J52" i="5" s="1"/>
  <c r="J29" i="5"/>
  <c r="H29" i="5"/>
  <c r="H13" i="5"/>
  <c r="I13" i="5" s="1"/>
  <c r="H33" i="5"/>
  <c r="J33" i="5" s="1"/>
  <c r="H39" i="5"/>
  <c r="J39" i="5" s="1"/>
  <c r="H44" i="5"/>
  <c r="J44" i="5" s="1"/>
  <c r="H72" i="5"/>
  <c r="J72" i="5" s="1"/>
  <c r="J67" i="5"/>
  <c r="H67" i="5"/>
  <c r="H60" i="5"/>
  <c r="J60" i="5"/>
  <c r="H55" i="5"/>
  <c r="J55" i="5"/>
  <c r="H51" i="5"/>
  <c r="J51" i="5" s="1"/>
  <c r="H49" i="5"/>
  <c r="J49" i="5" s="1"/>
  <c r="H37" i="5"/>
  <c r="J37" i="5"/>
  <c r="H42" i="5"/>
  <c r="J42" i="5"/>
  <c r="H71" i="5"/>
  <c r="J71" i="5" s="1"/>
  <c r="H66" i="5"/>
  <c r="J66" i="5" s="1"/>
  <c r="H59" i="5"/>
  <c r="J59" i="5" s="1"/>
  <c r="H57" i="5"/>
  <c r="J57" i="5" s="1"/>
  <c r="H54" i="5"/>
  <c r="J54" i="5" s="1"/>
  <c r="H24" i="5"/>
  <c r="J24" i="5" s="1"/>
  <c r="H26" i="5"/>
  <c r="J26" i="5"/>
  <c r="H46" i="5"/>
  <c r="J46" i="5" s="1"/>
  <c r="J53" i="5"/>
  <c r="H53" i="5"/>
  <c r="J70" i="5"/>
  <c r="J23" i="5"/>
  <c r="I21" i="14"/>
  <c r="J78" i="5"/>
  <c r="J69" i="5"/>
  <c r="J30" i="5"/>
  <c r="J41" i="5"/>
  <c r="F73" i="14"/>
  <c r="G73" i="14" s="1"/>
  <c r="H73" i="14" s="1"/>
  <c r="F42" i="14"/>
  <c r="G42" i="14" s="1"/>
  <c r="H42" i="14" s="1"/>
  <c r="I44" i="14"/>
  <c r="J44" i="14" s="1"/>
  <c r="I58" i="14"/>
  <c r="J25" i="14"/>
  <c r="H25" i="14"/>
  <c r="H33" i="14"/>
  <c r="J33" i="14" s="1"/>
  <c r="I35" i="14"/>
  <c r="I23" i="14"/>
  <c r="F32" i="14"/>
  <c r="G32" i="14" s="1"/>
  <c r="H32" i="14" s="1"/>
  <c r="F61" i="14"/>
  <c r="G61" i="14" s="1"/>
  <c r="I53" i="14"/>
  <c r="I37" i="14"/>
  <c r="H21" i="5"/>
  <c r="I21" i="5" s="1"/>
  <c r="I16" i="14"/>
  <c r="H11" i="5"/>
  <c r="I11" i="5" s="1"/>
  <c r="H18" i="5"/>
  <c r="I18" i="5" s="1"/>
  <c r="J35" i="14"/>
  <c r="H35" i="14"/>
  <c r="H17" i="14"/>
  <c r="I17" i="14" s="1"/>
  <c r="H37" i="14"/>
  <c r="J37" i="14" s="1"/>
  <c r="H13" i="14"/>
  <c r="I13" i="14" s="1"/>
  <c r="I28" i="14"/>
  <c r="H48" i="14"/>
  <c r="J48" i="14" s="1"/>
  <c r="I34" i="14"/>
  <c r="I40" i="14"/>
  <c r="J40" i="14" s="1"/>
  <c r="F22" i="14"/>
  <c r="G22" i="14" s="1"/>
  <c r="I59" i="14"/>
  <c r="I47" i="14"/>
  <c r="I51" i="14"/>
  <c r="F65" i="14"/>
  <c r="G65" i="14" s="1"/>
  <c r="F64" i="14"/>
  <c r="G64" i="14" s="1"/>
  <c r="F50" i="14"/>
  <c r="G50" i="14" s="1"/>
  <c r="H50" i="14" s="1"/>
  <c r="F46" i="14"/>
  <c r="G46" i="14" s="1"/>
  <c r="H46" i="14" s="1"/>
  <c r="I45" i="14"/>
  <c r="F39" i="14"/>
  <c r="G39" i="14" s="1"/>
  <c r="H39" i="14" s="1"/>
  <c r="I48" i="14"/>
  <c r="I55" i="14"/>
  <c r="F52" i="14"/>
  <c r="G52" i="14" s="1"/>
  <c r="H52" i="14" s="1"/>
  <c r="H26" i="14"/>
  <c r="J26" i="14" s="1"/>
  <c r="H21" i="14"/>
  <c r="J21" i="14"/>
  <c r="I56" i="14"/>
  <c r="F56" i="14"/>
  <c r="G56" i="14" s="1"/>
  <c r="H53" i="14"/>
  <c r="J53" i="14" s="1"/>
  <c r="I11" i="14"/>
  <c r="J24" i="14"/>
  <c r="F41" i="14"/>
  <c r="G41" i="14" s="1"/>
  <c r="F62" i="14"/>
  <c r="G62" i="14" s="1"/>
  <c r="I62" i="14"/>
  <c r="H58" i="14"/>
  <c r="I54" i="14"/>
  <c r="F54" i="14"/>
  <c r="G54" i="14" s="1"/>
  <c r="F49" i="14"/>
  <c r="G49" i="14" s="1"/>
  <c r="I49" i="14"/>
  <c r="H47" i="14"/>
  <c r="J47" i="14" s="1"/>
  <c r="I15" i="14"/>
  <c r="H12" i="14"/>
  <c r="I12" i="14" s="1"/>
  <c r="H19" i="14"/>
  <c r="J19" i="14" s="1"/>
  <c r="J23" i="14"/>
  <c r="H36" i="14"/>
  <c r="J36" i="14" s="1"/>
  <c r="H34" i="14"/>
  <c r="J34" i="14"/>
  <c r="F30" i="14"/>
  <c r="G30" i="14" s="1"/>
  <c r="I30" i="14"/>
  <c r="H51" i="14"/>
  <c r="J51" i="14" s="1"/>
  <c r="H59" i="14"/>
  <c r="F57" i="14"/>
  <c r="G57" i="14" s="1"/>
  <c r="I57" i="14"/>
  <c r="H55" i="14"/>
  <c r="J55" i="14" s="1"/>
  <c r="I29" i="14"/>
  <c r="H28" i="14"/>
  <c r="J28" i="14" s="1"/>
  <c r="I26" i="14"/>
  <c r="I66" i="14"/>
  <c r="F66" i="14"/>
  <c r="G66" i="14" s="1"/>
  <c r="H29" i="14"/>
  <c r="J29" i="14" s="1"/>
  <c r="H20" i="14"/>
  <c r="J20" i="14" s="1"/>
  <c r="F31" i="14"/>
  <c r="G31" i="14" s="1"/>
  <c r="H45" i="14"/>
  <c r="J45" i="14" s="1"/>
  <c r="H67" i="14"/>
  <c r="J67" i="14" s="1"/>
  <c r="I23" i="11" l="1"/>
  <c r="I22" i="11"/>
  <c r="H22" i="11"/>
  <c r="G24" i="11"/>
  <c r="H24" i="11" s="1"/>
  <c r="J58" i="14"/>
  <c r="B21" i="19"/>
  <c r="B21" i="18"/>
  <c r="B25" i="6"/>
  <c r="B20" i="18"/>
  <c r="B20" i="19"/>
  <c r="B15" i="6"/>
  <c r="B15" i="19"/>
  <c r="B15" i="18"/>
  <c r="B36" i="6"/>
  <c r="B31" i="18"/>
  <c r="B31" i="19"/>
  <c r="G19" i="15"/>
  <c r="H19" i="15" s="1"/>
  <c r="J14" i="11"/>
  <c r="K14" i="11" s="1"/>
  <c r="B23" i="6"/>
  <c r="B22" i="6"/>
  <c r="B21" i="6"/>
  <c r="B20" i="6"/>
  <c r="G54" i="7"/>
  <c r="B19" i="6"/>
  <c r="B19" i="9"/>
  <c r="B20" i="9"/>
  <c r="J43" i="14"/>
  <c r="K22" i="5"/>
  <c r="J59" i="14"/>
  <c r="G38" i="7"/>
  <c r="H20" i="15"/>
  <c r="E24" i="15"/>
  <c r="F24" i="15" s="1"/>
  <c r="G24" i="15" s="1"/>
  <c r="H24" i="15" s="1"/>
  <c r="E14" i="15"/>
  <c r="F14" i="15" s="1"/>
  <c r="G14" i="15" s="1"/>
  <c r="H14" i="15" s="1"/>
  <c r="D27" i="15"/>
  <c r="B36" i="9"/>
  <c r="E28" i="15"/>
  <c r="F28" i="15" s="1"/>
  <c r="G28" i="15" s="1"/>
  <c r="H28" i="15" s="1"/>
  <c r="G24" i="7"/>
  <c r="H27" i="14"/>
  <c r="J27" i="14" s="1"/>
  <c r="J52" i="14"/>
  <c r="J42" i="14"/>
  <c r="J38" i="14"/>
  <c r="J46" i="14"/>
  <c r="B15" i="9"/>
  <c r="K48" i="5"/>
  <c r="E12" i="11"/>
  <c r="D12" i="15" s="1"/>
  <c r="D13" i="15"/>
  <c r="B35" i="9"/>
  <c r="F30" i="15"/>
  <c r="G30" i="15" s="1"/>
  <c r="H30" i="15" s="1"/>
  <c r="G30" i="11"/>
  <c r="H30" i="11" s="1"/>
  <c r="I30" i="11" s="1"/>
  <c r="J28" i="11" s="1"/>
  <c r="K28" i="11" s="1"/>
  <c r="F23" i="15"/>
  <c r="G23" i="15" s="1"/>
  <c r="H23" i="15" s="1"/>
  <c r="J50" i="14"/>
  <c r="J39" i="14"/>
  <c r="J73" i="14"/>
  <c r="J32" i="14"/>
  <c r="H61" i="14"/>
  <c r="J61" i="14" s="1"/>
  <c r="H64" i="14"/>
  <c r="J64" i="14" s="1"/>
  <c r="J11" i="5"/>
  <c r="H65" i="14"/>
  <c r="J65" i="14" s="1"/>
  <c r="H22" i="14"/>
  <c r="J22" i="14" s="1"/>
  <c r="H31" i="14"/>
  <c r="J31" i="14" s="1"/>
  <c r="H30" i="14"/>
  <c r="J30" i="14" s="1"/>
  <c r="H62" i="14"/>
  <c r="J62" i="14" s="1"/>
  <c r="H56" i="14"/>
  <c r="J56" i="14" s="1"/>
  <c r="H41" i="14"/>
  <c r="J41" i="14" s="1"/>
  <c r="H57" i="14"/>
  <c r="J57" i="14" s="1"/>
  <c r="H49" i="14"/>
  <c r="J49" i="14" s="1"/>
  <c r="H54" i="14"/>
  <c r="J54" i="14" s="1"/>
  <c r="J11" i="14"/>
  <c r="H66" i="14"/>
  <c r="J66" i="14" s="1"/>
  <c r="I24" i="11" l="1"/>
  <c r="J20" i="11" s="1"/>
  <c r="K20" i="11" s="1"/>
  <c r="B7" i="6"/>
  <c r="B7" i="18"/>
  <c r="B6" i="9"/>
  <c r="B6" i="19"/>
  <c r="B6" i="6"/>
  <c r="B6" i="18"/>
  <c r="B19" i="18"/>
  <c r="B19" i="19"/>
  <c r="E19" i="19" s="1"/>
  <c r="B17" i="6"/>
  <c r="B17" i="19"/>
  <c r="B17" i="18"/>
  <c r="I28" i="15"/>
  <c r="J28" i="15" s="1"/>
  <c r="L14" i="11"/>
  <c r="M14" i="11" s="1"/>
  <c r="I14" i="15"/>
  <c r="J14" i="15" s="1"/>
  <c r="B18" i="9"/>
  <c r="B18" i="6"/>
  <c r="K18" i="14"/>
  <c r="B21" i="9"/>
  <c r="B23" i="9"/>
  <c r="B22" i="9"/>
  <c r="I20" i="15"/>
  <c r="J20" i="15" s="1"/>
  <c r="L28" i="11"/>
  <c r="M28" i="11" s="1"/>
  <c r="C36" i="6" s="1"/>
  <c r="B24" i="9"/>
  <c r="E24" i="9" s="1"/>
  <c r="B17" i="9"/>
  <c r="L20" i="11" l="1"/>
  <c r="M20" i="11" s="1"/>
  <c r="N14" i="11" s="1"/>
  <c r="C35" i="6" s="1"/>
  <c r="B5" i="6"/>
  <c r="B5" i="19" s="1"/>
  <c r="B5" i="18"/>
  <c r="B7" i="9"/>
  <c r="B7" i="19"/>
  <c r="E19" i="18"/>
  <c r="E18" i="6"/>
  <c r="E18" i="9"/>
  <c r="K28" i="15"/>
  <c r="L28" i="15" s="1"/>
  <c r="C31" i="19" s="1"/>
  <c r="C31" i="18"/>
  <c r="K20" i="15"/>
  <c r="L20" i="15" s="1"/>
  <c r="K14" i="15"/>
  <c r="L14" i="15" s="1"/>
  <c r="B26" i="6"/>
  <c r="B26" i="9"/>
  <c r="B24" i="6"/>
  <c r="E24" i="6" s="1"/>
  <c r="C36" i="9" l="1"/>
  <c r="B5" i="9"/>
  <c r="M14" i="15"/>
  <c r="C35" i="9" s="1"/>
  <c r="C30" i="18"/>
  <c r="G19" i="7"/>
  <c r="B16" i="19" l="1"/>
  <c r="B16" i="18"/>
  <c r="C30" i="19"/>
  <c r="B16" i="9"/>
  <c r="B16" i="6"/>
  <c r="G11" i="7"/>
  <c r="B14" i="18" l="1"/>
  <c r="B14" i="19"/>
  <c r="B14" i="6"/>
  <c r="B13" i="6" s="1"/>
  <c r="B14" i="9"/>
  <c r="E14" i="9" l="1"/>
  <c r="E11" i="9" s="1"/>
  <c r="E12" i="9" s="1"/>
  <c r="B13" i="9"/>
  <c r="E14" i="18"/>
  <c r="E11" i="18" s="1"/>
  <c r="E12" i="18" s="1"/>
  <c r="C13" i="18"/>
  <c r="E14" i="19"/>
  <c r="E11" i="19" s="1"/>
  <c r="E12" i="19" s="1"/>
  <c r="C13" i="19"/>
  <c r="E14" i="6"/>
  <c r="E11" i="6" s="1"/>
  <c r="E12" i="6" s="1"/>
  <c r="C12" i="6" l="1"/>
  <c r="C12" i="19"/>
  <c r="C12" i="18"/>
  <c r="C12" i="9"/>
</calcChain>
</file>

<file path=xl/sharedStrings.xml><?xml version="1.0" encoding="utf-8"?>
<sst xmlns="http://schemas.openxmlformats.org/spreadsheetml/2006/main" count="573" uniqueCount="425">
  <si>
    <t xml:space="preserve">         Accounting and Reporting</t>
  </si>
  <si>
    <t>I. Monitoring</t>
  </si>
  <si>
    <t>4. Ex ante Economic Analysis</t>
  </si>
  <si>
    <t>Country Strategy Results Matrix</t>
  </si>
  <si>
    <t>Country Program Results Matrix</t>
  </si>
  <si>
    <t xml:space="preserve">     Country Strategy Results Matrix</t>
  </si>
  <si>
    <t xml:space="preserve">     Country Program Results Matrix</t>
  </si>
  <si>
    <t>Overall risk rate = magnitude of risks*likelihood</t>
  </si>
  <si>
    <t xml:space="preserve">Risk Matrix </t>
  </si>
  <si>
    <t xml:space="preserve">         Treasury</t>
  </si>
  <si>
    <t xml:space="preserve">         Budget</t>
  </si>
  <si>
    <t xml:space="preserve">Section 3. Program Logic </t>
  </si>
  <si>
    <t>The intended beneficiary population is clearly identified (households, localities, firms, users, or overall population)</t>
  </si>
  <si>
    <t>Yes/No</t>
  </si>
  <si>
    <t>Program Diagnosis</t>
  </si>
  <si>
    <t xml:space="preserve">Results Matrix Quality </t>
  </si>
  <si>
    <t>Mitigation Measures</t>
  </si>
  <si>
    <t>Section 7. Additionality</t>
  </si>
  <si>
    <t>Section 6. Risk Management</t>
  </si>
  <si>
    <t>Score</t>
  </si>
  <si>
    <t>Development Effectiveness Matrix</t>
  </si>
  <si>
    <t>Criterion</t>
  </si>
  <si>
    <t>Summary</t>
  </si>
  <si>
    <t>Information &amp; References</t>
  </si>
  <si>
    <t>II. Development Outcomes - Evaluability</t>
  </si>
  <si>
    <t>3. Evidence-based Assessment &amp; Solution</t>
  </si>
  <si>
    <t xml:space="preserve">       Instructions:</t>
  </si>
  <si>
    <t>Identified risks have been rated for magnitude</t>
  </si>
  <si>
    <t>Identified risks have been rated for likelihood</t>
  </si>
  <si>
    <t>Major risks have identified proper mitigation measures</t>
  </si>
  <si>
    <t>Mitigation measures have indicators for tracking their implementation</t>
  </si>
  <si>
    <t>Diagnosis takes into account specific country characteristics in the area of project intervention</t>
  </si>
  <si>
    <t>The project is included in the CPD of the corresponding year</t>
  </si>
  <si>
    <t xml:space="preserve"> Provide justification of the relevance of this project to current country development challenges</t>
  </si>
  <si>
    <t xml:space="preserve">         Internal Audit</t>
  </si>
  <si>
    <t>Environmental &amp; social risk classification</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</si>
  <si>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</si>
  <si>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</si>
  <si>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Part I  - Strategic Alignment</t>
  </si>
  <si>
    <t xml:space="preserve">Section 2. Country Strategy/Country Program Alignment  </t>
  </si>
  <si>
    <t>Fill in GN # of Country Program Document</t>
  </si>
  <si>
    <t>Fill in referenced paragraph in the POD</t>
  </si>
  <si>
    <t>Part II  - Evaluability</t>
  </si>
  <si>
    <t>See "Guidelines for  the Development Effectiveness Matrix for Sovereign Operations, Part II" for more detailed instructions</t>
  </si>
  <si>
    <t>Instructions:</t>
  </si>
  <si>
    <t>Magnitudes of deficiencies are provided for main factors (in order to assess the relative importance of identified factors)</t>
  </si>
  <si>
    <t>Proposed Interventions or Solutions</t>
  </si>
  <si>
    <t>Proposed Intervention(s) are clearly linked to problems or needs identified in the Diagnosis</t>
  </si>
  <si>
    <t>Evidence of the effectiveness of the intervention(s) is based on existing evaluations of interventions in other or similar contexts (internal validity)</t>
  </si>
  <si>
    <t>Information about the applicability of the intervention in the country where it is implemented is provided (external validity)</t>
  </si>
  <si>
    <t>Total project costs are grouped by each expected output</t>
  </si>
  <si>
    <t>Provide reference to how this is achieved</t>
  </si>
  <si>
    <t>See "Guidelines for  the Development Effectiveness Matrix for Sovereign Operations, Part III" for more detailed instructions</t>
  </si>
  <si>
    <t>Labor</t>
  </si>
  <si>
    <t>Environment</t>
  </si>
  <si>
    <t>Cost-Benefit Analysis (CBA)</t>
  </si>
  <si>
    <t>Cost-Effectiveness (CEA)</t>
  </si>
  <si>
    <t xml:space="preserve">5. Monitoring and Evaluation </t>
  </si>
  <si>
    <t>Section 4. Economic Analysis</t>
  </si>
  <si>
    <t xml:space="preserve">II. Evaluation </t>
  </si>
  <si>
    <t>The IDB’s involvement promotes improvements of the intended beneficiaries and/or public sector entity in the following dimensions:</t>
  </si>
  <si>
    <t>Gender Equality</t>
  </si>
  <si>
    <t>Overall risks rate = magnitude of risks*likelihood</t>
  </si>
  <si>
    <t>Matriz de Efectividad en el Desarrollo</t>
  </si>
  <si>
    <t>Resumen</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</si>
  <si>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</si>
  <si>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</si>
  <si>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</si>
  <si>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</si>
  <si>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4. Análisis económico ex ante</t>
  </si>
  <si>
    <t>5. Evaluación y seguimiento</t>
  </si>
  <si>
    <t>Clasificación de los riesgos ambientales y sociales</t>
  </si>
  <si>
    <t xml:space="preserve">     Antes de la aprobación se brindó a la entidad del sector público asistencia técnica adicional (por encima de la preparación de proyecto) para aumentar las probabilidades de éxito del proyecto</t>
  </si>
  <si>
    <t>Specify Overall risk rate: High, Medium or Low</t>
  </si>
  <si>
    <t>III. Matriz de seguimiento de riesgos y mitigación</t>
  </si>
  <si>
    <t>IV. Función del BID - Adicionalidad</t>
  </si>
  <si>
    <t>IV. IDB´s Role - Additionality</t>
  </si>
  <si>
    <t>III. Risks &amp; Mitigation Monitoring Matrix</t>
  </si>
  <si>
    <t>Part III  - Risk Management</t>
  </si>
  <si>
    <t>Risk Management and Additionality</t>
  </si>
  <si>
    <t>Part IV  - Additionality</t>
  </si>
  <si>
    <t>Se han calificado todos los riesgos por magnitud y probabilidad</t>
  </si>
  <si>
    <t>Las medidas de mitigación tienen indicadores para el seguimiento de su implementación</t>
  </si>
  <si>
    <t>Identified risks have been rated for magnitude and likelihood</t>
  </si>
  <si>
    <t>Mitigation measures have been identified for major risks</t>
  </si>
  <si>
    <t>Se han identificado medidas adecuadas de mitigación para los riesgos principales</t>
  </si>
  <si>
    <t>Vertical Logic</t>
  </si>
  <si>
    <t>Outputs</t>
  </si>
  <si>
    <t xml:space="preserve">     3.1 Program Diagnosis</t>
  </si>
  <si>
    <t xml:space="preserve">     3.2 Proposed Interventions or Solutions</t>
  </si>
  <si>
    <t xml:space="preserve">     3.3 Results Matrix Quality</t>
  </si>
  <si>
    <t xml:space="preserve">     5.1 Monitoring Mechanisms</t>
  </si>
  <si>
    <t xml:space="preserve">     5.2 Evaluation Plan</t>
  </si>
  <si>
    <t xml:space="preserve">     Monitoring and Evaluation National System</t>
  </si>
  <si>
    <t xml:space="preserve">          Use of some Sectorial or Sub-national system</t>
  </si>
  <si>
    <t xml:space="preserve">     Statistics National System</t>
  </si>
  <si>
    <t xml:space="preserve">     Strategic Planning National System</t>
  </si>
  <si>
    <t xml:space="preserve">     Environmental Assessment National System</t>
  </si>
  <si>
    <t xml:space="preserve">The project relies on the use of country systems </t>
  </si>
  <si>
    <t>Fiduciary Systems(VPC/PDP criteria)</t>
  </si>
  <si>
    <t>Non-Fiduciary Systems</t>
  </si>
  <si>
    <t>Additional (to project preparation) technical assistance was provided to the public sector entity prior to approval to increase the likelihood of success of the project</t>
  </si>
  <si>
    <t>The ex-post impact evaluation of the project will produce evidence to close knowledge gaps in the sector that were identified in the project document and/or in the evaluation plan.</t>
  </si>
  <si>
    <t>The project relies on the use of country systems</t>
  </si>
  <si>
    <t>Relevance of this project to country development challenges (If not aligned to country strategy or country program)</t>
  </si>
  <si>
    <t>Non-Fiduciary</t>
  </si>
  <si>
    <t xml:space="preserve">     3.1 Diagnóstico del Programa</t>
  </si>
  <si>
    <t xml:space="preserve">     3.2 Intervenciones o Soluciones Propuestas</t>
  </si>
  <si>
    <t xml:space="preserve">     3.3 Calidad de la Matriz de Resultados</t>
  </si>
  <si>
    <t xml:space="preserve">     5.1 Mecanismos de Monitoreo</t>
  </si>
  <si>
    <t xml:space="preserve">     5.2 Plan de Evaluación</t>
  </si>
  <si>
    <t>No-Fiduciarios</t>
  </si>
  <si>
    <t xml:space="preserve">El proyecto se basa en el uso de los sistemas nacionales </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</si>
  <si>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</si>
  <si>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The main problems being addressed by the project are clearly identified</t>
  </si>
  <si>
    <t>The main factors (or causes) contributing to the problems are clearly identified</t>
  </si>
  <si>
    <t xml:space="preserve">     4.2 Beneficios Identificados y Cuantificados</t>
  </si>
  <si>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</si>
  <si>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Yes</t>
  </si>
  <si>
    <t>No</t>
  </si>
  <si>
    <t>Low</t>
  </si>
  <si>
    <t>Medium</t>
  </si>
  <si>
    <t>High</t>
  </si>
  <si>
    <t>A</t>
  </si>
  <si>
    <t>B</t>
  </si>
  <si>
    <t>C</t>
  </si>
  <si>
    <t>B.13</t>
  </si>
  <si>
    <t>Estructura</t>
  </si>
  <si>
    <t>Titulo principal</t>
  </si>
  <si>
    <t>Titulo secundario</t>
  </si>
  <si>
    <t>Total</t>
  </si>
  <si>
    <t>Subtotal 1</t>
  </si>
  <si>
    <t>Subtotal 2</t>
  </si>
  <si>
    <t>Agregados</t>
  </si>
  <si>
    <t>(Please provide justification for this additionality)</t>
  </si>
  <si>
    <t xml:space="preserve"> Development Effectiveness Matrix for Sovereign Guaranteed Operations - 2015</t>
  </si>
  <si>
    <t>Comments (optional)</t>
  </si>
  <si>
    <t>The Country Strategy (CS or CSU) objective or result to which project outcome is expected to contribute has been identified</t>
  </si>
  <si>
    <t>The intervention is aligned with an objective or result of the Country Strategy Results Matrix</t>
  </si>
  <si>
    <t>Fill in CS Results Matrix objective</t>
  </si>
  <si>
    <t>If the intervention is not aligned with the country strategy matrix or country program</t>
  </si>
  <si>
    <t>Fill in GN # of current Country Strategy</t>
  </si>
  <si>
    <t>Criterio</t>
  </si>
  <si>
    <t xml:space="preserve">Sección 1. Alineación Estragégica con el Noveno Aumento </t>
  </si>
  <si>
    <t>Programa de préstamos</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</si>
  <si>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</si>
  <si>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</si>
  <si>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</si>
  <si>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</si>
  <si>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</si>
  <si>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</si>
  <si>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</si>
  <si>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</si>
  <si>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</si>
  <si>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</si>
  <si>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</si>
  <si>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Sistema Nacional de Planeación Estratégica</t>
  </si>
  <si>
    <t xml:space="preserve">     Sistema Nacional de Monitoreo y Evaluación</t>
  </si>
  <si>
    <t xml:space="preserve">     Sistema Nacional de Estadística</t>
  </si>
  <si>
    <t xml:space="preserve">     Sistema Nacional de Evaluación Ambiental</t>
  </si>
  <si>
    <t>Fiduciary (VPC/FMP Criteria)</t>
  </si>
  <si>
    <t>Fiduciarios (criterios de VPC/FMP)</t>
  </si>
  <si>
    <t>If the intervention is not aligned with the Country Strategy Results Matrix or Country Program</t>
  </si>
  <si>
    <t xml:space="preserve"> Yes/No</t>
  </si>
  <si>
    <t>The intervention is aligned with an objective of the Country Strategy Results Matrix</t>
  </si>
  <si>
    <t>The IDB’s involvement promotes additional improvements of the intended beneficiaries and/or public sector entity in the following dimensions:</t>
  </si>
  <si>
    <t>La participación del BID promueve mejoras adicionales en los presuntos beneficiarios o la entidad del sector público en las siguientes dimensiones:</t>
  </si>
  <si>
    <t>Calificación de riesgo global = magnitud de los riesgos*probabilidad</t>
  </si>
  <si>
    <t xml:space="preserve">Output indicators have annual targets </t>
  </si>
  <si>
    <t>Fiduciary Systems(VPC/FMP criteria)</t>
  </si>
  <si>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(o eficacia en función del costo)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</si>
  <si>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</si>
  <si>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</si>
  <si>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r>
      <t xml:space="preserve">    </t>
    </r>
    <r>
      <rPr>
        <b/>
        <i/>
        <sz val="11"/>
        <rFont val="Arial"/>
        <family val="2"/>
      </rPr>
      <t xml:space="preserve"> Financial Management</t>
    </r>
  </si>
  <si>
    <r>
      <t xml:space="preserve">    </t>
    </r>
    <r>
      <rPr>
        <b/>
        <i/>
        <sz val="11"/>
        <rFont val="Arial"/>
        <family val="2"/>
      </rPr>
      <t xml:space="preserve"> Procurement</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</si>
  <si>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</si>
  <si>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Country Development Results Indicators</t>
  </si>
  <si>
    <t>Alignment</t>
  </si>
  <si>
    <t>Contribution</t>
  </si>
  <si>
    <t>Maternal mortality ratio (number of maternal deaths per 100,000 live births)</t>
  </si>
  <si>
    <t>Students benefited by education projects (#)</t>
  </si>
  <si>
    <t>Countries in the region with improved learning outcomes according to PISA (%)</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</si>
  <si>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</si>
  <si>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</si>
  <si>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</si>
  <si>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</si>
  <si>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</si>
  <si>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</si>
  <si>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</si>
  <si>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</si>
  <si>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</si>
  <si>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</si>
  <si>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</si>
  <si>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</si>
  <si>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</si>
  <si>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</si>
  <si>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</si>
  <si>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</si>
  <si>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</si>
  <si>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</si>
  <si>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</si>
  <si>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</si>
  <si>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</si>
  <si>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</si>
  <si>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Mitigation measures have SMART indicators for tracking their implementation</t>
  </si>
  <si>
    <t>Cross-cutting Themes</t>
  </si>
  <si>
    <t>Climate Change and Environmental Sustainability</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</si>
  <si>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(or cost-effectiveness)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</si>
  <si>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t>Note: (*) Indicates contribution to the corresponding CRF’s Country Development Results Indicator.</t>
  </si>
  <si>
    <t>Development Challenges</t>
  </si>
  <si>
    <t xml:space="preserve">     Development Challenges &amp; Cross-cutting Themes</t>
  </si>
  <si>
    <t xml:space="preserve">     Retos Regionales y Temas Transversales</t>
  </si>
  <si>
    <t xml:space="preserve">     Indicadores de desarrollo de países</t>
  </si>
  <si>
    <t>Nota: (*) Indica contribución al Indicador de Desarrollo de Países correspondiente.</t>
  </si>
  <si>
    <t>Temas transversales</t>
  </si>
  <si>
    <t>Alineación</t>
  </si>
  <si>
    <t>Contribución</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</si>
  <si>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</si>
  <si>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</si>
  <si>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</si>
  <si>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</si>
  <si>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</si>
  <si>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</si>
  <si>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</si>
  <si>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</si>
  <si>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</si>
  <si>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</si>
  <si>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</si>
  <si>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</si>
  <si>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</si>
  <si>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</si>
  <si>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</si>
  <si>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</si>
  <si>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</si>
  <si>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</si>
  <si>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</si>
  <si>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</si>
  <si>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</si>
  <si>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</si>
  <si>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</si>
  <si>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</si>
  <si>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</si>
  <si>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</si>
  <si>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Social Inclusion and Equality</t>
  </si>
  <si>
    <t>Productivity and Innovation</t>
  </si>
  <si>
    <t>Economic Integration</t>
  </si>
  <si>
    <t>Gender Equality and Diversity</t>
  </si>
  <si>
    <t>Institutional Capacity and the Rule of Law</t>
  </si>
  <si>
    <t>Inclusión Social e Igualdad</t>
  </si>
  <si>
    <t>Productividad e Innovación</t>
  </si>
  <si>
    <t>Integración Económica</t>
  </si>
  <si>
    <t>Equidad de Género y Diversidad</t>
  </si>
  <si>
    <t>Cambio Climático y Sostenibilidad Ambiental</t>
  </si>
  <si>
    <t>Capacidad Institucional y Estado de Derecho</t>
  </si>
  <si>
    <t>I. Corporate and Country Priorities</t>
  </si>
  <si>
    <t>1. IDB Development Objectives</t>
  </si>
  <si>
    <t>2. Country Development Objectives</t>
  </si>
  <si>
    <t>I. Prioridades corporativas y del país</t>
  </si>
  <si>
    <t xml:space="preserve">1. Objetivos de desarrollo del BID </t>
  </si>
  <si>
    <t>2. Objetivos de desarrollo del país</t>
  </si>
  <si>
    <t>Empirical evidence of the main determinants of the problems  is provided</t>
  </si>
  <si>
    <t>The POD and results matrix cleary state medium or long term impacts</t>
  </si>
  <si>
    <t>The results matrix has a clear vertical logic. Each level logically contributes to the next higher level</t>
  </si>
  <si>
    <t>The results matrix or the monitoring and evaluation plan of the project includes a defined source of data or a clear data collection plan for each outcome indicator</t>
  </si>
  <si>
    <t>The results matrix or the monitoring and evaluation plan of the project includes a defined source of data or a clear data collection plan for each output indicator</t>
  </si>
  <si>
    <t>Monitoring mechanisms have been budgeted</t>
  </si>
  <si>
    <t>Información y referencias</t>
  </si>
  <si>
    <t>Escriba la justificación para esta adicionalidad en español</t>
  </si>
  <si>
    <t>The Country Strategy (CS or CSU) objective to which the project is aligned has been identified</t>
  </si>
  <si>
    <t>Strategic Alignment</t>
  </si>
  <si>
    <t>Section 1. IDB Development Objectives</t>
  </si>
  <si>
    <t>Section 2. Country Development Objectives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</si>
  <si>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</si>
  <si>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</si>
  <si>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</si>
  <si>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</si>
  <si>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</si>
  <si>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</si>
  <si>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</si>
  <si>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</si>
  <si>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</si>
  <si>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</si>
  <si>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</si>
  <si>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</si>
  <si>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</si>
  <si>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</si>
  <si>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</si>
  <si>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</si>
  <si>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</si>
  <si>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benefited by IDB’s projects aimed at improving domestic resource mobilization  (#)</t>
  </si>
  <si>
    <t>Subnational governments benefited by decentralization, fiscal management and institutional capacity projects  (#)</t>
  </si>
  <si>
    <t>Public registries strengthened  (#)</t>
  </si>
  <si>
    <t>Accountability institutions strengthened  (#)</t>
  </si>
  <si>
    <t>Crime information systems strengthened  (#)</t>
  </si>
  <si>
    <t>Business environment reforms enacted  (#)</t>
  </si>
  <si>
    <t>Beneficiaries of improved management and sustainable use of cultural capital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</si>
  <si>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</si>
  <si>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</si>
  <si>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</si>
  <si>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</si>
  <si>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</si>
  <si>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</si>
  <si>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</si>
  <si>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</si>
  <si>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</si>
  <si>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</si>
  <si>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</si>
  <si>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</si>
  <si>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</si>
  <si>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</si>
  <si>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</si>
  <si>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</si>
  <si>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beneficiados por los proyectos del BID destinados a mejorar la movilización de recursos domésticos (#)</t>
  </si>
  <si>
    <t>Gobiernos subnacionales beneficiados por la descentralización, la gestión fiscal y proyectos de capacidad institucional (#)</t>
  </si>
  <si>
    <t>Registros públicos fortalecidos (#)</t>
  </si>
  <si>
    <t>Instituciones de rendición de cuenta fortalecidas (#)</t>
  </si>
  <si>
    <t>Sistemas de información del delito fortalecidos (#)</t>
  </si>
  <si>
    <t>Reformas al ambiente de negocio promulgadas (#)</t>
  </si>
  <si>
    <t>Beneficiarios de una mejor gestión y uso sostenible del capital cultural (#)</t>
  </si>
  <si>
    <t>Environmental and Social Category</t>
  </si>
  <si>
    <t>Price Comparison</t>
  </si>
  <si>
    <t xml:space="preserve">               Partial National Competitive Bidding</t>
  </si>
  <si>
    <t xml:space="preserve">               Advanced National Competitive Bidding</t>
  </si>
  <si>
    <t xml:space="preserve">         External Control</t>
  </si>
  <si>
    <t xml:space="preserve">        Information System</t>
  </si>
  <si>
    <t xml:space="preserve">        Contracting Individual Consultant</t>
  </si>
  <si>
    <t xml:space="preserve">        National Public Bidding</t>
  </si>
  <si>
    <t xml:space="preserve">               Licitación pública nacional parcial</t>
  </si>
  <si>
    <t xml:space="preserve">               Licitación pública nacional avanzada</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</si>
  <si>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</si>
  <si>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SPD-QRR</t>
  </si>
  <si>
    <t>Team Response</t>
  </si>
  <si>
    <t>SPD-OPC</t>
  </si>
  <si>
    <t>Specify Environmental and Social Category: A, B, C, B.13</t>
  </si>
  <si>
    <t>Part I  - Strategic Priorities</t>
  </si>
  <si>
    <t>Climate Change</t>
  </si>
  <si>
    <t>Environmental Sustainability</t>
  </si>
  <si>
    <t>Country Development Results Indicators (main list)</t>
  </si>
  <si>
    <t>Country Development Results Indicators (auxiliary list)</t>
  </si>
  <si>
    <t>If there is no external or interal validity, then an impact evaluation or other empirical analysis with attribution to measure effectiveness is proposed for these interventions.</t>
  </si>
  <si>
    <t>The results matrix or the monitoring and evaluation plan of the project includes a defined source of data or a clear data collection plan for each  indicator</t>
  </si>
  <si>
    <t xml:space="preserve">Impact Indicators
</t>
  </si>
  <si>
    <t>Outcome Indicators</t>
  </si>
  <si>
    <t>Every outcome indicator is Specific, Measurable, Achievable, Relevant, and Time-bound (SMART)</t>
  </si>
  <si>
    <t>Every outcome indicator has a baseline value, target and means of verification</t>
  </si>
  <si>
    <t>Every output indicator is Specific, Measurable, Achievable, Relevant, and Time-bound (SMART)</t>
  </si>
  <si>
    <t>Every output indicator has a baseline value, target and means of verification</t>
  </si>
  <si>
    <t>The operation is a PBL, PBP or Immediate Response Facility</t>
  </si>
  <si>
    <t>Exempted Lending Instruments</t>
  </si>
  <si>
    <t>The main economic benefits and costs are identified and quantified</t>
  </si>
  <si>
    <r>
      <t xml:space="preserve">Assumptions are identified and supported by empirical evidence </t>
    </r>
    <r>
      <rPr>
        <i/>
        <u/>
        <sz val="11"/>
        <color theme="1"/>
        <rFont val="Arial"/>
        <family val="2"/>
      </rPr>
      <t>or</t>
    </r>
    <r>
      <rPr>
        <sz val="11"/>
        <color theme="1"/>
        <rFont val="Arial"/>
        <family val="2"/>
      </rPr>
      <t xml:space="preserve"> the literature</t>
    </r>
  </si>
  <si>
    <t>A sensitivity analysis is performed and includes key variables that could affect benefits, costs, and assumptions</t>
  </si>
  <si>
    <t>The CBA is consistent with the baseline and target values for key outcome and/or impact indicators in the results matrix</t>
  </si>
  <si>
    <t>Key outcomes are identified</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</si>
  <si>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</si>
  <si>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</si>
  <si>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</si>
  <si>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</si>
  <si>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</si>
  <si>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All annual output targets are supported by corresponding annual costs
For LBRs: All disbursement-linked indicators have time-bound targets supported by corresponding disbursement amounts</t>
  </si>
  <si>
    <t>The sum of the total costs for all outputs, plus other costs if applicable, is equivalent to the total project amount (including counterpart funding)
For LBRs: The sum of disbursement amounts for all disbursement-linked indicators is equivalent to the amount of the loan (excluding other sources of financing)</t>
  </si>
  <si>
    <t>Evaluation with Attribution</t>
  </si>
  <si>
    <t>Relevance</t>
  </si>
  <si>
    <t>There is a lack of empirical evidence with attribution on the effectiveness of the interventions (internal validity)</t>
  </si>
  <si>
    <t>There is a lack of empirical evidence on the effectiveness of the interventions in a comparable context (external validity)</t>
  </si>
  <si>
    <t xml:space="preserve">An evaluation of this intervention can contribute to close knowledge gaps identified in strategic corporate documents. </t>
  </si>
  <si>
    <t>The interventions have innovative components</t>
  </si>
  <si>
    <t>Project counterparts consider that an evaluation with attribution is important to inform the project design, contribute to sustainability or promote accountability.</t>
  </si>
  <si>
    <t>Experimental (random assignment)</t>
  </si>
  <si>
    <t>Regression Discontinuity</t>
  </si>
  <si>
    <t>Instrumental Variables</t>
  </si>
  <si>
    <t>Difference in differences</t>
  </si>
  <si>
    <t>Matching</t>
  </si>
  <si>
    <t>Synthetic Control</t>
  </si>
  <si>
    <t>Quality of Evaluation Plan</t>
  </si>
  <si>
    <t>Methodology</t>
  </si>
  <si>
    <t>The questions that the evaluation will try to answer are clearly stated</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</si>
  <si>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</si>
  <si>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</si>
  <si>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</si>
  <si>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</si>
  <si>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</si>
  <si>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</si>
  <si>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</si>
  <si>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</si>
  <si>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</si>
  <si>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</si>
  <si>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</si>
  <si>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</si>
  <si>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 xml:space="preserve">The evaluation methodology proposed is appropriate to attempt answering the evaluation questions </t>
  </si>
  <si>
    <t>Data sources and their availability or timelines to gather/access data necessary are specified</t>
  </si>
  <si>
    <t>Countries that have improved disaster risk management (#)</t>
  </si>
  <si>
    <t>Countries that use fiduciary country systems (#)</t>
  </si>
  <si>
    <t>Projects supporting innovation ecosystems (#)</t>
  </si>
  <si>
    <t>Cross-border and transnational projects (#)</t>
  </si>
  <si>
    <t>Amount of international trade promoted (US$)</t>
  </si>
  <si>
    <t>Companies supported in innovation activities (#)</t>
  </si>
  <si>
    <t>Amount of FDI promoted (US$)</t>
  </si>
  <si>
    <t xml:space="preserve">     4.2 Identified and Quantified Benefits and Costs</t>
  </si>
  <si>
    <t xml:space="preserve">     4.3 Reasonable Assumptions</t>
  </si>
  <si>
    <t xml:space="preserve">     4.4 Sensitivity Analysis</t>
  </si>
  <si>
    <t xml:space="preserve">     4.5 Consistency with results matrix</t>
  </si>
  <si>
    <t xml:space="preserve">     4.1 Program has an ERR/NPV, or key outcomes identified for CEA</t>
  </si>
  <si>
    <t xml:space="preserve">     4.3 Supuestos Razonables</t>
  </si>
  <si>
    <t xml:space="preserve">     4.5 Consistencia con la matriz de resultados</t>
  </si>
  <si>
    <t xml:space="preserve">     4.1 El programa tiene una TIR/VPN, o resultados clave identificados para ACE</t>
  </si>
  <si>
    <t xml:space="preserve">     4.4 Análisis de Sensibilidad</t>
  </si>
  <si>
    <t>Países que han mejorado la gestión del riesgo de desastres (#)</t>
  </si>
  <si>
    <t>Países que usan sistemas nacionales fiduciarios (#)</t>
  </si>
  <si>
    <t>Proyectos que apoyan los ecosistemas de innovación (#)</t>
  </si>
  <si>
    <t>Proyectos transfronterizos y transnacionales (#)</t>
  </si>
  <si>
    <t>Monto del comercio internacional promovido (US$)</t>
  </si>
  <si>
    <t>Empresas apoyadas en actividades de innovación (#)</t>
  </si>
  <si>
    <t>Monto de la IED promovida (US$)</t>
  </si>
  <si>
    <t xml:space="preserve"> Development Effectiveness Matrix for Sovereign Guaranteed Operations - 2018</t>
  </si>
  <si>
    <t>N/A</t>
  </si>
  <si>
    <t>Fill in GN # of current OPR</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</si>
  <si>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</si>
  <si>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</si>
  <si>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Changes Made by Team &amp; Reference(s)</t>
  </si>
  <si>
    <r>
      <t xml:space="preserve">An ERR for the project is estimated - Fill in estimated ERR value expressed as 14.75 for 14.75% (can be negative) in </t>
    </r>
    <r>
      <rPr>
        <b/>
        <sz val="11"/>
        <rFont val="Arial"/>
        <family val="2"/>
      </rPr>
      <t>cell C42</t>
    </r>
  </si>
  <si>
    <t>Diversity</t>
  </si>
  <si>
    <t>Operation Number (fill in cell C7)</t>
  </si>
  <si>
    <t>GN-2843</t>
  </si>
  <si>
    <t xml:space="preserve">Ampliar la cobertura de agua potable y saneamiento, principalmente en
zonas rurales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</si>
</sst>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
    <numFmt numFmtId="168" formatCode="0.000"/>
  </numFmts>
  <fonts count="40"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b/>
      <sz val="10"/>
      <color indexed="9"/>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sz val="11"/>
      <color rgb="FFFF000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color theme="0"/>
      <name val="Arial"/>
      <family val="2"/>
    </font>
  </fonts>
  <fills count="29">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
      <patternFill patternType="solid">
        <fgColor rgb="FF006666"/>
        <bgColor indexed="64"/>
      </patternFill>
    </fill>
  </fills>
  <borders count="49">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498">
    <xf numFmtId="0" fontId="0" fillId="0" borderId="0" xfId="0"/>
    <xf numFmtId="0" fontId="18" fillId="19" borderId="48" xfId="0" applyFont="1" applyFill="1" applyBorder="1" applyAlignment="1">
      <alignment horizontal="center" vertical="center" wrapText="1"/>
    </xf>
    <xf numFmtId="0" fontId="3" fillId="0" borderId="0" xfId="0" applyFont="1" applyAlignment="1">
      <alignment vertical="center"/>
    </xf>
    <xf numFmtId="0" fontId="3" fillId="0" borderId="0" xfId="0" applyFont="1" applyBorder="1" applyAlignment="1">
      <alignment vertical="center"/>
    </xf>
    <xf numFmtId="0" fontId="3" fillId="0" borderId="0" xfId="0" applyFont="1" applyAlignment="1">
      <alignment vertical="center" wrapText="1"/>
    </xf>
    <xf numFmtId="0" fontId="3" fillId="0" borderId="0" xfId="0" applyFont="1" applyFill="1" applyAlignment="1">
      <alignment vertical="center"/>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10" fillId="14" borderId="8"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Fill="1" applyBorder="1" applyAlignment="1">
      <alignment vertical="center" wrapText="1"/>
    </xf>
    <xf numFmtId="0" fontId="7" fillId="0" borderId="10" xfId="0" applyFont="1" applyFill="1" applyBorder="1" applyAlignment="1">
      <alignment vertical="center" wrapText="1"/>
    </xf>
    <xf numFmtId="0" fontId="11" fillId="11" borderId="4" xfId="0" applyFont="1" applyFill="1" applyBorder="1" applyAlignment="1">
      <alignment vertical="center" wrapText="1"/>
    </xf>
    <xf numFmtId="0" fontId="3" fillId="0" borderId="10" xfId="0" applyFont="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0" xfId="0" applyFont="1" applyBorder="1" applyAlignment="1">
      <alignment vertical="center" wrapText="1"/>
    </xf>
    <xf numFmtId="0" fontId="14"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Border="1" applyAlignment="1">
      <alignment vertical="center"/>
    </xf>
    <xf numFmtId="0" fontId="14" fillId="0" borderId="22" xfId="0" applyFont="1" applyBorder="1" applyAlignment="1">
      <alignment vertical="center"/>
    </xf>
    <xf numFmtId="0" fontId="7" fillId="0" borderId="3" xfId="0" applyFont="1" applyFill="1" applyBorder="1" applyAlignment="1">
      <alignment vertical="center"/>
    </xf>
    <xf numFmtId="0" fontId="7" fillId="0" borderId="20" xfId="0" applyFont="1" applyBorder="1" applyAlignment="1">
      <alignment vertical="center"/>
    </xf>
    <xf numFmtId="0" fontId="13" fillId="0" borderId="10"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Alignment="1">
      <alignment vertical="center"/>
    </xf>
    <xf numFmtId="0" fontId="13" fillId="0" borderId="0" xfId="0" applyFont="1" applyFill="1" applyAlignment="1">
      <alignment vertical="center"/>
    </xf>
    <xf numFmtId="0" fontId="12" fillId="0" borderId="10" xfId="0" applyFont="1" applyFill="1" applyBorder="1" applyAlignment="1">
      <alignment vertical="center" wrapText="1"/>
    </xf>
    <xf numFmtId="0" fontId="12" fillId="15" borderId="4" xfId="0" applyFont="1" applyFill="1" applyBorder="1" applyAlignment="1">
      <alignment horizontal="center" vertical="center" wrapText="1"/>
    </xf>
    <xf numFmtId="0" fontId="13" fillId="0" borderId="0" xfId="0" applyFont="1" applyAlignment="1">
      <alignment vertical="center" wrapText="1"/>
    </xf>
    <xf numFmtId="0" fontId="12" fillId="0" borderId="0" xfId="0" applyFont="1" applyAlignment="1">
      <alignment horizontal="center" vertical="center"/>
    </xf>
    <xf numFmtId="0" fontId="16" fillId="13" borderId="7" xfId="0" applyFont="1" applyFill="1" applyBorder="1" applyAlignment="1">
      <alignment vertical="center" wrapText="1"/>
    </xf>
    <xf numFmtId="0" fontId="16" fillId="13" borderId="8" xfId="0" applyFont="1" applyFill="1" applyBorder="1" applyAlignment="1">
      <alignment horizontal="center" vertical="center"/>
    </xf>
    <xf numFmtId="0" fontId="16" fillId="13" borderId="9" xfId="0" applyFont="1" applyFill="1" applyBorder="1" applyAlignment="1">
      <alignment horizontal="center" vertical="center"/>
    </xf>
    <xf numFmtId="0" fontId="10" fillId="14" borderId="4" xfId="0" applyFont="1" applyFill="1" applyBorder="1" applyAlignment="1">
      <alignment vertical="center" wrapText="1"/>
    </xf>
    <xf numFmtId="0" fontId="3" fillId="0" borderId="12" xfId="0" applyFont="1" applyBorder="1" applyAlignment="1">
      <alignment vertical="center" wrapText="1"/>
    </xf>
    <xf numFmtId="0" fontId="12" fillId="0" borderId="4" xfId="0" applyFont="1" applyFill="1" applyBorder="1" applyAlignment="1" applyProtection="1">
      <alignment vertical="center" wrapText="1"/>
      <protection locked="0"/>
    </xf>
    <xf numFmtId="0" fontId="13" fillId="0" borderId="4" xfId="0" applyFont="1" applyFill="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Fill="1" applyBorder="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Fill="1" applyBorder="1" applyAlignment="1" applyProtection="1">
      <alignment vertical="center"/>
      <protection locked="0"/>
    </xf>
    <xf numFmtId="0" fontId="3" fillId="0" borderId="27" xfId="0" applyFont="1" applyFill="1" applyBorder="1" applyAlignment="1" applyProtection="1">
      <alignment vertical="center"/>
      <protection locked="0"/>
    </xf>
    <xf numFmtId="0" fontId="3" fillId="0" borderId="21" xfId="0" applyFont="1" applyFill="1" applyBorder="1" applyAlignment="1" applyProtection="1">
      <alignment vertical="center"/>
      <protection locked="0"/>
    </xf>
    <xf numFmtId="0" fontId="13" fillId="0" borderId="0" xfId="0" applyFont="1" applyFill="1" applyAlignment="1" applyProtection="1">
      <alignment vertical="center"/>
      <protection locked="0"/>
    </xf>
    <xf numFmtId="0" fontId="13" fillId="0" borderId="0" xfId="0" applyFont="1" applyAlignment="1" applyProtection="1">
      <alignment vertical="center"/>
      <protection locked="0"/>
    </xf>
    <xf numFmtId="0" fontId="12" fillId="0" borderId="10" xfId="0" applyFont="1" applyFill="1" applyBorder="1" applyAlignment="1">
      <alignment horizontal="right" vertical="center" wrapText="1"/>
    </xf>
    <xf numFmtId="0" fontId="12" fillId="0" borderId="12" xfId="0" applyFont="1" applyFill="1" applyBorder="1" applyAlignment="1">
      <alignment vertical="center" wrapText="1"/>
    </xf>
    <xf numFmtId="0" fontId="12" fillId="0" borderId="5" xfId="0" applyFont="1" applyFill="1" applyBorder="1" applyAlignment="1" applyProtection="1">
      <alignment vertical="center" wrapText="1"/>
      <protection locked="0"/>
    </xf>
    <xf numFmtId="0" fontId="17" fillId="11" borderId="4" xfId="0" applyFont="1" applyFill="1" applyBorder="1" applyAlignment="1">
      <alignment vertical="center" wrapText="1"/>
    </xf>
    <xf numFmtId="0" fontId="3" fillId="0" borderId="0" xfId="0" applyFont="1"/>
    <xf numFmtId="0" fontId="16" fillId="25" borderId="10" xfId="0" applyFont="1" applyFill="1" applyBorder="1" applyAlignment="1">
      <alignment vertical="center" wrapText="1"/>
    </xf>
    <xf numFmtId="0" fontId="16" fillId="25" borderId="32" xfId="0" applyFont="1" applyFill="1" applyBorder="1" applyAlignment="1">
      <alignment vertical="center" wrapText="1"/>
    </xf>
    <xf numFmtId="0" fontId="16" fillId="25" borderId="33" xfId="0" applyFont="1" applyFill="1" applyBorder="1" applyAlignment="1">
      <alignment vertical="center" wrapText="1"/>
    </xf>
    <xf numFmtId="0" fontId="16" fillId="25" borderId="34" xfId="0" applyFont="1" applyFill="1" applyBorder="1" applyAlignment="1">
      <alignment horizontal="center" vertical="center" wrapText="1"/>
    </xf>
    <xf numFmtId="0" fontId="10" fillId="14" borderId="7" xfId="0" applyFont="1" applyFill="1" applyBorder="1" applyAlignment="1">
      <alignment vertical="center" wrapText="1"/>
    </xf>
    <xf numFmtId="0" fontId="17"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3" fillId="0" borderId="0" xfId="0" applyFont="1" applyBorder="1" applyAlignment="1">
      <alignment horizontal="center" vertical="center"/>
    </xf>
    <xf numFmtId="0" fontId="11"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protection hidden="1"/>
    </xf>
    <xf numFmtId="0" fontId="7" fillId="0" borderId="5" xfId="0" applyFont="1" applyFill="1" applyBorder="1" applyAlignment="1" applyProtection="1">
      <alignment horizontal="center" vertical="center" wrapText="1"/>
      <protection locked="0"/>
    </xf>
    <xf numFmtId="0" fontId="18" fillId="13" borderId="6" xfId="0" applyFont="1" applyFill="1" applyBorder="1" applyAlignment="1">
      <alignment vertical="center" wrapText="1"/>
    </xf>
    <xf numFmtId="0" fontId="8" fillId="13" borderId="8" xfId="0" applyFont="1" applyFill="1" applyBorder="1" applyAlignment="1">
      <alignment horizontal="center" vertical="center"/>
    </xf>
    <xf numFmtId="0" fontId="18"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Font="1" applyFill="1" applyBorder="1" applyAlignment="1">
      <alignment vertical="center" wrapText="1"/>
    </xf>
    <xf numFmtId="0" fontId="3" fillId="0" borderId="10" xfId="8" applyFont="1" applyFill="1" applyBorder="1" applyAlignment="1">
      <alignment vertical="center" wrapText="1"/>
    </xf>
    <xf numFmtId="0" fontId="17" fillId="11" borderId="4" xfId="0" applyFont="1" applyFill="1" applyBorder="1" applyAlignment="1">
      <alignment horizontal="center" vertical="center" wrapText="1"/>
    </xf>
    <xf numFmtId="0" fontId="13" fillId="0" borderId="4" xfId="0" applyFont="1" applyFill="1" applyBorder="1" applyAlignment="1" applyProtection="1">
      <alignment horizontal="center" vertical="center" wrapText="1"/>
      <protection locked="0"/>
    </xf>
    <xf numFmtId="0" fontId="12" fillId="0" borderId="4" xfId="0" applyFont="1" applyFill="1" applyBorder="1" applyAlignment="1" applyProtection="1">
      <alignment horizontal="center" vertical="center" wrapText="1"/>
      <protection locked="0"/>
    </xf>
    <xf numFmtId="0" fontId="12" fillId="0" borderId="5" xfId="0" applyFont="1" applyFill="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3" fillId="0" borderId="0" xfId="0" applyFont="1" applyAlignment="1">
      <alignment wrapText="1"/>
    </xf>
    <xf numFmtId="0" fontId="7" fillId="21" borderId="10" xfId="0" applyFont="1" applyFill="1" applyBorder="1" applyAlignment="1">
      <alignment vertical="center" wrapText="1"/>
    </xf>
    <xf numFmtId="0" fontId="21" fillId="0" borderId="10" xfId="0" applyFont="1" applyFill="1" applyBorder="1" applyAlignment="1">
      <alignment vertical="center" wrapText="1"/>
    </xf>
    <xf numFmtId="165" fontId="7" fillId="0" borderId="4" xfId="0" applyNumberFormat="1" applyFont="1" applyFill="1" applyBorder="1" applyAlignment="1" applyProtection="1">
      <alignment horizontal="right" vertical="center" wrapText="1"/>
      <protection locked="0"/>
    </xf>
    <xf numFmtId="0" fontId="7" fillId="21" borderId="10" xfId="0" applyFont="1" applyFill="1" applyBorder="1" applyAlignment="1">
      <alignment horizontal="left" vertical="center" wrapText="1"/>
    </xf>
    <xf numFmtId="0" fontId="7" fillId="0" borderId="10" xfId="0" applyFont="1" applyFill="1" applyBorder="1" applyAlignment="1">
      <alignment horizontal="right" vertical="center" wrapText="1"/>
    </xf>
    <xf numFmtId="165" fontId="21" fillId="0" borderId="4" xfId="0" applyNumberFormat="1" applyFont="1" applyFill="1" applyBorder="1" applyAlignment="1" applyProtection="1">
      <alignment horizontal="center" vertical="center" wrapText="1"/>
    </xf>
    <xf numFmtId="0" fontId="3" fillId="0" borderId="10" xfId="0" applyFont="1" applyFill="1" applyBorder="1" applyAlignment="1">
      <alignment horizontal="right" vertical="center" wrapText="1"/>
    </xf>
    <xf numFmtId="0" fontId="7" fillId="0" borderId="12" xfId="0" applyFont="1" applyFill="1" applyBorder="1" applyAlignment="1">
      <alignment vertical="center" wrapText="1"/>
    </xf>
    <xf numFmtId="0" fontId="3" fillId="0" borderId="0" xfId="0" applyFont="1" applyFill="1" applyBorder="1" applyAlignment="1">
      <alignment vertical="center" wrapText="1"/>
    </xf>
    <xf numFmtId="0" fontId="3" fillId="0" borderId="0" xfId="0" applyNumberFormat="1" applyFont="1" applyFill="1" applyBorder="1" applyAlignment="1">
      <alignment horizontal="left" vertical="center" wrapText="1"/>
    </xf>
    <xf numFmtId="0" fontId="3" fillId="0" borderId="0" xfId="0" applyFont="1" applyFill="1" applyAlignment="1">
      <alignment wrapText="1"/>
    </xf>
    <xf numFmtId="0" fontId="21" fillId="0" borderId="4" xfId="0" applyNumberFormat="1" applyFont="1" applyFill="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Fill="1" applyAlignment="1" applyProtection="1">
      <alignment vertical="center"/>
      <protection hidden="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2" fillId="15" borderId="11" xfId="0" applyFont="1" applyFill="1" applyBorder="1" applyAlignment="1">
      <alignment horizontal="center" vertical="center" wrapText="1"/>
    </xf>
    <xf numFmtId="0" fontId="16" fillId="14" borderId="4" xfId="0" applyFont="1" applyFill="1" applyBorder="1" applyAlignment="1">
      <alignment vertical="center" wrapText="1"/>
    </xf>
    <xf numFmtId="0" fontId="7" fillId="0" borderId="4" xfId="0" applyFont="1" applyFill="1" applyBorder="1" applyAlignment="1" applyProtection="1">
      <alignment vertical="center" wrapText="1"/>
      <protection locked="0"/>
    </xf>
    <xf numFmtId="0" fontId="16"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Border="1" applyAlignment="1" applyProtection="1">
      <alignment horizontal="center" vertical="center"/>
      <protection locked="0"/>
    </xf>
    <xf numFmtId="0" fontId="3" fillId="0" borderId="26" xfId="0" applyFont="1" applyFill="1" applyBorder="1" applyAlignment="1" applyProtection="1">
      <alignment vertical="center"/>
      <protection hidden="1"/>
    </xf>
    <xf numFmtId="0" fontId="3" fillId="0" borderId="27" xfId="0" applyFont="1" applyFill="1" applyBorder="1" applyAlignment="1" applyProtection="1">
      <alignment vertical="center"/>
      <protection hidden="1"/>
    </xf>
    <xf numFmtId="0" fontId="3" fillId="0" borderId="21" xfId="0" applyFont="1" applyFill="1" applyBorder="1" applyAlignment="1" applyProtection="1">
      <alignment vertical="center"/>
      <protection hidden="1"/>
    </xf>
    <xf numFmtId="0" fontId="13" fillId="0" borderId="0" xfId="0" applyFont="1" applyFill="1" applyAlignment="1" applyProtection="1">
      <alignment vertical="center"/>
      <protection hidden="1"/>
    </xf>
    <xf numFmtId="0" fontId="13" fillId="0" borderId="0" xfId="0" applyFont="1" applyAlignment="1" applyProtection="1">
      <alignment vertical="center"/>
      <protection hidden="1"/>
    </xf>
    <xf numFmtId="0" fontId="17"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2" fillId="0" borderId="11" xfId="0" applyFont="1" applyFill="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7" fillId="11" borderId="11" xfId="0" applyFont="1" applyFill="1" applyBorder="1" applyAlignment="1">
      <alignment horizontal="center" vertical="center" wrapText="1"/>
    </xf>
    <xf numFmtId="0" fontId="13" fillId="0" borderId="0" xfId="0" applyFont="1" applyBorder="1" applyAlignment="1">
      <alignment vertical="center" wrapText="1"/>
    </xf>
    <xf numFmtId="0" fontId="13" fillId="0" borderId="0" xfId="0" applyFont="1" applyBorder="1" applyAlignment="1" applyProtection="1">
      <alignment vertical="center" wrapText="1"/>
    </xf>
    <xf numFmtId="0" fontId="16" fillId="14" borderId="7" xfId="0" applyFont="1" applyFill="1" applyBorder="1" applyAlignment="1">
      <alignment vertical="center" wrapText="1"/>
    </xf>
    <xf numFmtId="0" fontId="16" fillId="14" borderId="8" xfId="0" applyFont="1" applyFill="1" applyBorder="1" applyAlignment="1">
      <alignment vertical="center" wrapText="1"/>
    </xf>
    <xf numFmtId="0" fontId="16" fillId="14" borderId="8" xfId="0" applyFont="1" applyFill="1" applyBorder="1" applyAlignment="1">
      <alignment horizontal="center" vertical="center" wrapText="1"/>
    </xf>
    <xf numFmtId="165" fontId="16" fillId="14" borderId="9" xfId="0" applyNumberFormat="1" applyFont="1" applyFill="1" applyBorder="1" applyAlignment="1" applyProtection="1">
      <alignment horizontal="right" vertical="center" wrapText="1"/>
    </xf>
    <xf numFmtId="0" fontId="16" fillId="11" borderId="10" xfId="0" applyFont="1" applyFill="1" applyBorder="1" applyAlignment="1">
      <alignment vertical="center" wrapText="1"/>
    </xf>
    <xf numFmtId="0" fontId="16" fillId="11" borderId="4" xfId="0" applyFont="1" applyFill="1" applyBorder="1" applyAlignment="1">
      <alignment horizontal="center" vertical="center" wrapText="1"/>
    </xf>
    <xf numFmtId="165" fontId="27" fillId="11" borderId="11" xfId="0" applyNumberFormat="1" applyFont="1" applyFill="1" applyBorder="1" applyAlignment="1" applyProtection="1">
      <alignment horizontal="right" vertical="center" wrapText="1"/>
    </xf>
    <xf numFmtId="0" fontId="3" fillId="0" borderId="4" xfId="0" applyFont="1" applyFill="1" applyBorder="1" applyAlignment="1" applyProtection="1">
      <alignment vertical="center"/>
      <protection locked="0"/>
    </xf>
    <xf numFmtId="0" fontId="12" fillId="0" borderId="4" xfId="0" applyFont="1" applyBorder="1" applyAlignment="1" applyProtection="1">
      <alignment horizontal="center" vertical="center" wrapText="1"/>
      <protection locked="0"/>
    </xf>
    <xf numFmtId="165" fontId="12" fillId="0" borderId="11" xfId="9" applyNumberFormat="1" applyFont="1" applyFill="1" applyBorder="1" applyAlignment="1" applyProtection="1">
      <alignment horizontal="right" vertical="center" wrapText="1"/>
    </xf>
    <xf numFmtId="0" fontId="13" fillId="0" borderId="4" xfId="0" applyFont="1" applyBorder="1" applyAlignment="1" applyProtection="1">
      <alignment vertical="center" wrapText="1"/>
      <protection locked="0"/>
    </xf>
    <xf numFmtId="0" fontId="13" fillId="0" borderId="10" xfId="0" applyFont="1" applyBorder="1" applyAlignment="1">
      <alignment vertical="center" wrapText="1"/>
    </xf>
    <xf numFmtId="0" fontId="29" fillId="0" borderId="4" xfId="0" applyFont="1" applyBorder="1" applyAlignment="1" applyProtection="1">
      <alignment horizontal="center" vertical="center" wrapText="1"/>
      <protection locked="0"/>
    </xf>
    <xf numFmtId="0" fontId="12" fillId="10" borderId="10" xfId="0" applyFont="1" applyFill="1" applyBorder="1" applyAlignment="1">
      <alignment vertical="center" wrapText="1"/>
    </xf>
    <xf numFmtId="0" fontId="12" fillId="10" borderId="4" xfId="0" applyFont="1" applyFill="1" applyBorder="1" applyAlignment="1">
      <alignment vertical="center" wrapText="1"/>
    </xf>
    <xf numFmtId="0" fontId="12" fillId="10" borderId="4" xfId="0" applyFont="1" applyFill="1" applyBorder="1" applyAlignment="1">
      <alignment horizontal="center" vertical="center" wrapText="1"/>
    </xf>
    <xf numFmtId="165" fontId="12" fillId="10" borderId="11" xfId="0" applyNumberFormat="1" applyFont="1" applyFill="1" applyBorder="1" applyAlignment="1" applyProtection="1">
      <alignment horizontal="right" vertical="center" wrapText="1"/>
    </xf>
    <xf numFmtId="0" fontId="11" fillId="22" borderId="4" xfId="0" applyFont="1" applyFill="1" applyBorder="1" applyAlignment="1">
      <alignment horizontal="center" vertical="center" wrapText="1"/>
    </xf>
    <xf numFmtId="0" fontId="22" fillId="23" borderId="11" xfId="0" applyFont="1" applyFill="1" applyBorder="1" applyAlignment="1" applyProtection="1">
      <alignment horizontal="center" vertical="center" wrapText="1"/>
    </xf>
    <xf numFmtId="0" fontId="12" fillId="0" borderId="4" xfId="0" applyFont="1" applyBorder="1" applyAlignment="1" applyProtection="1">
      <alignment vertical="center" wrapText="1"/>
      <protection locked="0"/>
    </xf>
    <xf numFmtId="0" fontId="7" fillId="15" borderId="4" xfId="0" applyFont="1" applyFill="1" applyBorder="1" applyAlignment="1" applyProtection="1">
      <alignment horizontal="center" vertical="center" wrapText="1"/>
    </xf>
    <xf numFmtId="0" fontId="7" fillId="15" borderId="11" xfId="0" applyFont="1" applyFill="1" applyBorder="1" applyAlignment="1" applyProtection="1">
      <alignment horizontal="center" vertical="center" wrapText="1"/>
    </xf>
    <xf numFmtId="0" fontId="30" fillId="18" borderId="10" xfId="0" applyFont="1" applyFill="1" applyBorder="1" applyAlignment="1">
      <alignment vertical="center" wrapText="1"/>
    </xf>
    <xf numFmtId="0" fontId="30" fillId="18" borderId="4" xfId="0" applyFont="1" applyFill="1" applyBorder="1" applyAlignment="1">
      <alignment vertical="center" wrapText="1"/>
    </xf>
    <xf numFmtId="165" fontId="16" fillId="11" borderId="11" xfId="0" applyNumberFormat="1" applyFont="1" applyFill="1" applyBorder="1" applyAlignment="1" applyProtection="1">
      <alignment horizontal="right" vertical="center" wrapText="1"/>
    </xf>
    <xf numFmtId="165" fontId="12" fillId="0" borderId="11" xfId="9" applyNumberFormat="1" applyFont="1" applyFill="1" applyBorder="1" applyAlignment="1" applyProtection="1">
      <alignment horizontal="right" vertical="center"/>
    </xf>
    <xf numFmtId="0" fontId="13" fillId="0" borderId="4" xfId="0" applyFont="1" applyBorder="1" applyAlignment="1" applyProtection="1">
      <alignment horizontal="center" vertical="center" wrapText="1"/>
      <protection locked="0"/>
    </xf>
    <xf numFmtId="165" fontId="12" fillId="10" borderId="4" xfId="0" applyNumberFormat="1" applyFont="1" applyFill="1" applyBorder="1" applyAlignment="1" applyProtection="1">
      <alignment vertical="center" wrapText="1"/>
    </xf>
    <xf numFmtId="0" fontId="12" fillId="16" borderId="10" xfId="8" applyFont="1" applyFill="1" applyBorder="1" applyAlignment="1">
      <alignment vertical="center" wrapText="1"/>
    </xf>
    <xf numFmtId="0" fontId="12" fillId="16" borderId="4" xfId="8" applyFont="1" applyFill="1" applyBorder="1" applyAlignment="1">
      <alignment horizontal="center" vertical="center" wrapText="1"/>
    </xf>
    <xf numFmtId="165" fontId="12" fillId="16" borderId="11" xfId="8" applyNumberFormat="1" applyFont="1" applyFill="1" applyBorder="1" applyAlignment="1" applyProtection="1">
      <alignment horizontal="right" vertical="center" wrapText="1"/>
    </xf>
    <xf numFmtId="0" fontId="13" fillId="0" borderId="10" xfId="8" applyFont="1" applyFill="1" applyBorder="1" applyAlignment="1">
      <alignment horizontal="left" vertical="center" wrapText="1"/>
    </xf>
    <xf numFmtId="0" fontId="13" fillId="0" borderId="4" xfId="8" applyFont="1" applyFill="1" applyBorder="1" applyAlignment="1" applyProtection="1">
      <alignment horizontal="center" vertical="center" wrapText="1"/>
      <protection locked="0"/>
    </xf>
    <xf numFmtId="0" fontId="13" fillId="0" borderId="10" xfId="8" applyFont="1" applyBorder="1" applyAlignment="1">
      <alignment horizontal="left" vertical="center" wrapText="1"/>
    </xf>
    <xf numFmtId="0" fontId="13" fillId="0" borderId="10" xfId="8" applyFont="1" applyBorder="1" applyAlignment="1">
      <alignment vertical="center" wrapText="1"/>
    </xf>
    <xf numFmtId="0" fontId="13" fillId="0" borderId="4" xfId="8" applyFont="1" applyBorder="1" applyAlignment="1" applyProtection="1">
      <alignment horizontal="center" vertical="center" wrapText="1"/>
      <protection locked="0"/>
    </xf>
    <xf numFmtId="0" fontId="7" fillId="10" borderId="11" xfId="0" applyFont="1" applyFill="1" applyBorder="1" applyAlignment="1" applyProtection="1">
      <alignment vertical="center" wrapText="1"/>
      <protection locked="0"/>
    </xf>
    <xf numFmtId="0" fontId="14" fillId="0" borderId="0" xfId="0" applyFont="1" applyAlignment="1">
      <alignment horizontal="center" vertical="center"/>
    </xf>
    <xf numFmtId="0" fontId="14" fillId="0" borderId="0" xfId="0" applyFont="1" applyBorder="1" applyAlignment="1">
      <alignment horizontal="center" vertical="center"/>
    </xf>
    <xf numFmtId="0" fontId="3" fillId="0" borderId="0" xfId="0" applyFont="1" applyAlignment="1">
      <alignment wrapText="1"/>
    </xf>
    <xf numFmtId="0" fontId="14" fillId="0" borderId="0" xfId="0" applyFont="1" applyAlignment="1">
      <alignment horizontal="center" vertical="center"/>
    </xf>
    <xf numFmtId="0" fontId="14" fillId="0" borderId="0" xfId="0" applyFont="1" applyBorder="1" applyAlignment="1">
      <alignment horizontal="center" vertical="center"/>
    </xf>
    <xf numFmtId="0" fontId="8" fillId="14" borderId="4" xfId="0" applyFont="1" applyFill="1" applyBorder="1" applyAlignment="1">
      <alignment horizontal="center" vertical="center" wrapText="1"/>
    </xf>
    <xf numFmtId="0" fontId="3" fillId="0" borderId="0" xfId="0" applyFont="1" applyBorder="1" applyAlignment="1">
      <alignment horizontal="center" vertical="center"/>
    </xf>
    <xf numFmtId="0" fontId="8" fillId="13" borderId="4" xfId="0" applyFont="1" applyFill="1" applyBorder="1" applyAlignment="1">
      <alignment horizontal="center" vertical="center"/>
    </xf>
    <xf numFmtId="0" fontId="3" fillId="24" borderId="0" xfId="0" applyFont="1" applyFill="1" applyAlignment="1">
      <alignment vertical="center"/>
    </xf>
    <xf numFmtId="0" fontId="15" fillId="0" borderId="0" xfId="0" applyFont="1" applyBorder="1" applyAlignment="1">
      <alignment vertical="center"/>
    </xf>
    <xf numFmtId="0" fontId="13" fillId="24" borderId="0" xfId="0" applyFont="1" applyFill="1" applyBorder="1" applyAlignment="1">
      <alignment horizontal="left" vertical="center" wrapText="1"/>
    </xf>
    <xf numFmtId="0" fontId="7" fillId="0" borderId="0" xfId="0" applyFont="1" applyFill="1" applyBorder="1" applyAlignment="1" applyProtection="1">
      <alignment horizontal="center" vertical="center" wrapText="1"/>
      <protection locked="0"/>
    </xf>
    <xf numFmtId="0" fontId="8"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7"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hidden="1"/>
    </xf>
    <xf numFmtId="0" fontId="7" fillId="0" borderId="4" xfId="0" applyFont="1" applyFill="1" applyBorder="1" applyAlignment="1" applyProtection="1">
      <alignment horizontal="center" vertical="center" wrapText="1"/>
      <protection locked="0"/>
    </xf>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Fill="1" applyBorder="1" applyAlignment="1">
      <alignment horizontal="left" vertical="center" wrapText="1" indent="1"/>
    </xf>
    <xf numFmtId="0" fontId="8" fillId="14" borderId="4" xfId="0" applyFont="1" applyFill="1" applyBorder="1" applyAlignment="1">
      <alignment horizontal="center" vertical="center" wrapText="1"/>
    </xf>
    <xf numFmtId="0" fontId="3" fillId="0" borderId="0" xfId="0" applyFont="1" applyBorder="1" applyAlignment="1">
      <alignment horizontal="center" vertical="center"/>
    </xf>
    <xf numFmtId="0" fontId="17"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6" fillId="25" borderId="4" xfId="0" applyFont="1" applyFill="1" applyBorder="1" applyAlignment="1">
      <alignment vertical="center" wrapText="1"/>
    </xf>
    <xf numFmtId="2" fontId="16"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16" fillId="11" borderId="11" xfId="0" applyFont="1" applyFill="1" applyBorder="1" applyAlignment="1">
      <alignment vertical="center" wrapText="1"/>
    </xf>
    <xf numFmtId="0" fontId="16" fillId="14" borderId="10" xfId="0" applyFont="1" applyFill="1" applyBorder="1" applyAlignment="1">
      <alignment vertical="center" wrapText="1"/>
    </xf>
    <xf numFmtId="0" fontId="24" fillId="0" borderId="10" xfId="0" applyFont="1" applyFill="1" applyBorder="1" applyAlignment="1">
      <alignment vertical="center" wrapText="1"/>
    </xf>
    <xf numFmtId="0" fontId="13" fillId="0" borderId="12" xfId="0" applyFont="1" applyFill="1" applyBorder="1" applyAlignment="1">
      <alignment vertical="center" wrapText="1"/>
    </xf>
    <xf numFmtId="0" fontId="3" fillId="0" borderId="5" xfId="0" applyFont="1" applyBorder="1" applyAlignment="1" applyProtection="1">
      <alignment vertical="center"/>
      <protection locked="0"/>
    </xf>
    <xf numFmtId="0" fontId="8" fillId="13" borderId="7" xfId="0" applyFont="1" applyFill="1" applyBorder="1" applyAlignment="1">
      <alignment vertical="center" wrapText="1"/>
    </xf>
    <xf numFmtId="0" fontId="8" fillId="14" borderId="11" xfId="0" applyFont="1" applyFill="1" applyBorder="1" applyAlignment="1">
      <alignment horizontal="center" vertical="center" wrapText="1"/>
    </xf>
    <xf numFmtId="0" fontId="3" fillId="0" borderId="37" xfId="0" applyFont="1" applyFill="1" applyBorder="1" applyAlignment="1" applyProtection="1">
      <alignment vertical="center"/>
      <protection locked="0"/>
    </xf>
    <xf numFmtId="0" fontId="3" fillId="0" borderId="31" xfId="0" applyFont="1" applyFill="1" applyBorder="1" applyAlignment="1" applyProtection="1">
      <alignment vertical="center"/>
      <protection locked="0"/>
    </xf>
    <xf numFmtId="0" fontId="3" fillId="0" borderId="42" xfId="0" applyFont="1" applyFill="1" applyBorder="1" applyAlignment="1" applyProtection="1">
      <alignment vertical="center"/>
      <protection locked="0"/>
    </xf>
    <xf numFmtId="0" fontId="8" fillId="13" borderId="9" xfId="0" applyFont="1" applyFill="1" applyBorder="1" applyAlignment="1">
      <alignment horizontal="center" vertical="center" wrapText="1"/>
    </xf>
    <xf numFmtId="0" fontId="16" fillId="14" borderId="11" xfId="0" applyFont="1" applyFill="1" applyBorder="1" applyAlignment="1">
      <alignment vertical="center" wrapText="1"/>
    </xf>
    <xf numFmtId="0" fontId="24" fillId="0" borderId="11" xfId="0" applyFont="1" applyFill="1" applyBorder="1" applyAlignment="1" applyProtection="1">
      <alignment horizontal="center" vertical="center" wrapText="1"/>
      <protection locked="0"/>
    </xf>
    <xf numFmtId="0" fontId="7" fillId="0" borderId="11" xfId="0" applyFont="1" applyFill="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6" fillId="14" borderId="4" xfId="0" applyFont="1" applyFill="1" applyBorder="1" applyAlignment="1">
      <alignment horizontal="center" vertical="center" wrapText="1"/>
    </xf>
    <xf numFmtId="165" fontId="16" fillId="14" borderId="11" xfId="0" applyNumberFormat="1" applyFont="1" applyFill="1" applyBorder="1" applyAlignment="1" applyProtection="1">
      <alignment horizontal="right" vertical="center" wrapText="1"/>
    </xf>
    <xf numFmtId="0" fontId="3" fillId="0" borderId="0" xfId="0" applyFont="1" applyFill="1" applyBorder="1" applyAlignment="1" applyProtection="1">
      <alignment vertical="center"/>
      <protection hidden="1"/>
    </xf>
    <xf numFmtId="0" fontId="3" fillId="0" borderId="0" xfId="0" applyFont="1" applyBorder="1" applyAlignment="1" applyProtection="1">
      <alignment vertical="center"/>
      <protection hidden="1"/>
    </xf>
    <xf numFmtId="0" fontId="7" fillId="0" borderId="5" xfId="0" applyFont="1" applyFill="1" applyBorder="1" applyAlignment="1" applyProtection="1">
      <alignment horizontal="center" vertical="center"/>
      <protection locked="0"/>
    </xf>
    <xf numFmtId="0" fontId="7" fillId="15" borderId="5" xfId="0" applyFont="1" applyFill="1" applyBorder="1" applyAlignment="1" applyProtection="1">
      <alignment horizontal="center" vertical="center" wrapText="1"/>
    </xf>
    <xf numFmtId="0" fontId="3" fillId="0" borderId="16" xfId="0" applyFont="1" applyFill="1" applyBorder="1" applyAlignment="1" applyProtection="1">
      <alignment vertical="center"/>
      <protection hidden="1"/>
    </xf>
    <xf numFmtId="0" fontId="3" fillId="0" borderId="16" xfId="0" applyFont="1" applyBorder="1" applyAlignment="1" applyProtection="1">
      <alignment vertical="center"/>
      <protection hidden="1"/>
    </xf>
    <xf numFmtId="0" fontId="3" fillId="0" borderId="14" xfId="0" applyFont="1" applyFill="1" applyBorder="1" applyAlignment="1" applyProtection="1">
      <alignment vertical="center"/>
      <protection hidden="1"/>
    </xf>
    <xf numFmtId="0" fontId="3" fillId="0" borderId="14" xfId="0" applyFont="1" applyBorder="1" applyAlignment="1" applyProtection="1">
      <alignment vertical="center"/>
      <protection hidden="1"/>
    </xf>
    <xf numFmtId="0" fontId="16" fillId="14" borderId="39" xfId="0" applyFont="1" applyFill="1" applyBorder="1" applyAlignment="1">
      <alignment horizontal="center" vertical="center" wrapText="1"/>
    </xf>
    <xf numFmtId="165" fontId="16" fillId="14" borderId="41" xfId="0" applyNumberFormat="1" applyFont="1" applyFill="1" applyBorder="1" applyAlignment="1" applyProtection="1">
      <alignment horizontal="right" vertical="center" wrapText="1"/>
    </xf>
    <xf numFmtId="0" fontId="30" fillId="17" borderId="40" xfId="0" applyFont="1" applyFill="1" applyBorder="1" applyAlignment="1">
      <alignment vertical="center" wrapText="1"/>
    </xf>
    <xf numFmtId="0" fontId="30" fillId="17" borderId="39" xfId="0" applyFont="1" applyFill="1" applyBorder="1" applyAlignment="1">
      <alignment vertical="center" wrapText="1"/>
    </xf>
    <xf numFmtId="0" fontId="3" fillId="0" borderId="4" xfId="0" applyFont="1" applyFill="1" applyBorder="1" applyAlignment="1" applyProtection="1">
      <alignment vertical="center"/>
      <protection hidden="1"/>
    </xf>
    <xf numFmtId="0" fontId="3" fillId="24" borderId="4" xfId="0" applyFont="1" applyFill="1" applyBorder="1" applyAlignment="1" applyProtection="1">
      <alignment vertical="center"/>
      <protection hidden="1"/>
    </xf>
    <xf numFmtId="0" fontId="16" fillId="13" borderId="8" xfId="0" applyFont="1" applyFill="1" applyBorder="1" applyAlignment="1">
      <alignment horizontal="center" vertical="center" wrapText="1"/>
    </xf>
    <xf numFmtId="0" fontId="13" fillId="0" borderId="8" xfId="0" applyFont="1" applyFill="1" applyBorder="1" applyAlignment="1" applyProtection="1">
      <alignment vertical="center"/>
      <protection hidden="1"/>
    </xf>
    <xf numFmtId="0" fontId="13" fillId="0" borderId="8" xfId="0" applyFont="1" applyBorder="1" applyAlignment="1" applyProtection="1">
      <alignment vertical="center"/>
      <protection hidden="1"/>
    </xf>
    <xf numFmtId="0" fontId="33" fillId="0" borderId="10" xfId="0" applyFont="1" applyFill="1" applyBorder="1" applyAlignment="1">
      <alignment vertical="center" wrapText="1"/>
    </xf>
    <xf numFmtId="0" fontId="3" fillId="24" borderId="5" xfId="0" applyFont="1" applyFill="1" applyBorder="1" applyAlignment="1" applyProtection="1">
      <alignment vertical="center"/>
      <protection hidden="1"/>
    </xf>
    <xf numFmtId="0" fontId="13" fillId="0" borderId="35" xfId="0" applyFont="1" applyBorder="1" applyAlignment="1" applyProtection="1">
      <alignment vertical="center"/>
      <protection hidden="1"/>
    </xf>
    <xf numFmtId="0" fontId="3" fillId="0" borderId="30" xfId="0" applyFont="1" applyFill="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8" xfId="0" applyFont="1" applyFill="1" applyBorder="1" applyAlignment="1" applyProtection="1">
      <alignment vertical="center"/>
      <protection hidden="1"/>
    </xf>
    <xf numFmtId="0" fontId="13" fillId="0" borderId="10" xfId="0" applyFont="1" applyFill="1" applyBorder="1" applyAlignment="1">
      <alignment horizontal="left" vertical="center" wrapText="1" indent="2"/>
    </xf>
    <xf numFmtId="0" fontId="34" fillId="9" borderId="10" xfId="0" applyFont="1" applyFill="1" applyBorder="1" applyAlignment="1">
      <alignment vertical="center" wrapText="1"/>
    </xf>
    <xf numFmtId="0" fontId="8" fillId="14" borderId="11" xfId="0" applyFont="1" applyFill="1" applyBorder="1" applyAlignment="1">
      <alignment horizontal="center" vertical="center" wrapText="1"/>
    </xf>
    <xf numFmtId="0" fontId="20" fillId="9" borderId="10" xfId="0" applyFont="1" applyFill="1" applyBorder="1" applyAlignment="1" applyProtection="1">
      <alignment vertical="center" wrapText="1"/>
      <protection hidden="1"/>
    </xf>
    <xf numFmtId="0" fontId="8" fillId="9" borderId="11" xfId="0" applyFont="1" applyFill="1" applyBorder="1" applyAlignment="1" applyProtection="1">
      <alignment horizontal="center" vertical="center" wrapText="1"/>
      <protection hidden="1"/>
    </xf>
    <xf numFmtId="165" fontId="21"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lignment vertical="center" wrapText="1"/>
    </xf>
    <xf numFmtId="0" fontId="7" fillId="10" borderId="4" xfId="0" applyFont="1" applyFill="1" applyBorder="1" applyAlignment="1" applyProtection="1">
      <alignment horizontal="center" vertical="center" wrapText="1"/>
      <protection hidden="1"/>
    </xf>
    <xf numFmtId="0" fontId="12" fillId="16" borderId="10" xfId="8" applyFont="1" applyFill="1" applyBorder="1" applyAlignment="1">
      <alignment horizontal="left" vertical="top" wrapText="1"/>
    </xf>
    <xf numFmtId="0" fontId="7" fillId="24" borderId="10" xfId="0" applyFont="1" applyFill="1" applyBorder="1" applyAlignment="1">
      <alignment vertical="center" wrapText="1"/>
    </xf>
    <xf numFmtId="2" fontId="12" fillId="16" borderId="11" xfId="8" applyNumberFormat="1" applyFont="1" applyFill="1" applyBorder="1" applyAlignment="1" applyProtection="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165" fontId="24" fillId="0" borderId="11" xfId="9" applyNumberFormat="1" applyFont="1" applyFill="1" applyBorder="1" applyAlignment="1" applyProtection="1">
      <alignment horizontal="right" vertical="center" wrapText="1"/>
    </xf>
    <xf numFmtId="0" fontId="30" fillId="18" borderId="10" xfId="0" applyFont="1" applyFill="1" applyBorder="1" applyAlignment="1">
      <alignment horizontal="center" vertical="center" wrapText="1"/>
    </xf>
    <xf numFmtId="0" fontId="3" fillId="0" borderId="0" xfId="0" applyFont="1" applyAlignment="1">
      <alignment wrapText="1"/>
    </xf>
    <xf numFmtId="0" fontId="35" fillId="9" borderId="28" xfId="0" applyNumberFormat="1" applyFont="1" applyFill="1" applyBorder="1" applyAlignment="1" applyProtection="1">
      <alignment vertical="center" wrapText="1"/>
      <protection hidden="1"/>
    </xf>
    <xf numFmtId="165" fontId="7" fillId="26" borderId="4" xfId="0" applyNumberFormat="1" applyFont="1" applyFill="1" applyBorder="1" applyAlignment="1" applyProtection="1">
      <alignment horizontal="center" vertical="center" wrapText="1"/>
      <protection hidden="1"/>
    </xf>
    <xf numFmtId="165" fontId="7" fillId="24" borderId="4" xfId="0" applyNumberFormat="1" applyFont="1" applyFill="1" applyBorder="1" applyAlignment="1" applyProtection="1">
      <alignment horizontal="center" vertical="center" wrapText="1"/>
      <protection hidden="1"/>
    </xf>
    <xf numFmtId="0" fontId="3" fillId="0" borderId="0" xfId="0" applyFont="1" applyAlignment="1">
      <alignment wrapText="1"/>
    </xf>
    <xf numFmtId="0" fontId="3" fillId="27" borderId="0" xfId="0" applyFont="1" applyFill="1" applyAlignment="1">
      <alignment wrapText="1"/>
    </xf>
    <xf numFmtId="0" fontId="3" fillId="0" borderId="19" xfId="0" applyFont="1" applyFill="1" applyBorder="1" applyAlignment="1" applyProtection="1">
      <alignment vertical="center"/>
      <protection hidden="1"/>
    </xf>
    <xf numFmtId="9" fontId="3" fillId="0" borderId="19" xfId="0" applyNumberFormat="1" applyFont="1" applyFill="1" applyBorder="1" applyAlignment="1" applyProtection="1">
      <alignment vertical="center"/>
      <protection hidden="1"/>
    </xf>
    <xf numFmtId="0" fontId="3" fillId="26" borderId="19" xfId="0" applyFont="1" applyFill="1" applyBorder="1" applyAlignment="1" applyProtection="1">
      <alignment vertical="center"/>
      <protection hidden="1"/>
    </xf>
    <xf numFmtId="164" fontId="3" fillId="0" borderId="19" xfId="0" applyNumberFormat="1" applyFont="1" applyFill="1" applyBorder="1" applyAlignment="1" applyProtection="1">
      <alignment vertical="center"/>
      <protection hidden="1"/>
    </xf>
    <xf numFmtId="0" fontId="3" fillId="0" borderId="19" xfId="0" applyFont="1" applyBorder="1" applyAlignment="1" applyProtection="1">
      <alignment vertical="center"/>
      <protection hidden="1"/>
    </xf>
    <xf numFmtId="0" fontId="3" fillId="0" borderId="24" xfId="0" applyFont="1" applyFill="1" applyBorder="1" applyAlignment="1" applyProtection="1">
      <alignment vertical="center"/>
      <protection hidden="1"/>
    </xf>
    <xf numFmtId="0" fontId="3" fillId="24" borderId="19" xfId="0" applyFont="1" applyFill="1" applyBorder="1" applyAlignment="1" applyProtection="1">
      <alignment vertical="center"/>
      <protection hidden="1"/>
    </xf>
    <xf numFmtId="0" fontId="3" fillId="0" borderId="25" xfId="0" applyFont="1" applyFill="1" applyBorder="1" applyAlignment="1" applyProtection="1">
      <alignment vertical="center"/>
      <protection hidden="1"/>
    </xf>
    <xf numFmtId="0" fontId="3" fillId="0" borderId="18" xfId="0" applyFont="1" applyFill="1" applyBorder="1" applyAlignment="1" applyProtection="1">
      <alignment vertical="center"/>
      <protection hidden="1"/>
    </xf>
    <xf numFmtId="0" fontId="14" fillId="0" borderId="0" xfId="0" applyFont="1" applyAlignment="1">
      <alignment vertical="center"/>
    </xf>
    <xf numFmtId="0" fontId="14" fillId="0" borderId="0" xfId="0" applyFont="1" applyBorder="1" applyAlignment="1">
      <alignment vertical="center"/>
    </xf>
    <xf numFmtId="0" fontId="13" fillId="0" borderId="0" xfId="0" applyFont="1" applyBorder="1" applyAlignment="1">
      <alignment vertical="center"/>
    </xf>
    <xf numFmtId="0" fontId="14" fillId="0" borderId="0" xfId="0" applyFont="1" applyAlignment="1" applyProtection="1">
      <alignment vertical="center"/>
      <protection hidden="1"/>
    </xf>
    <xf numFmtId="0" fontId="14" fillId="0" borderId="0" xfId="0" applyFont="1" applyBorder="1" applyAlignment="1" applyProtection="1">
      <alignment vertical="center"/>
      <protection hidden="1"/>
    </xf>
    <xf numFmtId="0" fontId="13" fillId="0" borderId="0" xfId="0" applyFont="1" applyBorder="1" applyAlignment="1" applyProtection="1">
      <alignment vertical="center"/>
      <protection hidden="1"/>
    </xf>
    <xf numFmtId="0" fontId="13" fillId="0" borderId="0" xfId="0" applyFont="1" applyBorder="1" applyAlignment="1" applyProtection="1">
      <alignment vertical="center" wrapText="1"/>
      <protection hidden="1"/>
    </xf>
    <xf numFmtId="0" fontId="3" fillId="0" borderId="0" xfId="0" applyFont="1" applyAlignment="1" applyProtection="1">
      <alignment horizontal="center" vertical="center"/>
      <protection hidden="1"/>
    </xf>
    <xf numFmtId="0" fontId="27" fillId="13" borderId="8" xfId="0" applyFont="1" applyFill="1" applyBorder="1" applyAlignment="1" applyProtection="1">
      <alignment vertical="center" wrapText="1"/>
      <protection hidden="1"/>
    </xf>
    <xf numFmtId="0" fontId="13" fillId="0" borderId="4" xfId="0" applyFont="1" applyBorder="1" applyAlignment="1" applyProtection="1">
      <alignment vertical="center" wrapText="1"/>
      <protection hidden="1"/>
    </xf>
    <xf numFmtId="9" fontId="16" fillId="14" borderId="4" xfId="0" applyNumberFormat="1" applyFont="1" applyFill="1" applyBorder="1" applyAlignment="1" applyProtection="1">
      <alignment vertical="center" wrapText="1"/>
      <protection hidden="1"/>
    </xf>
    <xf numFmtId="165" fontId="23" fillId="14" borderId="4" xfId="0" applyNumberFormat="1" applyFont="1" applyFill="1" applyBorder="1" applyAlignment="1" applyProtection="1">
      <alignment vertical="center" wrapText="1"/>
      <protection hidden="1"/>
    </xf>
    <xf numFmtId="9" fontId="27" fillId="11" borderId="4" xfId="0" applyNumberFormat="1" applyFont="1" applyFill="1" applyBorder="1" applyAlignment="1" applyProtection="1">
      <alignment vertical="center" wrapText="1"/>
      <protection hidden="1"/>
    </xf>
    <xf numFmtId="165" fontId="28" fillId="11" borderId="4" xfId="0" applyNumberFormat="1" applyFont="1" applyFill="1" applyBorder="1" applyAlignment="1" applyProtection="1">
      <alignment vertical="center" wrapText="1"/>
      <protection hidden="1"/>
    </xf>
    <xf numFmtId="9" fontId="12" fillId="0" borderId="4" xfId="0" applyNumberFormat="1" applyFont="1" applyFill="1" applyBorder="1" applyAlignment="1" applyProtection="1">
      <alignment vertical="center" wrapText="1"/>
      <protection hidden="1"/>
    </xf>
    <xf numFmtId="2" fontId="3" fillId="0" borderId="4" xfId="8" applyNumberFormat="1" applyFont="1" applyBorder="1" applyAlignment="1" applyProtection="1">
      <alignment vertical="center" wrapText="1"/>
      <protection hidden="1"/>
    </xf>
    <xf numFmtId="2" fontId="13" fillId="0" borderId="4" xfId="0" applyNumberFormat="1" applyFont="1" applyFill="1" applyBorder="1" applyAlignment="1" applyProtection="1">
      <alignment vertical="center" wrapText="1"/>
      <protection hidden="1"/>
    </xf>
    <xf numFmtId="9" fontId="12" fillId="22" borderId="4" xfId="0" applyNumberFormat="1" applyFont="1" applyFill="1" applyBorder="1" applyAlignment="1" applyProtection="1">
      <alignment vertical="center" wrapText="1"/>
      <protection hidden="1"/>
    </xf>
    <xf numFmtId="2" fontId="12" fillId="10" borderId="4" xfId="0" applyNumberFormat="1" applyFont="1" applyFill="1" applyBorder="1" applyAlignment="1" applyProtection="1">
      <alignment vertical="center" wrapText="1"/>
      <protection hidden="1"/>
    </xf>
    <xf numFmtId="2" fontId="13" fillId="0" borderId="4" xfId="0" applyNumberFormat="1" applyFont="1" applyBorder="1" applyAlignment="1" applyProtection="1">
      <alignment vertical="center" wrapText="1"/>
      <protection hidden="1"/>
    </xf>
    <xf numFmtId="0" fontId="11" fillId="23" borderId="4" xfId="0" applyFont="1" applyFill="1" applyBorder="1" applyAlignment="1" applyProtection="1">
      <alignment horizontal="center" vertical="center" wrapText="1"/>
      <protection hidden="1"/>
    </xf>
    <xf numFmtId="2" fontId="24" fillId="10" borderId="4" xfId="0" applyNumberFormat="1" applyFont="1" applyFill="1" applyBorder="1" applyAlignment="1" applyProtection="1">
      <alignment vertical="center" wrapText="1"/>
      <protection hidden="1"/>
    </xf>
    <xf numFmtId="164" fontId="13" fillId="0" borderId="4" xfId="0" applyNumberFormat="1" applyFont="1" applyFill="1" applyBorder="1" applyAlignment="1" applyProtection="1">
      <alignment vertical="center" wrapText="1"/>
      <protection hidden="1"/>
    </xf>
    <xf numFmtId="9" fontId="12" fillId="10" borderId="4" xfId="0" applyNumberFormat="1" applyFont="1" applyFill="1" applyBorder="1" applyAlignment="1" applyProtection="1">
      <alignment vertical="center" wrapText="1"/>
      <protection hidden="1"/>
    </xf>
    <xf numFmtId="9" fontId="16" fillId="14" borderId="39" xfId="0" applyNumberFormat="1" applyFont="1" applyFill="1" applyBorder="1" applyAlignment="1" applyProtection="1">
      <alignment horizontal="center" vertical="center" wrapText="1"/>
      <protection hidden="1"/>
    </xf>
    <xf numFmtId="165" fontId="16" fillId="14" borderId="39" xfId="0" applyNumberFormat="1" applyFont="1" applyFill="1" applyBorder="1" applyAlignment="1" applyProtection="1">
      <alignment horizontal="center" vertical="center" wrapText="1"/>
      <protection hidden="1"/>
    </xf>
    <xf numFmtId="1" fontId="16" fillId="14" borderId="39" xfId="0" applyNumberFormat="1" applyFont="1" applyFill="1" applyBorder="1" applyAlignment="1" applyProtection="1">
      <alignment horizontal="center" vertical="center" wrapText="1"/>
      <protection hidden="1"/>
    </xf>
    <xf numFmtId="165" fontId="12" fillId="0" borderId="11" xfId="9" applyNumberFormat="1" applyFont="1" applyFill="1" applyBorder="1" applyAlignment="1" applyProtection="1">
      <alignment horizontal="right" vertical="center"/>
      <protection hidden="1"/>
    </xf>
    <xf numFmtId="9" fontId="16" fillId="11" borderId="4" xfId="0" applyNumberFormat="1" applyFont="1" applyFill="1" applyBorder="1" applyAlignment="1" applyProtection="1">
      <alignment horizontal="center" vertical="center" wrapText="1"/>
      <protection hidden="1"/>
    </xf>
    <xf numFmtId="165" fontId="16" fillId="11" borderId="4" xfId="0" applyNumberFormat="1" applyFont="1" applyFill="1" applyBorder="1" applyAlignment="1" applyProtection="1">
      <alignment horizontal="center" vertical="center" wrapText="1"/>
      <protection hidden="1"/>
    </xf>
    <xf numFmtId="9" fontId="12" fillId="0" borderId="4" xfId="0" applyNumberFormat="1" applyFont="1" applyFill="1" applyBorder="1" applyAlignment="1" applyProtection="1">
      <alignment horizontal="center" vertical="center" wrapText="1"/>
      <protection hidden="1"/>
    </xf>
    <xf numFmtId="165" fontId="3" fillId="0" borderId="4" xfId="8" applyNumberFormat="1" applyFont="1" applyFill="1" applyBorder="1" applyAlignment="1" applyProtection="1">
      <alignment horizontal="center" vertical="center"/>
      <protection hidden="1"/>
    </xf>
    <xf numFmtId="167" fontId="12" fillId="0" borderId="4" xfId="0" applyNumberFormat="1" applyFont="1" applyFill="1" applyBorder="1" applyAlignment="1" applyProtection="1">
      <alignment horizontal="center" vertical="center" wrapText="1"/>
      <protection hidden="1"/>
    </xf>
    <xf numFmtId="2" fontId="3" fillId="0" borderId="4" xfId="8" applyNumberFormat="1" applyFont="1" applyFill="1" applyBorder="1" applyAlignment="1" applyProtection="1">
      <alignment horizontal="center" vertical="center"/>
      <protection hidden="1"/>
    </xf>
    <xf numFmtId="9" fontId="16" fillId="14" borderId="8" xfId="0" applyNumberFormat="1" applyFont="1" applyFill="1" applyBorder="1" applyAlignment="1" applyProtection="1">
      <alignment vertical="center" wrapText="1"/>
      <protection hidden="1"/>
    </xf>
    <xf numFmtId="165" fontId="16" fillId="14" borderId="8" xfId="0" applyNumberFormat="1" applyFont="1" applyFill="1" applyBorder="1" applyAlignment="1" applyProtection="1">
      <alignment vertical="center" wrapText="1"/>
      <protection hidden="1"/>
    </xf>
    <xf numFmtId="9" fontId="16" fillId="18" borderId="4" xfId="0" applyNumberFormat="1" applyFont="1" applyFill="1" applyBorder="1" applyAlignment="1" applyProtection="1">
      <alignment vertical="center" wrapText="1"/>
      <protection hidden="1"/>
    </xf>
    <xf numFmtId="165" fontId="16" fillId="18" borderId="4" xfId="0" applyNumberFormat="1" applyFont="1" applyFill="1" applyBorder="1" applyAlignment="1" applyProtection="1">
      <alignment vertical="center" wrapText="1"/>
      <protection hidden="1"/>
    </xf>
    <xf numFmtId="165" fontId="13" fillId="0" borderId="4" xfId="0" applyNumberFormat="1" applyFont="1" applyFill="1" applyBorder="1" applyAlignment="1" applyProtection="1">
      <alignment vertical="center" wrapText="1"/>
      <protection hidden="1"/>
    </xf>
    <xf numFmtId="165" fontId="12" fillId="10" borderId="4" xfId="0" applyNumberFormat="1" applyFont="1" applyFill="1" applyBorder="1" applyAlignment="1" applyProtection="1">
      <alignment vertical="center" wrapText="1"/>
      <protection hidden="1"/>
    </xf>
    <xf numFmtId="0" fontId="12" fillId="16" borderId="4" xfId="8" applyFont="1" applyFill="1" applyBorder="1" applyAlignment="1" applyProtection="1">
      <alignment horizontal="center" vertical="center" wrapText="1"/>
      <protection hidden="1"/>
    </xf>
    <xf numFmtId="9" fontId="12" fillId="16" borderId="4" xfId="8" applyNumberFormat="1" applyFont="1" applyFill="1" applyBorder="1" applyAlignment="1" applyProtection="1">
      <alignment vertical="center" wrapText="1"/>
      <protection hidden="1"/>
    </xf>
    <xf numFmtId="165" fontId="12" fillId="16" borderId="4" xfId="8" applyNumberFormat="1" applyFont="1" applyFill="1" applyBorder="1" applyAlignment="1" applyProtection="1">
      <alignment vertical="center" wrapText="1"/>
      <protection hidden="1"/>
    </xf>
    <xf numFmtId="9" fontId="12" fillId="0" borderId="0" xfId="0" applyNumberFormat="1" applyFont="1" applyFill="1" applyBorder="1" applyAlignment="1" applyProtection="1">
      <alignment vertical="center" wrapText="1"/>
      <protection hidden="1"/>
    </xf>
    <xf numFmtId="165" fontId="13" fillId="0" borderId="0" xfId="0" applyNumberFormat="1" applyFont="1" applyFill="1" applyBorder="1" applyAlignment="1" applyProtection="1">
      <alignment vertical="center" wrapText="1"/>
      <protection hidden="1"/>
    </xf>
    <xf numFmtId="2" fontId="12" fillId="16" borderId="4" xfId="8" applyNumberFormat="1"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5" fillId="0" borderId="0" xfId="0" applyFont="1" applyBorder="1" applyAlignment="1" applyProtection="1">
      <alignment vertical="center"/>
      <protection hidden="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7" xfId="0" applyFont="1" applyBorder="1" applyAlignment="1">
      <alignment horizontal="center" vertical="center"/>
    </xf>
    <xf numFmtId="0" fontId="15" fillId="0" borderId="3" xfId="0" applyFont="1" applyBorder="1" applyAlignment="1">
      <alignment vertical="center"/>
    </xf>
    <xf numFmtId="0" fontId="15" fillId="0" borderId="36"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0" xfId="0" applyFont="1" applyAlignment="1" applyProtection="1">
      <alignment vertical="top" wrapText="1"/>
      <protection locked="0"/>
    </xf>
    <xf numFmtId="0" fontId="16" fillId="11" borderId="10" xfId="0" applyFont="1" applyFill="1" applyBorder="1" applyAlignment="1">
      <alignment vertical="top" wrapText="1"/>
    </xf>
    <xf numFmtId="0" fontId="16" fillId="11" borderId="11" xfId="0" applyFont="1" applyFill="1" applyBorder="1" applyAlignment="1">
      <alignment vertical="top" wrapText="1"/>
    </xf>
    <xf numFmtId="0" fontId="3" fillId="0" borderId="10" xfId="0" applyFont="1" applyFill="1" applyBorder="1" applyAlignment="1" applyProtection="1">
      <alignment vertical="top" wrapText="1"/>
      <protection locked="0"/>
    </xf>
    <xf numFmtId="0" fontId="3" fillId="0" borderId="11" xfId="0" applyFont="1" applyFill="1" applyBorder="1" applyAlignment="1" applyProtection="1">
      <alignment vertical="top" wrapText="1"/>
      <protection locked="0"/>
    </xf>
    <xf numFmtId="0" fontId="3" fillId="0" borderId="10"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12" fillId="10" borderId="10" xfId="8" applyFont="1" applyFill="1" applyBorder="1" applyAlignment="1">
      <alignment vertical="top" wrapText="1"/>
    </xf>
    <xf numFmtId="0" fontId="12" fillId="10" borderId="11" xfId="8" applyFont="1" applyFill="1" applyBorder="1" applyAlignment="1">
      <alignment vertical="top" wrapText="1"/>
    </xf>
    <xf numFmtId="164" fontId="3" fillId="0" borderId="11" xfId="0" applyNumberFormat="1" applyFont="1" applyFill="1" applyBorder="1" applyAlignment="1" applyProtection="1">
      <alignment vertical="top" wrapText="1"/>
      <protection locked="0"/>
    </xf>
    <xf numFmtId="0" fontId="30" fillId="17" borderId="40" xfId="0" applyFont="1" applyFill="1" applyBorder="1" applyAlignment="1">
      <alignment vertical="top" wrapText="1"/>
    </xf>
    <xf numFmtId="0" fontId="30" fillId="17" borderId="41" xfId="0" applyFont="1" applyFill="1" applyBorder="1" applyAlignment="1">
      <alignment vertical="top" wrapText="1"/>
    </xf>
    <xf numFmtId="0" fontId="13" fillId="0" borderId="4" xfId="0" applyFont="1" applyBorder="1" applyAlignment="1" applyProtection="1">
      <alignment vertical="top" wrapText="1"/>
      <protection locked="0"/>
    </xf>
    <xf numFmtId="0" fontId="30" fillId="17" borderId="7" xfId="0" applyFont="1" applyFill="1" applyBorder="1" applyAlignment="1">
      <alignment vertical="top" wrapText="1"/>
    </xf>
    <xf numFmtId="0" fontId="30" fillId="17" borderId="9" xfId="0" applyFont="1" applyFill="1" applyBorder="1" applyAlignment="1">
      <alignment vertical="top" wrapText="1"/>
    </xf>
    <xf numFmtId="165" fontId="13" fillId="0" borderId="10" xfId="0" applyNumberFormat="1" applyFont="1" applyFill="1" applyBorder="1" applyAlignment="1" applyProtection="1">
      <alignment vertical="top" wrapText="1"/>
      <protection locked="0"/>
    </xf>
    <xf numFmtId="166" fontId="3" fillId="0" borderId="11" xfId="0" applyNumberFormat="1" applyFont="1" applyFill="1" applyBorder="1" applyAlignment="1" applyProtection="1">
      <alignment vertical="top" wrapText="1"/>
      <protection locked="0"/>
    </xf>
    <xf numFmtId="0" fontId="12" fillId="16" borderId="10" xfId="8" applyFont="1" applyFill="1" applyBorder="1" applyAlignment="1">
      <alignment vertical="top" wrapText="1"/>
    </xf>
    <xf numFmtId="0" fontId="12" fillId="16" borderId="11" xfId="8" applyFont="1" applyFill="1" applyBorder="1" applyAlignment="1">
      <alignment vertical="top" wrapText="1"/>
    </xf>
    <xf numFmtId="0" fontId="3" fillId="12" borderId="10" xfId="0" applyFont="1" applyFill="1" applyBorder="1" applyAlignment="1" applyProtection="1">
      <alignment vertical="top" wrapText="1"/>
      <protection locked="0"/>
    </xf>
    <xf numFmtId="0" fontId="3" fillId="12" borderId="11" xfId="0" applyFont="1" applyFill="1" applyBorder="1" applyAlignment="1" applyProtection="1">
      <alignment vertical="top" wrapText="1"/>
      <protection locked="0"/>
    </xf>
    <xf numFmtId="0" fontId="8" fillId="14" borderId="10" xfId="0" applyFont="1" applyFill="1" applyBorder="1" applyAlignment="1">
      <alignment horizontal="center" vertical="top" wrapText="1"/>
    </xf>
    <xf numFmtId="0" fontId="8" fillId="14" borderId="11" xfId="0" applyFont="1" applyFill="1" applyBorder="1" applyAlignment="1">
      <alignment horizontal="center" vertical="top" wrapText="1"/>
    </xf>
    <xf numFmtId="168" fontId="7" fillId="24" borderId="4" xfId="0" applyNumberFormat="1" applyFont="1" applyFill="1" applyBorder="1" applyAlignment="1" applyProtection="1">
      <alignment horizontal="center" vertical="center" wrapText="1"/>
      <protection hidden="1"/>
    </xf>
    <xf numFmtId="0" fontId="39" fillId="25" borderId="30" xfId="0" applyNumberFormat="1" applyFont="1" applyFill="1" applyBorder="1" applyAlignment="1" applyProtection="1">
      <alignment horizontal="center" vertical="center" wrapText="1"/>
      <protection hidden="1"/>
    </xf>
    <xf numFmtId="1" fontId="12" fillId="0" borderId="4" xfId="0" applyNumberFormat="1" applyFont="1" applyBorder="1" applyAlignment="1" applyProtection="1">
      <alignment vertical="center" wrapText="1"/>
      <protection locked="0"/>
    </xf>
    <xf numFmtId="0" fontId="8" fillId="11" borderId="10" xfId="0" applyFont="1" applyFill="1" applyBorder="1" applyAlignment="1">
      <alignment vertical="top" wrapText="1"/>
    </xf>
    <xf numFmtId="0" fontId="8" fillId="11" borderId="11" xfId="0" applyFont="1" applyFill="1" applyBorder="1" applyAlignment="1">
      <alignment vertical="top" wrapText="1"/>
    </xf>
    <xf numFmtId="0" fontId="3" fillId="0" borderId="12" xfId="0" applyFont="1" applyFill="1" applyBorder="1" applyAlignment="1" applyProtection="1">
      <alignment vertical="top" wrapText="1"/>
      <protection locked="0"/>
    </xf>
    <xf numFmtId="0" fontId="3" fillId="0" borderId="13" xfId="0" applyFont="1" applyFill="1" applyBorder="1" applyAlignment="1" applyProtection="1">
      <alignment vertical="top" wrapText="1"/>
      <protection locked="0"/>
    </xf>
    <xf numFmtId="0" fontId="3" fillId="0" borderId="0" xfId="0" applyFont="1" applyBorder="1" applyAlignment="1" applyProtection="1">
      <alignment vertical="top" wrapText="1"/>
      <protection locked="0"/>
    </xf>
    <xf numFmtId="0" fontId="8" fillId="14" borderId="7" xfId="0" applyFont="1" applyFill="1" applyBorder="1" applyAlignment="1">
      <alignment vertical="top" wrapText="1"/>
    </xf>
    <xf numFmtId="0" fontId="8" fillId="14" borderId="9" xfId="0" applyFont="1" applyFill="1" applyBorder="1" applyAlignment="1">
      <alignment vertical="top" wrapText="1"/>
    </xf>
    <xf numFmtId="0" fontId="3" fillId="0" borderId="12"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7" fillId="0" borderId="4" xfId="0" applyFont="1" applyBorder="1" applyAlignment="1" applyProtection="1">
      <alignment vertical="top" wrapText="1"/>
      <protection locked="0"/>
    </xf>
    <xf numFmtId="0" fontId="18" fillId="19" borderId="30" xfId="0" applyFont="1" applyFill="1" applyBorder="1" applyAlignment="1">
      <alignment horizontal="right" vertical="center" wrapText="1"/>
    </xf>
    <xf numFmtId="0" fontId="18" fillId="19" borderId="19" xfId="0" applyFont="1" applyFill="1" applyBorder="1" applyAlignment="1">
      <alignment vertical="center" wrapText="1"/>
    </xf>
    <xf numFmtId="0" fontId="18" fillId="19" borderId="31" xfId="0" applyFont="1" applyFill="1" applyBorder="1" applyAlignment="1">
      <alignment vertical="center" wrapText="1"/>
    </xf>
    <xf numFmtId="0" fontId="18" fillId="19" borderId="19" xfId="0" applyFont="1" applyFill="1" applyBorder="1" applyAlignment="1">
      <alignment horizontal="center" vertical="center" wrapText="1"/>
    </xf>
    <xf numFmtId="0" fontId="18" fillId="28" borderId="45" xfId="0" applyFont="1" applyFill="1" applyBorder="1" applyAlignment="1" applyProtection="1">
      <alignment horizontal="center" vertical="center" wrapText="1"/>
      <protection locked="0"/>
    </xf>
    <xf numFmtId="0" fontId="16" fillId="28" borderId="23" xfId="0" applyFont="1" applyFill="1" applyBorder="1" applyAlignment="1">
      <alignment vertical="center" wrapText="1"/>
    </xf>
    <xf numFmtId="0" fontId="3" fillId="10" borderId="11" xfId="0" applyFont="1" applyFill="1" applyBorder="1" applyAlignment="1" applyProtection="1">
      <alignment vertical="center" wrapText="1"/>
      <protection locked="0"/>
    </xf>
    <xf numFmtId="0" fontId="3" fillId="0" borderId="4" xfId="0" applyFont="1" applyBorder="1" applyAlignment="1" applyProtection="1">
      <alignment vertical="top" wrapText="1"/>
      <protection locked="0"/>
    </xf>
    <xf numFmtId="0" fontId="3" fillId="0" borderId="5" xfId="0" applyFont="1" applyBorder="1" applyAlignment="1" applyProtection="1">
      <alignment vertical="top" wrapText="1"/>
      <protection locked="0"/>
    </xf>
    <xf numFmtId="0" fontId="13" fillId="0" borderId="10" xfId="0" applyFont="1" applyFill="1" applyBorder="1" applyAlignment="1" applyProtection="1">
      <alignment vertical="top" wrapText="1"/>
      <protection locked="0"/>
    </xf>
    <xf numFmtId="0" fontId="13" fillId="0" borderId="11" xfId="0" applyFont="1" applyFill="1" applyBorder="1" applyAlignment="1" applyProtection="1">
      <alignment vertical="top" wrapText="1"/>
      <protection locked="0"/>
    </xf>
    <xf numFmtId="0" fontId="3" fillId="10" borderId="11" xfId="0" applyFont="1" applyFill="1" applyBorder="1" applyAlignment="1" applyProtection="1">
      <alignment vertical="top" wrapText="1"/>
      <protection locked="0"/>
    </xf>
    <xf numFmtId="0" fontId="7" fillId="24" borderId="4" xfId="0" applyFont="1" applyFill="1" applyBorder="1" applyAlignment="1" applyProtection="1">
      <alignment vertical="center" wrapText="1"/>
      <protection locked="0"/>
    </xf>
    <xf numFmtId="0" fontId="7" fillId="24" borderId="4" xfId="0" applyFont="1" applyFill="1" applyBorder="1" applyAlignment="1" applyProtection="1">
      <alignment horizontal="center" vertical="center" wrapText="1"/>
      <protection locked="0"/>
    </xf>
    <xf numFmtId="0" fontId="18" fillId="19" borderId="46" xfId="0" applyFont="1" applyFill="1" applyBorder="1" applyAlignment="1">
      <alignment horizontal="center" vertical="center" wrapText="1"/>
    </xf>
    <xf numFmtId="0" fontId="18" fillId="19" borderId="47" xfId="0" applyFont="1" applyFill="1" applyBorder="1" applyAlignment="1">
      <alignment horizontal="center" vertical="center" wrapText="1"/>
    </xf>
    <xf numFmtId="0" fontId="7" fillId="21" borderId="4" xfId="0" applyFont="1" applyFill="1" applyBorder="1" applyAlignment="1" applyProtection="1">
      <alignment horizontal="center" vertical="center" wrapText="1"/>
      <protection hidden="1"/>
    </xf>
    <xf numFmtId="0" fontId="7" fillId="21" borderId="11" xfId="0" applyFont="1" applyFill="1" applyBorder="1" applyAlignment="1" applyProtection="1">
      <alignment horizontal="center" vertical="center" wrapText="1"/>
      <protection hidden="1"/>
    </xf>
    <xf numFmtId="165" fontId="21" fillId="0" borderId="30" xfId="0" applyNumberFormat="1" applyFont="1" applyFill="1" applyBorder="1" applyAlignment="1" applyProtection="1">
      <alignment horizontal="left" vertical="center" wrapText="1"/>
      <protection hidden="1"/>
    </xf>
    <xf numFmtId="165" fontId="21" fillId="0" borderId="19" xfId="0" applyNumberFormat="1" applyFont="1" applyFill="1" applyBorder="1" applyAlignment="1" applyProtection="1">
      <alignment horizontal="left" vertical="center" wrapText="1"/>
      <protection hidden="1"/>
    </xf>
    <xf numFmtId="165" fontId="21" fillId="0" borderId="28" xfId="0" applyNumberFormat="1" applyFont="1" applyFill="1" applyBorder="1" applyAlignment="1" applyProtection="1">
      <alignment horizontal="left" vertical="center" wrapText="1"/>
      <protection hidden="1"/>
    </xf>
    <xf numFmtId="0" fontId="20" fillId="9" borderId="40" xfId="0" applyFont="1" applyFill="1" applyBorder="1" applyAlignment="1">
      <alignment horizontal="left" vertical="center" wrapText="1"/>
    </xf>
    <xf numFmtId="0" fontId="20" fillId="9" borderId="39" xfId="0" applyFont="1" applyFill="1" applyBorder="1" applyAlignment="1">
      <alignment horizontal="left" vertical="center" wrapText="1"/>
    </xf>
    <xf numFmtId="0" fontId="20" fillId="9" borderId="41" xfId="0" applyFont="1" applyFill="1" applyBorder="1" applyAlignment="1">
      <alignment horizontal="left" vertical="center" wrapText="1"/>
    </xf>
    <xf numFmtId="9" fontId="21" fillId="0" borderId="4" xfId="0" applyNumberFormat="1" applyFont="1" applyFill="1" applyBorder="1" applyAlignment="1" applyProtection="1">
      <alignment horizontal="left" vertical="center" wrapText="1"/>
      <protection locked="0" hidden="1"/>
    </xf>
    <xf numFmtId="9" fontId="21" fillId="0" borderId="11" xfId="0" applyNumberFormat="1" applyFont="1" applyFill="1" applyBorder="1" applyAlignment="1" applyProtection="1">
      <alignment horizontal="left" vertical="center" wrapText="1"/>
      <protection locked="0" hidden="1"/>
    </xf>
    <xf numFmtId="9" fontId="21" fillId="0" borderId="4" xfId="0" applyNumberFormat="1" applyFont="1" applyFill="1" applyBorder="1" applyAlignment="1" applyProtection="1">
      <alignment horizontal="left" vertical="center" wrapText="1"/>
      <protection hidden="1"/>
    </xf>
    <xf numFmtId="9" fontId="21" fillId="0" borderId="11" xfId="0" applyNumberFormat="1" applyFont="1" applyFill="1" applyBorder="1" applyAlignment="1" applyProtection="1">
      <alignment horizontal="left" vertical="center" wrapText="1"/>
      <protection hidden="1"/>
    </xf>
    <xf numFmtId="9" fontId="21" fillId="0" borderId="30" xfId="0" applyNumberFormat="1" applyFont="1" applyFill="1" applyBorder="1" applyAlignment="1" applyProtection="1">
      <alignment horizontal="left" vertical="center" wrapText="1"/>
      <protection locked="0" hidden="1"/>
    </xf>
    <xf numFmtId="9" fontId="21" fillId="0" borderId="28" xfId="0" applyNumberFormat="1" applyFont="1" applyFill="1" applyBorder="1" applyAlignment="1" applyProtection="1">
      <alignment horizontal="left" vertical="center" wrapText="1"/>
      <protection locked="0" hidden="1"/>
    </xf>
    <xf numFmtId="0" fontId="19" fillId="0" borderId="0" xfId="0" applyFont="1" applyAlignment="1" applyProtection="1">
      <alignment vertical="top" wrapText="1"/>
      <protection locked="0"/>
    </xf>
    <xf numFmtId="0" fontId="3" fillId="0" borderId="0" xfId="0" applyFont="1" applyAlignment="1" applyProtection="1">
      <alignment wrapText="1"/>
      <protection locked="0"/>
    </xf>
    <xf numFmtId="1" fontId="7" fillId="0" borderId="4" xfId="0" applyNumberFormat="1" applyFont="1" applyFill="1" applyBorder="1" applyAlignment="1" applyProtection="1">
      <alignment horizontal="left" vertical="center" wrapText="1"/>
      <protection locked="0" hidden="1"/>
    </xf>
    <xf numFmtId="1" fontId="7" fillId="0" borderId="11" xfId="0" applyNumberFormat="1" applyFont="1" applyFill="1" applyBorder="1" applyAlignment="1" applyProtection="1">
      <alignment horizontal="left" vertical="center" wrapText="1"/>
      <protection locked="0" hidden="1"/>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0" fontId="3" fillId="0" borderId="0" xfId="0" applyFont="1" applyFill="1" applyBorder="1" applyAlignment="1">
      <alignment horizontal="left" vertical="center" wrapText="1"/>
    </xf>
    <xf numFmtId="165" fontId="7" fillId="21" borderId="4" xfId="0" applyNumberFormat="1" applyFont="1" applyFill="1" applyBorder="1" applyAlignment="1" applyProtection="1">
      <alignment horizontal="center" vertical="center" wrapText="1"/>
      <protection hidden="1"/>
    </xf>
    <xf numFmtId="165" fontId="7" fillId="21" borderId="11" xfId="0" applyNumberFormat="1" applyFont="1" applyFill="1" applyBorder="1" applyAlignment="1" applyProtection="1">
      <alignment horizontal="center" vertical="center" wrapText="1"/>
      <protection hidden="1"/>
    </xf>
    <xf numFmtId="165" fontId="22" fillId="0" borderId="4" xfId="0" applyNumberFormat="1" applyFont="1" applyFill="1" applyBorder="1" applyAlignment="1" applyProtection="1">
      <alignment horizontal="center" vertical="center" wrapText="1"/>
      <protection hidden="1"/>
    </xf>
    <xf numFmtId="165" fontId="22" fillId="0" borderId="11" xfId="0" applyNumberFormat="1" applyFont="1" applyFill="1" applyBorder="1" applyAlignment="1" applyProtection="1">
      <alignment horizontal="center" vertical="center" wrapText="1"/>
      <protection hidden="1"/>
    </xf>
    <xf numFmtId="1" fontId="21" fillId="0" borderId="4" xfId="0" applyNumberFormat="1" applyFont="1" applyFill="1" applyBorder="1" applyAlignment="1" applyProtection="1">
      <alignment horizontal="center" vertical="center" wrapText="1"/>
      <protection locked="0"/>
    </xf>
    <xf numFmtId="1" fontId="21" fillId="0" borderId="11" xfId="0" applyNumberFormat="1" applyFont="1" applyFill="1" applyBorder="1" applyAlignment="1" applyProtection="1">
      <alignment horizontal="center" vertical="center" wrapText="1"/>
      <protection locked="0"/>
    </xf>
    <xf numFmtId="0" fontId="20" fillId="9" borderId="10" xfId="0" applyFont="1" applyFill="1" applyBorder="1" applyAlignment="1">
      <alignment horizontal="left" vertical="center" wrapText="1"/>
    </xf>
    <xf numFmtId="0" fontId="20" fillId="9" borderId="4" xfId="0" applyFont="1" applyFill="1" applyBorder="1" applyAlignment="1">
      <alignment horizontal="left" vertical="center" wrapText="1"/>
    </xf>
    <xf numFmtId="0" fontId="20" fillId="9" borderId="11" xfId="0" applyFont="1" applyFill="1" applyBorder="1" applyAlignment="1">
      <alignment horizontal="left" vertical="center" wrapText="1"/>
    </xf>
    <xf numFmtId="165" fontId="7"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pplyProtection="1">
      <alignment horizontal="center" vertical="center" wrapText="1"/>
      <protection hidden="1"/>
    </xf>
    <xf numFmtId="0" fontId="7" fillId="0" borderId="11" xfId="0"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left" vertical="center" wrapText="1"/>
    </xf>
    <xf numFmtId="1" fontId="7" fillId="0" borderId="11" xfId="0" applyNumberFormat="1" applyFont="1" applyFill="1" applyBorder="1" applyAlignment="1" applyProtection="1">
      <alignment horizontal="left" vertical="center" wrapText="1"/>
    </xf>
    <xf numFmtId="165" fontId="7" fillId="0" borderId="30" xfId="0" applyNumberFormat="1" applyFont="1" applyFill="1" applyBorder="1" applyAlignment="1" applyProtection="1">
      <alignment horizontal="center" vertical="center" wrapText="1"/>
      <protection hidden="1"/>
    </xf>
    <xf numFmtId="165" fontId="7" fillId="0" borderId="19" xfId="0" applyNumberFormat="1" applyFont="1" applyFill="1" applyBorder="1" applyAlignment="1" applyProtection="1">
      <alignment horizontal="center" vertical="center" wrapText="1"/>
      <protection hidden="1"/>
    </xf>
    <xf numFmtId="165" fontId="7" fillId="0" borderId="28" xfId="0" applyNumberFormat="1" applyFont="1" applyFill="1" applyBorder="1" applyAlignment="1" applyProtection="1">
      <alignment horizontal="center" vertical="center" wrapText="1"/>
      <protection hidden="1"/>
    </xf>
    <xf numFmtId="165" fontId="7" fillId="21" borderId="30" xfId="0" applyNumberFormat="1" applyFont="1" applyFill="1" applyBorder="1" applyAlignment="1" applyProtection="1">
      <alignment horizontal="center" vertical="center" wrapText="1"/>
      <protection hidden="1"/>
    </xf>
    <xf numFmtId="165" fontId="7" fillId="21" borderId="19" xfId="0" applyNumberFormat="1" applyFont="1" applyFill="1" applyBorder="1" applyAlignment="1" applyProtection="1">
      <alignment horizontal="center" vertical="center" wrapText="1"/>
      <protection hidden="1"/>
    </xf>
    <xf numFmtId="165" fontId="7" fillId="21" borderId="28" xfId="0" applyNumberFormat="1" applyFont="1" applyFill="1" applyBorder="1" applyAlignment="1" applyProtection="1">
      <alignment horizontal="center" vertical="center" wrapText="1"/>
      <protection hidden="1"/>
    </xf>
    <xf numFmtId="0" fontId="3" fillId="0" borderId="0" xfId="0" applyFont="1" applyAlignment="1">
      <alignment wrapText="1"/>
    </xf>
    <xf numFmtId="1" fontId="7" fillId="0" borderId="4" xfId="0" applyNumberFormat="1" applyFont="1" applyFill="1" applyBorder="1" applyAlignment="1" applyProtection="1">
      <alignment horizontal="center" vertical="center" wrapText="1"/>
      <protection hidden="1"/>
    </xf>
    <xf numFmtId="1" fontId="7" fillId="0" borderId="11" xfId="0" applyNumberFormat="1"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left" vertical="center" wrapText="1"/>
      <protection hidden="1"/>
    </xf>
    <xf numFmtId="1" fontId="7" fillId="0" borderId="11" xfId="0" applyNumberFormat="1" applyFont="1" applyFill="1" applyBorder="1" applyAlignment="1" applyProtection="1">
      <alignment horizontal="left" vertical="center" wrapText="1"/>
      <protection hidden="1"/>
    </xf>
    <xf numFmtId="1" fontId="7" fillId="20" borderId="4" xfId="0" applyNumberFormat="1" applyFont="1" applyFill="1" applyBorder="1" applyAlignment="1" applyProtection="1">
      <alignment horizontal="left" vertical="center" wrapText="1"/>
      <protection locked="0" hidden="1"/>
    </xf>
    <xf numFmtId="1" fontId="7" fillId="20" borderId="11" xfId="0" applyNumberFormat="1" applyFont="1" applyFill="1" applyBorder="1" applyAlignment="1" applyProtection="1">
      <alignment horizontal="left" vertical="center" wrapText="1"/>
      <protection locked="0" hidden="1"/>
    </xf>
    <xf numFmtId="0" fontId="19" fillId="0" borderId="0" xfId="0" applyFont="1" applyFill="1" applyAlignment="1" applyProtection="1">
      <alignment vertical="top" wrapText="1"/>
      <protection locked="0"/>
    </xf>
    <xf numFmtId="0" fontId="3" fillId="0" borderId="0" xfId="0" applyFont="1" applyFill="1" applyAlignment="1" applyProtection="1">
      <alignment wrapText="1"/>
      <protection locked="0"/>
    </xf>
    <xf numFmtId="0" fontId="26" fillId="9" borderId="10" xfId="0" applyFont="1" applyFill="1" applyBorder="1" applyAlignment="1">
      <alignment horizontal="left" vertical="center" wrapText="1"/>
    </xf>
    <xf numFmtId="0" fontId="26" fillId="9" borderId="4" xfId="0" applyFont="1" applyFill="1" applyBorder="1" applyAlignment="1">
      <alignment horizontal="left" vertical="center" wrapText="1"/>
    </xf>
    <xf numFmtId="0" fontId="26" fillId="9" borderId="11" xfId="0" applyFont="1" applyFill="1" applyBorder="1" applyAlignment="1">
      <alignment horizontal="left" vertical="center" wrapText="1"/>
    </xf>
    <xf numFmtId="1" fontId="7" fillId="0" borderId="30" xfId="0" applyNumberFormat="1" applyFont="1" applyFill="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16" xfId="0" applyFont="1" applyFill="1" applyBorder="1" applyAlignment="1">
      <alignment horizontal="left" vertical="center" wrapText="1"/>
    </xf>
    <xf numFmtId="0" fontId="3" fillId="0" borderId="4"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center" vertical="center" wrapText="1"/>
      <protection hidden="1"/>
    </xf>
    <xf numFmtId="165" fontId="7" fillId="0" borderId="4" xfId="0" applyNumberFormat="1" applyFont="1" applyFill="1" applyBorder="1" applyAlignment="1" applyProtection="1">
      <alignment horizontal="left" vertical="center" wrapText="1"/>
      <protection hidden="1"/>
    </xf>
    <xf numFmtId="165" fontId="7" fillId="0" borderId="11" xfId="0" applyNumberFormat="1" applyFont="1" applyFill="1" applyBorder="1" applyAlignment="1" applyProtection="1">
      <alignment horizontal="left" vertical="center" wrapText="1"/>
      <protection hidden="1"/>
    </xf>
    <xf numFmtId="9" fontId="21" fillId="0" borderId="30" xfId="0" applyNumberFormat="1" applyFont="1" applyFill="1" applyBorder="1" applyAlignment="1" applyProtection="1">
      <alignment horizontal="left" vertical="center" wrapText="1"/>
      <protection hidden="1"/>
    </xf>
    <xf numFmtId="9" fontId="21" fillId="0" borderId="28" xfId="0" applyNumberFormat="1" applyFont="1" applyFill="1" applyBorder="1" applyAlignment="1" applyProtection="1">
      <alignment horizontal="left" vertical="center" wrapText="1"/>
      <protection hidden="1"/>
    </xf>
    <xf numFmtId="0" fontId="18" fillId="19" borderId="7" xfId="0" applyFont="1" applyFill="1" applyBorder="1" applyAlignment="1">
      <alignment horizontal="center" vertical="center" wrapText="1"/>
    </xf>
    <xf numFmtId="0" fontId="18" fillId="19" borderId="8" xfId="0" applyFont="1" applyFill="1" applyBorder="1" applyAlignment="1">
      <alignment horizontal="center" vertical="center" wrapText="1"/>
    </xf>
    <xf numFmtId="0" fontId="18" fillId="19" borderId="9" xfId="0" applyFont="1" applyFill="1" applyBorder="1" applyAlignment="1">
      <alignment horizontal="center" vertical="center" wrapText="1"/>
    </xf>
    <xf numFmtId="0" fontId="16" fillId="13" borderId="22" xfId="0" applyFont="1" applyFill="1" applyBorder="1" applyAlignment="1">
      <alignment horizontal="center" vertical="top" wrapText="1"/>
    </xf>
    <xf numFmtId="0" fontId="16" fillId="13" borderId="24" xfId="0" applyFont="1" applyFill="1" applyBorder="1" applyAlignment="1">
      <alignment horizontal="center" vertical="top" wrapText="1"/>
    </xf>
    <xf numFmtId="0" fontId="14" fillId="0" borderId="0" xfId="0" applyFont="1" applyAlignment="1">
      <alignment horizontal="center" vertical="center"/>
    </xf>
    <xf numFmtId="0" fontId="14" fillId="0" borderId="0" xfId="0" applyFont="1" applyBorder="1" applyAlignment="1">
      <alignment horizontal="center" vertical="center"/>
    </xf>
    <xf numFmtId="0" fontId="14" fillId="0" borderId="15" xfId="0" applyFont="1" applyBorder="1" applyAlignment="1">
      <alignment horizontal="center"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3" fillId="0" borderId="0" xfId="0" applyFont="1" applyBorder="1" applyAlignment="1">
      <alignment horizontal="left" vertical="center" wrapText="1"/>
    </xf>
    <xf numFmtId="0" fontId="13" fillId="0" borderId="36" xfId="0" applyFont="1" applyBorder="1" applyAlignment="1">
      <alignment horizontal="left" vertical="center" wrapText="1"/>
    </xf>
    <xf numFmtId="0" fontId="13" fillId="24" borderId="14" xfId="0" applyFont="1" applyFill="1" applyBorder="1" applyAlignment="1">
      <alignment horizontal="left" vertical="center" wrapText="1"/>
    </xf>
    <xf numFmtId="0" fontId="13" fillId="24" borderId="21" xfId="0" applyFont="1" applyFill="1" applyBorder="1" applyAlignment="1">
      <alignment horizontal="left" vertical="center" wrapText="1"/>
    </xf>
    <xf numFmtId="0" fontId="13" fillId="24" borderId="18" xfId="0" applyFont="1" applyFill="1" applyBorder="1" applyAlignment="1">
      <alignment horizontal="left" vertical="center" wrapText="1"/>
    </xf>
    <xf numFmtId="0" fontId="13" fillId="24" borderId="29" xfId="0" applyFont="1" applyFill="1" applyBorder="1" applyAlignment="1">
      <alignment horizontal="left" vertical="center" wrapText="1"/>
    </xf>
    <xf numFmtId="0" fontId="14" fillId="0" borderId="14" xfId="0" applyFont="1" applyBorder="1" applyAlignment="1">
      <alignment horizontal="center" vertical="center"/>
    </xf>
    <xf numFmtId="0" fontId="14" fillId="0" borderId="15" xfId="0" applyFont="1" applyBorder="1" applyAlignment="1">
      <alignment vertical="center"/>
    </xf>
    <xf numFmtId="0" fontId="15" fillId="0" borderId="16" xfId="0" applyFont="1" applyBorder="1" applyAlignment="1">
      <alignment vertical="center"/>
    </xf>
    <xf numFmtId="0" fontId="15" fillId="0" borderId="17" xfId="0" applyFont="1" applyBorder="1" applyAlignment="1">
      <alignment vertical="center"/>
    </xf>
    <xf numFmtId="0" fontId="13" fillId="0" borderId="19" xfId="0" applyFont="1" applyBorder="1" applyAlignment="1">
      <alignment vertical="center" wrapText="1"/>
    </xf>
    <xf numFmtId="0" fontId="13" fillId="0" borderId="28" xfId="0" applyFont="1" applyBorder="1" applyAlignment="1">
      <alignment vertical="center" wrapText="1"/>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13" fillId="0" borderId="3" xfId="0" applyFont="1" applyBorder="1" applyAlignment="1">
      <alignment horizontal="left" vertical="center"/>
    </xf>
    <xf numFmtId="0" fontId="13" fillId="0" borderId="0" xfId="0" applyFont="1" applyBorder="1" applyAlignment="1">
      <alignment horizontal="left" vertical="center"/>
    </xf>
    <xf numFmtId="0" fontId="13" fillId="0" borderId="36" xfId="0" applyFont="1" applyBorder="1" applyAlignment="1">
      <alignment horizontal="left" vertical="center"/>
    </xf>
    <xf numFmtId="0" fontId="13" fillId="0" borderId="3" xfId="0" applyFont="1" applyBorder="1" applyAlignment="1">
      <alignment horizontal="left" vertical="center" wrapText="1"/>
    </xf>
    <xf numFmtId="0" fontId="13" fillId="0" borderId="20" xfId="0" applyFont="1" applyBorder="1" applyAlignment="1">
      <alignment horizontal="left" vertical="center" wrapText="1"/>
    </xf>
    <xf numFmtId="0" fontId="13" fillId="0" borderId="14" xfId="0" applyFont="1" applyBorder="1" applyAlignment="1">
      <alignment horizontal="left" vertical="center" wrapText="1"/>
    </xf>
    <xf numFmtId="0" fontId="13" fillId="0" borderId="21" xfId="0" applyFont="1" applyBorder="1" applyAlignment="1">
      <alignment horizontal="left" vertical="center" wrapText="1"/>
    </xf>
    <xf numFmtId="0" fontId="16" fillId="13" borderId="44" xfId="0" applyFont="1" applyFill="1" applyBorder="1" applyAlignment="1" applyProtection="1">
      <alignment horizontal="center" vertical="center" wrapText="1"/>
    </xf>
    <xf numFmtId="0" fontId="16" fillId="13" borderId="43" xfId="0" applyFont="1" applyFill="1" applyBorder="1" applyAlignment="1" applyProtection="1">
      <alignment horizontal="center" vertical="center" wrapText="1"/>
    </xf>
    <xf numFmtId="0" fontId="8" fillId="13" borderId="3" xfId="0" applyFont="1" applyFill="1" applyBorder="1" applyAlignment="1">
      <alignment horizontal="center" vertical="center" wrapText="1"/>
    </xf>
    <xf numFmtId="0" fontId="8" fillId="13" borderId="0" xfId="0" applyFont="1" applyFill="1" applyBorder="1" applyAlignment="1">
      <alignment horizontal="center" vertical="center" wrapText="1"/>
    </xf>
    <xf numFmtId="0" fontId="8" fillId="13" borderId="22" xfId="0" applyFont="1" applyFill="1" applyBorder="1" applyAlignment="1">
      <alignment horizontal="center" vertical="center" wrapText="1"/>
    </xf>
    <xf numFmtId="0" fontId="8" fillId="13" borderId="24" xfId="0" applyFont="1" applyFill="1" applyBorder="1" applyAlignment="1">
      <alignment horizontal="center" vertical="center" wrapText="1"/>
    </xf>
    <xf numFmtId="0" fontId="16" fillId="13" borderId="7" xfId="0" applyFont="1" applyFill="1" applyBorder="1" applyAlignment="1">
      <alignment horizontal="center" vertical="center" wrapText="1"/>
    </xf>
    <xf numFmtId="0" fontId="13" fillId="0" borderId="10" xfId="0" applyFont="1" applyBorder="1" applyAlignment="1">
      <alignment horizontal="center" vertical="center" wrapText="1"/>
    </xf>
    <xf numFmtId="0" fontId="16" fillId="13" borderId="8" xfId="0" applyFont="1" applyFill="1" applyBorder="1" applyAlignment="1">
      <alignment horizontal="center" vertical="center" wrapText="1"/>
    </xf>
    <xf numFmtId="0" fontId="13" fillId="0" borderId="4" xfId="0" applyFont="1" applyBorder="1" applyAlignment="1">
      <alignment horizontal="center" vertical="center" wrapText="1"/>
    </xf>
    <xf numFmtId="0" fontId="3" fillId="0" borderId="4" xfId="0" applyFont="1" applyBorder="1" applyAlignment="1">
      <alignment horizontal="center" vertical="center" wrapText="1"/>
    </xf>
    <xf numFmtId="0" fontId="8" fillId="13" borderId="43" xfId="0" applyFont="1" applyFill="1" applyBorder="1" applyAlignment="1">
      <alignment horizontal="center" vertical="center"/>
    </xf>
    <xf numFmtId="0" fontId="8" fillId="13" borderId="24" xfId="0" applyFont="1" applyFill="1" applyBorder="1" applyAlignment="1">
      <alignment horizontal="center" vertical="center"/>
    </xf>
    <xf numFmtId="0" fontId="14" fillId="0" borderId="0" xfId="0" applyFont="1" applyBorder="1" applyAlignment="1">
      <alignment horizontal="center" vertical="center" wrapText="1"/>
    </xf>
    <xf numFmtId="0" fontId="13" fillId="0" borderId="18" xfId="0" applyFont="1" applyBorder="1" applyAlignment="1">
      <alignment vertical="center" wrapText="1"/>
    </xf>
    <xf numFmtId="0" fontId="13" fillId="0" borderId="29" xfId="0" applyFont="1" applyBorder="1" applyAlignment="1">
      <alignment vertical="center" wrapText="1"/>
    </xf>
    <xf numFmtId="0" fontId="3" fillId="0" borderId="0" xfId="0" applyFont="1" applyBorder="1" applyAlignment="1">
      <alignment horizontal="center" vertical="center"/>
    </xf>
    <xf numFmtId="0" fontId="14" fillId="0" borderId="23" xfId="0" applyFont="1" applyBorder="1" applyAlignment="1">
      <alignment vertical="center"/>
    </xf>
    <xf numFmtId="0" fontId="15" fillId="0" borderId="25" xfId="0" applyFont="1" applyBorder="1" applyAlignment="1">
      <alignment vertical="center"/>
    </xf>
    <xf numFmtId="0" fontId="15" fillId="0" borderId="26" xfId="0" applyFont="1" applyBorder="1" applyAlignment="1">
      <alignment vertical="center"/>
    </xf>
    <xf numFmtId="0" fontId="13" fillId="0" borderId="24" xfId="0" applyFont="1" applyBorder="1" applyAlignment="1">
      <alignment vertical="center"/>
    </xf>
    <xf numFmtId="0" fontId="13" fillId="0" borderId="27" xfId="0" applyFont="1" applyBorder="1" applyAlignment="1">
      <alignment vertical="center"/>
    </xf>
    <xf numFmtId="0" fontId="8" fillId="14" borderId="11" xfId="0" applyFont="1" applyFill="1" applyBorder="1" applyAlignment="1">
      <alignment horizontal="center" vertical="center" wrapText="1"/>
    </xf>
    <xf numFmtId="0" fontId="8" fillId="13" borderId="22" xfId="0" applyFont="1" applyFill="1" applyBorder="1" applyAlignment="1">
      <alignment horizontal="center" vertical="center"/>
    </xf>
    <xf numFmtId="0" fontId="8" fillId="14" borderId="1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0" fillId="0" borderId="0" xfId="0" applyBorder="1"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7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FF"/>
      <color rgb="FF0099FF"/>
      <color rgb="FF006666"/>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1"/>
  <sheetViews>
    <sheetView view="pageLayout" zoomScale="75" zoomScaleNormal="80" zoomScalePageLayoutView="75" workbookViewId="0">
      <selection activeCell="G1" sqref="G1"/>
    </sheetView>
  </sheetViews>
  <sheetFormatPr defaultColWidth="9.140625" defaultRowHeight="12.75" x14ac:dyDescent="0.2"/>
  <cols>
    <col min="1" max="1" width="84.5703125" style="88" customWidth="1"/>
    <col min="2" max="2" width="24.7109375" style="88" customWidth="1"/>
    <col min="3" max="3" width="29.42578125" style="88" customWidth="1"/>
    <col min="4" max="4" width="29.140625" style="88" customWidth="1"/>
    <col min="5" max="5" width="8.28515625" style="88" hidden="1" customWidth="1"/>
    <col min="6" max="16384" width="9.140625" style="88"/>
  </cols>
  <sheetData>
    <row r="1" spans="1:5" ht="13.5" customHeight="1" thickBot="1" x14ac:dyDescent="0.25">
      <c r="A1" s="87"/>
      <c r="B1" s="87"/>
      <c r="C1" s="87"/>
    </row>
    <row r="2" spans="1:5" ht="25.5" customHeight="1" x14ac:dyDescent="0.2">
      <c r="A2" s="1" t="s">
        <v>20</v>
      </c>
      <c r="B2" s="376"/>
      <c r="C2" s="376"/>
      <c r="D2" s="377"/>
    </row>
    <row r="3" spans="1:5" ht="18" customHeight="1" x14ac:dyDescent="0.2">
      <c r="A3" s="362" t="s">
        <v>22</v>
      </c>
      <c r="B3" s="365" t="str">
        <f>IF(ISBLANK('DEM (Strategic Priorities)'!C7),"",'DEM (Strategic Priorities)'!C7)</f>
        <v/>
      </c>
      <c r="C3" s="363"/>
      <c r="D3" s="364"/>
    </row>
    <row r="4" spans="1:5" ht="15" customHeight="1" x14ac:dyDescent="0.2">
      <c r="A4" s="383" t="s">
        <v>254</v>
      </c>
      <c r="B4" s="384"/>
      <c r="C4" s="384"/>
      <c r="D4" s="385"/>
    </row>
    <row r="5" spans="1:5" ht="18" customHeight="1" x14ac:dyDescent="0.2">
      <c r="A5" s="89" t="s">
        <v>255</v>
      </c>
      <c r="B5" s="378" t="str">
        <f>IF(OR(B6&lt;&gt;"",B7&lt;&gt;""),"Yes","No")</f>
        <v>Yes</v>
      </c>
      <c r="C5" s="378"/>
      <c r="D5" s="379"/>
    </row>
    <row r="6" spans="1:5" ht="120" customHeight="1" x14ac:dyDescent="0.2">
      <c r="A6" s="90" t="s">
        <v>210</v>
      </c>
      <c r="B6" s="380" t="str">
        <f>'DEM (Strategic Priorities)'!J11</f>
        <v xml:space="preserve">-Social Inclusion and Equality
-Productivity and Innovation
-Climate Change and Environmental Sustainability
-Institutional Capacity and the Rule of Law
</v>
      </c>
      <c r="C6" s="381"/>
      <c r="D6" s="382"/>
    </row>
    <row r="7" spans="1:5" ht="120" customHeight="1" x14ac:dyDescent="0.2">
      <c r="A7" s="13" t="s">
        <v>176</v>
      </c>
      <c r="B7" s="380" t="str">
        <f>'DEM (Strategic Priorities)'!K22</f>
        <v xml:space="preserve">-Households with new or upgraded access to drinking water (#)*
-Households with new or upgraded access to sanitation (#)*
</v>
      </c>
      <c r="C7" s="381"/>
      <c r="D7" s="382"/>
    </row>
    <row r="8" spans="1:5" ht="15" customHeight="1" x14ac:dyDescent="0.2">
      <c r="A8" s="89" t="s">
        <v>256</v>
      </c>
      <c r="B8" s="378" t="str">
        <f>IF(OR('DEM (Strategic Priorities)'!$D$82="Yes",'DEM (Strategic Priorities)'!D85="Yes"),"Yes","No")</f>
        <v>Yes</v>
      </c>
      <c r="C8" s="378"/>
      <c r="D8" s="379"/>
    </row>
    <row r="9" spans="1:5" ht="60" customHeight="1" x14ac:dyDescent="0.2">
      <c r="A9" s="13" t="s">
        <v>5</v>
      </c>
      <c r="B9" s="100" t="str">
        <f>IF('DEM (Strategic Priorities)'!D82="Yes",'DEM (Strategic Priorities)'!C82,"")</f>
        <v>GN-2843</v>
      </c>
      <c r="C9" s="386" t="str">
        <f>IF('DEM (Strategic Priorities)'!D82="Yes",'DEM (Strategic Priorities)'!C83,"")</f>
        <v xml:space="preserve">Ampliar la cobertura de agua potable y saneamiento, principalmente en
zonas rurales </v>
      </c>
      <c r="D9" s="387"/>
    </row>
    <row r="10" spans="1:5" ht="60" customHeight="1" x14ac:dyDescent="0.2">
      <c r="A10" s="13" t="s">
        <v>6</v>
      </c>
      <c r="B10" s="100" t="str">
        <f>IF('DEM (Strategic Priorities)'!D85="Yes",'DEM (Strategic Priorities)'!C85," ")</f>
        <v>Fill in GN # of current OPR</v>
      </c>
      <c r="C10" s="388" t="str">
        <f>IF('DEM (Strategic Priorities)'!D85="Yes","The intervention is included in the 2018 Operational Program.","The intervention is not included in the 2018 Operational Program.")</f>
        <v>The intervention is included in the 2018 Operational Program.</v>
      </c>
      <c r="D10" s="389"/>
    </row>
    <row r="11" spans="1:5" ht="60" customHeight="1" x14ac:dyDescent="0.2">
      <c r="A11" s="188" t="s">
        <v>104</v>
      </c>
      <c r="B11" s="91"/>
      <c r="C11" s="390" t="str">
        <f>IF('DEM (Strategic Priorities)'!D87="Yes",'DEM (Strategic Priorities)'!C87,"")</f>
        <v/>
      </c>
      <c r="D11" s="391"/>
      <c r="E11" s="88">
        <f>SUM(E14+E18+E24)</f>
        <v>0</v>
      </c>
    </row>
    <row r="12" spans="1:5" ht="25.5" customHeight="1" x14ac:dyDescent="0.2">
      <c r="A12" s="239" t="s">
        <v>24</v>
      </c>
      <c r="B12" s="255"/>
      <c r="C12" s="350" t="str">
        <f>IF(AND(E12=1,B13&gt;=6.95),"Evaluable",IF(AND(E12=1,B13&gt;=5),"Partially Evaluable","Not Evaluable"))</f>
        <v>Not Evaluable</v>
      </c>
      <c r="D12" s="255"/>
      <c r="E12" s="259">
        <f>IF(E11&gt;=3,1,0)</f>
        <v>0</v>
      </c>
    </row>
    <row r="13" spans="1:5" hidden="1" x14ac:dyDescent="0.2">
      <c r="A13" s="241"/>
      <c r="B13" s="349">
        <f>AVERAGE(B14,B18,B24)</f>
        <v>1.3733333333333333</v>
      </c>
      <c r="C13" s="256"/>
      <c r="D13" s="242">
        <v>10</v>
      </c>
    </row>
    <row r="14" spans="1:5" ht="15" customHeight="1" x14ac:dyDescent="0.2">
      <c r="A14" s="89" t="s">
        <v>25</v>
      </c>
      <c r="B14" s="416">
        <f>'DEM (Evaluability)'!G11</f>
        <v>4.12</v>
      </c>
      <c r="C14" s="417"/>
      <c r="D14" s="418"/>
      <c r="E14" s="88">
        <f>IF(B14&gt;=5,1,0)</f>
        <v>0</v>
      </c>
    </row>
    <row r="15" spans="1:5" ht="15" customHeight="1" x14ac:dyDescent="0.2">
      <c r="A15" s="13" t="s">
        <v>88</v>
      </c>
      <c r="B15" s="413">
        <f>'DEM (Evaluability)'!G12</f>
        <v>2.4</v>
      </c>
      <c r="C15" s="414"/>
      <c r="D15" s="415"/>
    </row>
    <row r="16" spans="1:5" ht="15" customHeight="1" x14ac:dyDescent="0.2">
      <c r="A16" s="13" t="s">
        <v>89</v>
      </c>
      <c r="B16" s="413">
        <f>'DEM (Evaluability)'!G19</f>
        <v>1.72</v>
      </c>
      <c r="C16" s="414"/>
      <c r="D16" s="415"/>
    </row>
    <row r="17" spans="1:5" ht="15" customHeight="1" x14ac:dyDescent="0.2">
      <c r="A17" s="13" t="s">
        <v>90</v>
      </c>
      <c r="B17" s="413">
        <f>'DEM (Evaluability)'!G24</f>
        <v>0</v>
      </c>
      <c r="C17" s="414"/>
      <c r="D17" s="415"/>
    </row>
    <row r="18" spans="1:5" ht="15" customHeight="1" x14ac:dyDescent="0.2">
      <c r="A18" s="89" t="s">
        <v>2</v>
      </c>
      <c r="B18" s="416">
        <f>'DEM (Evaluability)'!G38</f>
        <v>0</v>
      </c>
      <c r="C18" s="417"/>
      <c r="D18" s="418"/>
      <c r="E18" s="88">
        <f>IF(B18&gt;=5,1,0)</f>
        <v>0</v>
      </c>
    </row>
    <row r="19" spans="1:5" x14ac:dyDescent="0.2">
      <c r="A19" s="13" t="s">
        <v>402</v>
      </c>
      <c r="B19" s="413">
        <f>IF('DEM (Evaluability)'!H41=1,'DEM (Evaluability)'!G42,IF('DEM (Evaluability)'!H41=2,'DEM (Evaluability)'!G49,0))</f>
        <v>0</v>
      </c>
      <c r="C19" s="414"/>
      <c r="D19" s="415"/>
    </row>
    <row r="20" spans="1:5" ht="15" customHeight="1" x14ac:dyDescent="0.2">
      <c r="A20" s="13" t="s">
        <v>398</v>
      </c>
      <c r="B20" s="413">
        <f>IF('DEM (Evaluability)'!H41=1,'DEM (Evaluability)'!G43,IF('DEM (Evaluability)'!H41=2,'DEM (Evaluability)'!G50,0))</f>
        <v>0</v>
      </c>
      <c r="C20" s="414"/>
      <c r="D20" s="415"/>
    </row>
    <row r="21" spans="1:5" ht="15" customHeight="1" x14ac:dyDescent="0.2">
      <c r="A21" s="13" t="s">
        <v>399</v>
      </c>
      <c r="B21" s="413">
        <f>IF('DEM (Evaluability)'!H41=1,'DEM (Evaluability)'!G44,IF('DEM (Evaluability)'!H41=2,'DEM (Evaluability)'!G51,0))</f>
        <v>0</v>
      </c>
      <c r="C21" s="414"/>
      <c r="D21" s="415"/>
    </row>
    <row r="22" spans="1:5" ht="15" customHeight="1" x14ac:dyDescent="0.2">
      <c r="A22" s="13" t="s">
        <v>400</v>
      </c>
      <c r="B22" s="413">
        <f>IF('DEM (Evaluability)'!H41=1,'DEM (Evaluability)'!G45,IF('DEM (Evaluability)'!H41=2,'DEM (Evaluability)'!G52,0))</f>
        <v>0</v>
      </c>
      <c r="C22" s="414"/>
      <c r="D22" s="415"/>
    </row>
    <row r="23" spans="1:5" ht="15" customHeight="1" x14ac:dyDescent="0.2">
      <c r="A23" s="13" t="s">
        <v>401</v>
      </c>
      <c r="B23" s="413">
        <f>IF('DEM (Evaluability)'!H41=1,'DEM (Evaluability)'!G46,IF('DEM (Evaluability)'!H41=2,'DEM (Evaluability)'!G53,0))</f>
        <v>0</v>
      </c>
      <c r="C23" s="414"/>
      <c r="D23" s="415"/>
    </row>
    <row r="24" spans="1:5" ht="15" customHeight="1" x14ac:dyDescent="0.2">
      <c r="A24" s="89" t="s">
        <v>57</v>
      </c>
      <c r="B24" s="416">
        <f>'DEM (Evaluability)'!G54</f>
        <v>0</v>
      </c>
      <c r="C24" s="417"/>
      <c r="D24" s="418"/>
      <c r="E24" s="88">
        <f>IF(B24&gt;=5,1,0)</f>
        <v>0</v>
      </c>
    </row>
    <row r="25" spans="1:5" ht="15" customHeight="1" x14ac:dyDescent="0.2">
      <c r="A25" s="13" t="s">
        <v>91</v>
      </c>
      <c r="B25" s="413">
        <f>'DEM (Evaluability)'!G55</f>
        <v>0</v>
      </c>
      <c r="C25" s="414"/>
      <c r="D25" s="415"/>
    </row>
    <row r="26" spans="1:5" ht="15" customHeight="1" x14ac:dyDescent="0.2">
      <c r="A26" s="13" t="s">
        <v>92</v>
      </c>
      <c r="B26" s="413">
        <f>'DEM (Evaluability)'!G61</f>
        <v>0</v>
      </c>
      <c r="C26" s="414"/>
      <c r="D26" s="415"/>
    </row>
    <row r="27" spans="1:5" ht="15" customHeight="1" x14ac:dyDescent="0.2">
      <c r="A27" s="405" t="s">
        <v>77</v>
      </c>
      <c r="B27" s="406"/>
      <c r="C27" s="406"/>
      <c r="D27" s="407"/>
    </row>
    <row r="28" spans="1:5" ht="15" customHeight="1" x14ac:dyDescent="0.2">
      <c r="A28" s="92" t="s">
        <v>62</v>
      </c>
      <c r="B28" s="399" t="str">
        <f>IF('DEM ( Risk)'!D12&lt;&gt;"",'DEM ( Risk)'!D12,"Specify risk rate on risk tab")</f>
        <v>Specify risk rate on risk tab</v>
      </c>
      <c r="C28" s="399"/>
      <c r="D28" s="400"/>
    </row>
    <row r="29" spans="1:5" ht="15" customHeight="1" x14ac:dyDescent="0.2">
      <c r="A29" s="93" t="s">
        <v>83</v>
      </c>
      <c r="B29" s="401" t="str">
        <f>IF(AND('DEM ( Risk)'!D15="yes", 'DEM ( Risk)'!D16="yes"), "Yes", "")</f>
        <v/>
      </c>
      <c r="C29" s="401"/>
      <c r="D29" s="402"/>
    </row>
    <row r="30" spans="1:5" ht="15" customHeight="1" x14ac:dyDescent="0.2">
      <c r="A30" s="93" t="s">
        <v>84</v>
      </c>
      <c r="B30" s="408" t="str">
        <f>IF('DEM ( Risk)'!D18="yes", "Yes", "")</f>
        <v/>
      </c>
      <c r="C30" s="409"/>
      <c r="D30" s="410"/>
    </row>
    <row r="31" spans="1:5" ht="15" customHeight="1" x14ac:dyDescent="0.2">
      <c r="A31" s="93" t="s">
        <v>30</v>
      </c>
      <c r="B31" s="408" t="str">
        <f>IF('DEM ( Risk)'!D19="yes", "Yes", "")</f>
        <v/>
      </c>
      <c r="C31" s="409"/>
      <c r="D31" s="410"/>
    </row>
    <row r="32" spans="1:5" ht="15" customHeight="1" x14ac:dyDescent="0.2">
      <c r="A32" s="92" t="s">
        <v>35</v>
      </c>
      <c r="B32" s="399" t="str">
        <f>IF('DEM ( Risk)'!D13&lt;&gt;"",'DEM ( Risk)'!D13,"Specify risk classification on risk tab")</f>
        <v>Specify risk classification on risk tab</v>
      </c>
      <c r="C32" s="399"/>
      <c r="D32" s="400"/>
    </row>
    <row r="33" spans="1:4" ht="15" customHeight="1" x14ac:dyDescent="0.2">
      <c r="A33" s="405" t="s">
        <v>76</v>
      </c>
      <c r="B33" s="406"/>
      <c r="C33" s="406"/>
      <c r="D33" s="407"/>
    </row>
    <row r="34" spans="1:4" ht="15" customHeight="1" x14ac:dyDescent="0.2">
      <c r="A34" s="13" t="s">
        <v>103</v>
      </c>
      <c r="B34" s="94"/>
      <c r="C34" s="403"/>
      <c r="D34" s="404"/>
    </row>
    <row r="35" spans="1:4" ht="70.150000000000006" customHeight="1" x14ac:dyDescent="0.2">
      <c r="A35" s="95" t="s">
        <v>160</v>
      </c>
      <c r="B35" s="243" t="str">
        <f>IF('DEM (Additionality)'!E14="Yes","Yes","")</f>
        <v/>
      </c>
      <c r="C35" s="396" t="str">
        <f>'DEM (Additionality)'!N14</f>
        <v xml:space="preserve">
</v>
      </c>
      <c r="D35" s="397"/>
    </row>
    <row r="36" spans="1:4" ht="70.150000000000006" customHeight="1" x14ac:dyDescent="0.2">
      <c r="A36" s="95" t="s">
        <v>105</v>
      </c>
      <c r="B36" s="243" t="str">
        <f>IF('DEM (Additionality)'!E27="yes", "Yes","")</f>
        <v/>
      </c>
      <c r="C36" s="396" t="str">
        <f>'DEM (Additionality)'!M28</f>
        <v/>
      </c>
      <c r="D36" s="397"/>
    </row>
    <row r="37" spans="1:4" ht="44.25" customHeight="1" x14ac:dyDescent="0.2">
      <c r="A37" s="13" t="s">
        <v>165</v>
      </c>
      <c r="B37" s="94"/>
      <c r="C37" s="411"/>
      <c r="D37" s="412"/>
    </row>
    <row r="38" spans="1:4" ht="80.45" customHeight="1" x14ac:dyDescent="0.2">
      <c r="A38" s="13" t="s">
        <v>101</v>
      </c>
      <c r="B38" s="243" t="str">
        <f>IF('DEM (Additionality)'!E35="yes", "Yes","")</f>
        <v/>
      </c>
      <c r="C38" s="394"/>
      <c r="D38" s="395"/>
    </row>
    <row r="39" spans="1:4" s="163" customFormat="1" ht="25.5" customHeight="1" x14ac:dyDescent="0.2">
      <c r="A39" s="398" t="s">
        <v>208</v>
      </c>
      <c r="B39" s="398"/>
      <c r="C39" s="398"/>
      <c r="D39" s="398"/>
    </row>
    <row r="40" spans="1:4" ht="13.5" customHeight="1" x14ac:dyDescent="0.2">
      <c r="A40" s="398"/>
      <c r="B40" s="398"/>
      <c r="C40" s="398"/>
      <c r="D40" s="398"/>
    </row>
    <row r="41" spans="1:4" ht="300" customHeight="1" x14ac:dyDescent="0.2">
      <c r="A41" s="392" t="s">
        <v>207</v>
      </c>
      <c r="B41" s="393"/>
      <c r="C41" s="393"/>
      <c r="D41" s="393"/>
    </row>
  </sheetData>
  <sheetProtection algorithmName="SHA-512" hashValue="6eJwWozZiaaZPPx7Ey+E2KJfP1AFR20EL8Pdkf6RoNsb8X0Oa3hrRSujXxvVMX/4gQOsV5ssutsPUtsZwolphg==" saltValue="HuORVfkY8BA/JB8txPx4vg==" spinCount="100000" sheet="1" objects="1" scenarios="1"/>
  <mergeCells count="37">
    <mergeCell ref="B21:D21"/>
    <mergeCell ref="B14:D14"/>
    <mergeCell ref="B15:D15"/>
    <mergeCell ref="B16:D16"/>
    <mergeCell ref="B17:D17"/>
    <mergeCell ref="B18:D18"/>
    <mergeCell ref="B19:D19"/>
    <mergeCell ref="B20:D20"/>
    <mergeCell ref="C35:D35"/>
    <mergeCell ref="C37:D37"/>
    <mergeCell ref="A27:D27"/>
    <mergeCell ref="B22:D22"/>
    <mergeCell ref="B24:D24"/>
    <mergeCell ref="B25:D25"/>
    <mergeCell ref="B26:D26"/>
    <mergeCell ref="B23:D23"/>
    <mergeCell ref="B8:D8"/>
    <mergeCell ref="C9:D9"/>
    <mergeCell ref="C10:D10"/>
    <mergeCell ref="C11:D11"/>
    <mergeCell ref="A41:D41"/>
    <mergeCell ref="C38:D38"/>
    <mergeCell ref="C36:D36"/>
    <mergeCell ref="A40:D40"/>
    <mergeCell ref="B28:D28"/>
    <mergeCell ref="B29:D29"/>
    <mergeCell ref="C34:D34"/>
    <mergeCell ref="A33:D33"/>
    <mergeCell ref="B30:D30"/>
    <mergeCell ref="B31:D31"/>
    <mergeCell ref="B32:D32"/>
    <mergeCell ref="A39:D39"/>
    <mergeCell ref="A2:D2"/>
    <mergeCell ref="B5:D5"/>
    <mergeCell ref="B6:D6"/>
    <mergeCell ref="A4:D4"/>
    <mergeCell ref="B7:D7"/>
  </mergeCells>
  <pageMargins left="0.7" right="0.7" top="0.75" bottom="0.75" header="0.3" footer="0.3"/>
  <pageSetup scale="48" orientation="portrait" r:id="rId1"/>
  <headerFooter>
    <oddHeader>&amp;RAnnex I - BO-L1192
Page 1 of 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M46"/>
  <sheetViews>
    <sheetView topLeftCell="A7" zoomScale="85" zoomScaleNormal="85" workbookViewId="0">
      <selection activeCell="C26" sqref="C26"/>
    </sheetView>
  </sheetViews>
  <sheetFormatPr defaultColWidth="9.140625" defaultRowHeight="12.75" x14ac:dyDescent="0.2"/>
  <cols>
    <col min="1" max="1" width="2.42578125" style="2" customWidth="1"/>
    <col min="2" max="2" width="82.85546875" style="4" customWidth="1"/>
    <col min="3" max="3" width="68.85546875" style="2" customWidth="1"/>
    <col min="4" max="4" width="25.28515625" style="19" customWidth="1"/>
    <col min="5" max="5" width="16.140625" style="46" hidden="1" customWidth="1"/>
    <col min="6" max="11" width="9.140625" style="47" hidden="1" customWidth="1"/>
    <col min="12" max="12" width="9.140625" style="47" customWidth="1"/>
    <col min="13" max="13" width="9.140625" style="2" customWidth="1"/>
    <col min="14" max="16384" width="9.140625" style="2"/>
  </cols>
  <sheetData>
    <row r="2" spans="1:13" ht="18" x14ac:dyDescent="0.2">
      <c r="B2" s="445" t="s">
        <v>135</v>
      </c>
      <c r="C2" s="445"/>
      <c r="D2" s="445"/>
    </row>
    <row r="3" spans="1:13" ht="18.75" thickBot="1" x14ac:dyDescent="0.25">
      <c r="B3" s="446" t="s">
        <v>79</v>
      </c>
      <c r="C3" s="497"/>
      <c r="D3" s="497"/>
    </row>
    <row r="4" spans="1:13" ht="18" x14ac:dyDescent="0.2">
      <c r="A4" s="488" t="s">
        <v>26</v>
      </c>
      <c r="B4" s="489"/>
      <c r="C4" s="489"/>
      <c r="D4" s="489"/>
      <c r="E4" s="49"/>
    </row>
    <row r="5" spans="1:13" ht="23.25" customHeight="1" x14ac:dyDescent="0.2">
      <c r="A5" s="25"/>
      <c r="B5" s="491" t="s">
        <v>52</v>
      </c>
      <c r="C5" s="491"/>
      <c r="D5" s="491"/>
      <c r="E5" s="50"/>
    </row>
    <row r="6" spans="1:13" ht="31.5" customHeight="1" x14ac:dyDescent="0.2">
      <c r="A6" s="26">
        <v>1</v>
      </c>
      <c r="B6" s="460" t="s">
        <v>36</v>
      </c>
      <c r="C6" s="460"/>
      <c r="D6" s="460"/>
      <c r="E6" s="50"/>
    </row>
    <row r="7" spans="1:13" ht="30.75" customHeight="1" thickBot="1" x14ac:dyDescent="0.25">
      <c r="A7" s="27">
        <v>2</v>
      </c>
      <c r="B7" s="485" t="s">
        <v>37</v>
      </c>
      <c r="C7" s="485"/>
      <c r="D7" s="485"/>
      <c r="E7" s="51"/>
    </row>
    <row r="8" spans="1:13" s="5" customFormat="1" ht="27" customHeight="1" x14ac:dyDescent="0.2">
      <c r="A8" s="2"/>
      <c r="B8" s="4"/>
      <c r="C8" s="4"/>
      <c r="D8" s="18"/>
      <c r="E8" s="46"/>
      <c r="F8" s="47"/>
      <c r="G8" s="46"/>
      <c r="H8" s="46"/>
      <c r="I8" s="46"/>
      <c r="J8" s="46"/>
      <c r="K8" s="46"/>
      <c r="L8" s="46"/>
    </row>
    <row r="9" spans="1:13" s="5" customFormat="1" ht="18.75" thickBot="1" x14ac:dyDescent="0.25">
      <c r="A9" s="2"/>
      <c r="B9" s="496" t="s">
        <v>80</v>
      </c>
      <c r="C9" s="496"/>
      <c r="D9" s="496"/>
      <c r="E9" s="46"/>
      <c r="F9" s="47"/>
      <c r="G9" s="47"/>
      <c r="H9" s="46"/>
      <c r="I9" s="46"/>
      <c r="J9" s="46"/>
      <c r="K9" s="46"/>
      <c r="L9" s="46"/>
    </row>
    <row r="10" spans="1:13" s="31" customFormat="1" ht="15.75" customHeight="1" x14ac:dyDescent="0.2">
      <c r="A10" s="30"/>
      <c r="B10" s="36" t="s">
        <v>21</v>
      </c>
      <c r="C10" s="37" t="s">
        <v>23</v>
      </c>
      <c r="D10" s="38" t="s">
        <v>13</v>
      </c>
      <c r="E10" s="52"/>
      <c r="F10" s="53"/>
      <c r="G10" s="53"/>
      <c r="H10" s="52"/>
      <c r="I10" s="52"/>
      <c r="J10" s="52"/>
      <c r="K10" s="52"/>
      <c r="L10" s="52"/>
    </row>
    <row r="11" spans="1:13" s="31" customFormat="1" ht="15.75" thickBot="1" x14ac:dyDescent="0.25">
      <c r="A11" s="30"/>
      <c r="B11" s="60" t="s">
        <v>17</v>
      </c>
      <c r="C11" s="61"/>
      <c r="D11" s="62"/>
      <c r="E11" s="52"/>
      <c r="F11" s="53"/>
      <c r="G11" s="53"/>
      <c r="H11" s="52"/>
      <c r="I11" s="52"/>
      <c r="J11" s="52"/>
      <c r="K11" s="52"/>
      <c r="L11" s="52"/>
    </row>
    <row r="12" spans="1:13" s="31" customFormat="1" ht="14.25" x14ac:dyDescent="0.2">
      <c r="A12" s="30"/>
      <c r="B12" s="63" t="s">
        <v>98</v>
      </c>
      <c r="C12" s="10"/>
      <c r="D12" s="65" t="str">
        <f>'DEM (Additionality)'!E12</f>
        <v/>
      </c>
      <c r="E12" s="52"/>
      <c r="F12" s="53"/>
      <c r="G12" s="53"/>
      <c r="H12" s="52"/>
      <c r="I12" s="52"/>
      <c r="J12" s="52"/>
      <c r="K12" s="52"/>
      <c r="L12" s="52"/>
    </row>
    <row r="13" spans="1:13" s="31" customFormat="1" ht="14.25" x14ac:dyDescent="0.2">
      <c r="A13" s="30"/>
      <c r="B13" s="64" t="s">
        <v>99</v>
      </c>
      <c r="C13" s="57"/>
      <c r="D13" s="83" t="str">
        <f>'DEM (Additionality)'!E13</f>
        <v/>
      </c>
      <c r="E13" s="52"/>
      <c r="F13" s="53"/>
      <c r="G13" s="53"/>
      <c r="H13" s="52"/>
      <c r="I13" s="52"/>
      <c r="J13" s="52"/>
      <c r="K13" s="52"/>
      <c r="L13" s="52"/>
    </row>
    <row r="14" spans="1:13" s="31" customFormat="1" ht="14.25" x14ac:dyDescent="0.2">
      <c r="A14" s="30"/>
      <c r="B14" s="9" t="s">
        <v>145</v>
      </c>
      <c r="C14" s="9"/>
      <c r="D14" s="66" t="str">
        <f>'DEM (Additionality)'!E14</f>
        <v/>
      </c>
      <c r="E14" s="52" t="str">
        <f>IF(D14="Yes",B14,"")</f>
        <v/>
      </c>
      <c r="F14" s="53">
        <f>LEN(E14)</f>
        <v>0</v>
      </c>
      <c r="G14" s="53" t="e">
        <f>RIGHT(E14,(F14-5))</f>
        <v>#VALUE!</v>
      </c>
      <c r="H14" s="52" t="str">
        <f>IF(D14="Yes",CONCATENATE(G14,": "),"")</f>
        <v/>
      </c>
      <c r="I14" s="52" t="str">
        <f>CONCATENATE(H14,H15,H16,H17,H18,H19)</f>
        <v/>
      </c>
      <c r="J14" s="52">
        <f>LEN(I14)</f>
        <v>0</v>
      </c>
      <c r="K14" s="52" t="e">
        <f>LEFT(I14,(J14-2))</f>
        <v>#VALUE!</v>
      </c>
      <c r="L14" s="52" t="str">
        <f>IF(J14=0,"",CONCATENATE(K14,"."))</f>
        <v/>
      </c>
      <c r="M14" s="31" t="str">
        <f>CONCATENATE(L14,CHAR(10),CHAR(10),L20)</f>
        <v xml:space="preserve">
</v>
      </c>
    </row>
    <row r="15" spans="1:13" s="31" customFormat="1" ht="14.25" x14ac:dyDescent="0.2">
      <c r="A15" s="30"/>
      <c r="B15" s="81" t="s">
        <v>146</v>
      </c>
      <c r="C15" s="42"/>
      <c r="D15" s="84">
        <f>'DEM (Additionality)'!E15</f>
        <v>0</v>
      </c>
      <c r="E15" s="52" t="str">
        <f t="shared" ref="E15:E19" si="0">IF(D15="Yes",B15,"")</f>
        <v/>
      </c>
      <c r="F15" s="53">
        <f t="shared" ref="F15:F33" si="1">LEN(E15)</f>
        <v>0</v>
      </c>
      <c r="G15" s="53" t="e">
        <f>RIGHT(E15,(F15-9))</f>
        <v>#VALUE!</v>
      </c>
      <c r="H15" s="52" t="str">
        <f>IF(D15="Yes",CONCATENATE(G15,", "),"")</f>
        <v/>
      </c>
      <c r="I15" s="52"/>
      <c r="J15" s="52"/>
      <c r="K15" s="52"/>
      <c r="L15" s="52"/>
    </row>
    <row r="16" spans="1:13" s="31" customFormat="1" ht="14.25" x14ac:dyDescent="0.2">
      <c r="A16" s="30"/>
      <c r="B16" s="81" t="s">
        <v>147</v>
      </c>
      <c r="C16" s="42"/>
      <c r="D16" s="84">
        <f>'DEM (Additionality)'!E16</f>
        <v>0</v>
      </c>
      <c r="E16" s="52" t="str">
        <f t="shared" si="0"/>
        <v/>
      </c>
      <c r="F16" s="53">
        <f t="shared" si="1"/>
        <v>0</v>
      </c>
      <c r="G16" s="53" t="e">
        <f t="shared" ref="G16:G19" si="2">RIGHT(E16,(F16-9))</f>
        <v>#VALUE!</v>
      </c>
      <c r="H16" s="52" t="str">
        <f t="shared" ref="H16:H33" si="3">IF(D16="Yes",CONCATENATE(G16,", "),"")</f>
        <v/>
      </c>
      <c r="I16" s="52"/>
      <c r="J16" s="52"/>
      <c r="K16" s="52"/>
      <c r="L16" s="52"/>
    </row>
    <row r="17" spans="1:12" s="31" customFormat="1" ht="14.25" x14ac:dyDescent="0.2">
      <c r="A17" s="30"/>
      <c r="B17" s="81" t="s">
        <v>148</v>
      </c>
      <c r="C17" s="42"/>
      <c r="D17" s="84">
        <f>'DEM (Additionality)'!E17</f>
        <v>0</v>
      </c>
      <c r="E17" s="52" t="str">
        <f t="shared" si="0"/>
        <v/>
      </c>
      <c r="F17" s="53">
        <f t="shared" si="1"/>
        <v>0</v>
      </c>
      <c r="G17" s="53" t="e">
        <f t="shared" si="2"/>
        <v>#VALUE!</v>
      </c>
      <c r="H17" s="52" t="str">
        <f t="shared" si="3"/>
        <v/>
      </c>
      <c r="I17" s="52"/>
      <c r="J17" s="52"/>
      <c r="K17" s="52"/>
      <c r="L17" s="52"/>
    </row>
    <row r="18" spans="1:12" s="31" customFormat="1" ht="14.25" x14ac:dyDescent="0.2">
      <c r="A18" s="30"/>
      <c r="B18" s="81" t="s">
        <v>149</v>
      </c>
      <c r="C18" s="42"/>
      <c r="D18" s="84">
        <f>'DEM (Additionality)'!E18</f>
        <v>0</v>
      </c>
      <c r="E18" s="52" t="str">
        <f t="shared" si="0"/>
        <v/>
      </c>
      <c r="F18" s="53">
        <f t="shared" si="1"/>
        <v>0</v>
      </c>
      <c r="G18" s="53" t="e">
        <f t="shared" si="2"/>
        <v>#VALUE!</v>
      </c>
      <c r="H18" s="52" t="str">
        <f t="shared" si="3"/>
        <v/>
      </c>
      <c r="I18" s="52"/>
      <c r="J18" s="52"/>
      <c r="K18" s="52"/>
      <c r="L18" s="52"/>
    </row>
    <row r="19" spans="1:12" s="31" customFormat="1" ht="14.25" x14ac:dyDescent="0.2">
      <c r="A19" s="30"/>
      <c r="B19" s="81" t="s">
        <v>150</v>
      </c>
      <c r="C19" s="42"/>
      <c r="D19" s="84">
        <f>'DEM (Additionality)'!E19</f>
        <v>0</v>
      </c>
      <c r="E19" s="52" t="str">
        <f t="shared" si="0"/>
        <v/>
      </c>
      <c r="F19" s="53">
        <f t="shared" si="1"/>
        <v>0</v>
      </c>
      <c r="G19" s="53" t="e">
        <f t="shared" si="2"/>
        <v>#VALUE!</v>
      </c>
      <c r="H19" s="52" t="str">
        <f t="shared" si="3"/>
        <v/>
      </c>
      <c r="I19" s="52"/>
      <c r="J19" s="52"/>
      <c r="K19" s="52"/>
      <c r="L19" s="52"/>
    </row>
    <row r="20" spans="1:12" s="31" customFormat="1" ht="14.25" x14ac:dyDescent="0.2">
      <c r="A20" s="30"/>
      <c r="B20" s="9" t="s">
        <v>151</v>
      </c>
      <c r="C20" s="9"/>
      <c r="D20" s="66" t="str">
        <f>'DEM (Additionality)'!E20</f>
        <v/>
      </c>
      <c r="E20" s="52" t="str">
        <f>IF(D20="Yes",B20,"")</f>
        <v/>
      </c>
      <c r="F20" s="53">
        <f>LEN(E20)</f>
        <v>0</v>
      </c>
      <c r="G20" s="53" t="e">
        <f>RIGHT(E20,(F20-5))</f>
        <v>#VALUE!</v>
      </c>
      <c r="H20" s="52" t="str">
        <f>IF(D20="Yes",CONCATENATE(G20,": "),"")</f>
        <v/>
      </c>
      <c r="I20" s="52" t="str">
        <f>CONCATENATE(H20,H21,H22,H23,H24)</f>
        <v/>
      </c>
      <c r="J20" s="52">
        <f>LEN(I20)</f>
        <v>0</v>
      </c>
      <c r="K20" s="52" t="e">
        <f t="shared" ref="K20" si="4">LEFT(I20,(J20-2))</f>
        <v>#VALUE!</v>
      </c>
      <c r="L20" s="52" t="str">
        <f t="shared" ref="L20:L28" si="5">IF(J20=0,"",CONCATENATE(K20,"."))</f>
        <v/>
      </c>
    </row>
    <row r="21" spans="1:12" s="31" customFormat="1" ht="14.25" x14ac:dyDescent="0.2">
      <c r="A21" s="30"/>
      <c r="B21" s="82" t="s">
        <v>152</v>
      </c>
      <c r="C21" s="42"/>
      <c r="D21" s="84">
        <f>'DEM (Additionality)'!E21</f>
        <v>0</v>
      </c>
      <c r="E21" s="52" t="str">
        <f t="shared" ref="E21:E24" si="6">IF(D21="Yes",B21,"")</f>
        <v/>
      </c>
      <c r="F21" s="53">
        <f t="shared" si="1"/>
        <v>0</v>
      </c>
      <c r="G21" s="53" t="e">
        <f>RIGHT(E21,(F21-9))</f>
        <v>#VALUE!</v>
      </c>
      <c r="H21" s="52" t="str">
        <f t="shared" si="3"/>
        <v/>
      </c>
      <c r="I21" s="52"/>
      <c r="J21" s="52"/>
      <c r="K21" s="52"/>
      <c r="L21" s="52"/>
    </row>
    <row r="22" spans="1:12" s="31" customFormat="1" ht="14.25" x14ac:dyDescent="0.2">
      <c r="A22" s="30"/>
      <c r="B22" s="82" t="s">
        <v>153</v>
      </c>
      <c r="C22" s="42"/>
      <c r="D22" s="84">
        <f>'DEM (Additionality)'!E22</f>
        <v>0</v>
      </c>
      <c r="E22" s="52" t="str">
        <f t="shared" si="6"/>
        <v/>
      </c>
      <c r="F22" s="53">
        <f t="shared" si="1"/>
        <v>0</v>
      </c>
      <c r="G22" s="53" t="e">
        <f t="shared" ref="G22:G24" si="7">RIGHT(E22,(F22-9))</f>
        <v>#VALUE!</v>
      </c>
      <c r="H22" s="52" t="str">
        <f t="shared" si="3"/>
        <v/>
      </c>
      <c r="I22" s="52"/>
      <c r="J22" s="52"/>
      <c r="K22" s="52"/>
      <c r="L22" s="52"/>
    </row>
    <row r="23" spans="1:12" s="31" customFormat="1" ht="14.25" x14ac:dyDescent="0.2">
      <c r="A23" s="30"/>
      <c r="B23" s="82" t="s">
        <v>154</v>
      </c>
      <c r="C23" s="42"/>
      <c r="D23" s="84">
        <f>'DEM (Additionality)'!E23</f>
        <v>0</v>
      </c>
      <c r="E23" s="52" t="str">
        <f t="shared" si="6"/>
        <v/>
      </c>
      <c r="F23" s="53">
        <f t="shared" si="1"/>
        <v>0</v>
      </c>
      <c r="G23" s="53" t="e">
        <f t="shared" si="7"/>
        <v>#VALUE!</v>
      </c>
      <c r="H23" s="52" t="str">
        <f t="shared" si="3"/>
        <v/>
      </c>
      <c r="I23" s="52"/>
      <c r="J23" s="52"/>
      <c r="K23" s="52"/>
      <c r="L23" s="52"/>
    </row>
    <row r="24" spans="1:12" s="31" customFormat="1" ht="15" x14ac:dyDescent="0.2">
      <c r="A24" s="30"/>
      <c r="B24" s="82" t="s">
        <v>155</v>
      </c>
      <c r="C24" s="33"/>
      <c r="D24" s="33" t="str">
        <f>'DEM (Additionality)'!E24</f>
        <v/>
      </c>
      <c r="E24" s="52" t="str">
        <f t="shared" si="6"/>
        <v/>
      </c>
      <c r="F24" s="53">
        <f t="shared" si="1"/>
        <v>0</v>
      </c>
      <c r="G24" s="53" t="e">
        <f t="shared" si="7"/>
        <v>#VALUE!</v>
      </c>
      <c r="H24" s="52" t="str">
        <f t="shared" si="3"/>
        <v/>
      </c>
      <c r="I24" s="52"/>
      <c r="J24" s="52"/>
      <c r="K24" s="52"/>
      <c r="L24" s="52"/>
    </row>
    <row r="25" spans="1:12" s="31" customFormat="1" ht="14.25" x14ac:dyDescent="0.2">
      <c r="A25" s="30"/>
      <c r="B25" s="82" t="s">
        <v>327</v>
      </c>
      <c r="C25" s="42"/>
      <c r="D25" s="84">
        <f>'DEM (Additionality)'!E25</f>
        <v>0</v>
      </c>
      <c r="E25" s="52"/>
      <c r="F25" s="53"/>
      <c r="G25" s="53"/>
      <c r="H25" s="52"/>
      <c r="I25" s="52"/>
      <c r="J25" s="52"/>
      <c r="K25" s="52"/>
      <c r="L25" s="52"/>
    </row>
    <row r="26" spans="1:12" s="31" customFormat="1" ht="14.25" x14ac:dyDescent="0.2">
      <c r="A26" s="30"/>
      <c r="B26" s="82" t="s">
        <v>328</v>
      </c>
      <c r="C26" s="42"/>
      <c r="D26" s="84">
        <f>'DEM (Additionality)'!E26</f>
        <v>0</v>
      </c>
      <c r="E26" s="52"/>
      <c r="F26" s="53"/>
      <c r="G26" s="53"/>
      <c r="H26" s="52"/>
      <c r="I26" s="52"/>
      <c r="J26" s="52"/>
      <c r="K26" s="52"/>
      <c r="L26" s="52"/>
    </row>
    <row r="27" spans="1:12" s="31" customFormat="1" ht="14.25" x14ac:dyDescent="0.2">
      <c r="A27" s="30"/>
      <c r="B27" s="64" t="s">
        <v>100</v>
      </c>
      <c r="C27" s="57"/>
      <c r="D27" s="83" t="str">
        <f>'DEM (Additionality)'!E27</f>
        <v/>
      </c>
      <c r="E27" s="52"/>
      <c r="F27" s="53"/>
      <c r="G27" s="53"/>
      <c r="H27" s="52"/>
      <c r="I27" s="52"/>
      <c r="J27" s="52"/>
      <c r="K27" s="52"/>
      <c r="L27" s="52"/>
    </row>
    <row r="28" spans="1:12" s="31" customFormat="1" ht="14.25" x14ac:dyDescent="0.2">
      <c r="A28" s="30"/>
      <c r="B28" s="11" t="s">
        <v>156</v>
      </c>
      <c r="C28" s="9"/>
      <c r="D28" s="66" t="str">
        <f>'DEM (Additionality)'!E28</f>
        <v/>
      </c>
      <c r="E28" s="52" t="str">
        <f>IF(D28="Yes",B28,"")</f>
        <v/>
      </c>
      <c r="F28" s="53">
        <f t="shared" si="1"/>
        <v>0</v>
      </c>
      <c r="G28" s="53" t="e">
        <f>RIGHT(E28,(F28-5))</f>
        <v>#VALUE!</v>
      </c>
      <c r="H28" s="52" t="str">
        <f t="shared" si="3"/>
        <v/>
      </c>
      <c r="I28" s="52" t="str">
        <f>CONCATENATE(H28,H30,H32,H33)</f>
        <v/>
      </c>
      <c r="J28" s="52">
        <f>LEN(I28)</f>
        <v>0</v>
      </c>
      <c r="K28" s="52" t="e">
        <f>LEFT(I28,(J28-2))</f>
        <v>#VALUE!</v>
      </c>
      <c r="L28" s="52" t="str">
        <f t="shared" si="5"/>
        <v/>
      </c>
    </row>
    <row r="29" spans="1:12" s="31" customFormat="1" ht="15" x14ac:dyDescent="0.2">
      <c r="A29" s="30"/>
      <c r="B29" s="28" t="s">
        <v>94</v>
      </c>
      <c r="C29" s="41"/>
      <c r="D29" s="85">
        <f>'DEM (Additionality)'!E29</f>
        <v>0</v>
      </c>
      <c r="E29" s="52"/>
      <c r="F29" s="53"/>
      <c r="G29" s="53"/>
      <c r="H29" s="52"/>
      <c r="I29" s="52"/>
      <c r="J29" s="52"/>
      <c r="K29" s="52"/>
      <c r="L29" s="52"/>
    </row>
    <row r="30" spans="1:12" s="31" customFormat="1" ht="14.25" x14ac:dyDescent="0.2">
      <c r="A30" s="30"/>
      <c r="B30" s="11" t="s">
        <v>157</v>
      </c>
      <c r="C30" s="9"/>
      <c r="D30" s="66" t="str">
        <f>'DEM (Additionality)'!E30</f>
        <v/>
      </c>
      <c r="E30" s="52" t="str">
        <f t="shared" ref="E30:E33" si="8">IF(D30="Yes",B30,"")</f>
        <v/>
      </c>
      <c r="F30" s="53">
        <f t="shared" si="1"/>
        <v>0</v>
      </c>
      <c r="G30" s="53" t="e">
        <f>RIGHT(E30,(F30-5))</f>
        <v>#VALUE!</v>
      </c>
      <c r="H30" s="52" t="str">
        <f t="shared" si="3"/>
        <v/>
      </c>
      <c r="I30" s="52"/>
      <c r="J30" s="52"/>
      <c r="K30" s="52"/>
      <c r="L30" s="52"/>
    </row>
    <row r="31" spans="1:12" s="31" customFormat="1" ht="15" x14ac:dyDescent="0.2">
      <c r="A31" s="30"/>
      <c r="B31" s="28" t="s">
        <v>94</v>
      </c>
      <c r="C31" s="41"/>
      <c r="D31" s="85">
        <f>'DEM (Additionality)'!E31</f>
        <v>0</v>
      </c>
      <c r="E31" s="52"/>
      <c r="F31" s="53"/>
      <c r="G31" s="53"/>
      <c r="H31" s="52"/>
      <c r="I31" s="52"/>
      <c r="J31" s="52"/>
      <c r="K31" s="52"/>
      <c r="L31" s="52"/>
    </row>
    <row r="32" spans="1:12" s="31" customFormat="1" ht="14.25" x14ac:dyDescent="0.2">
      <c r="A32" s="30"/>
      <c r="B32" s="11" t="s">
        <v>158</v>
      </c>
      <c r="C32" s="9"/>
      <c r="D32" s="66">
        <f>'DEM (Additionality)'!E32</f>
        <v>0</v>
      </c>
      <c r="E32" s="52" t="str">
        <f t="shared" si="8"/>
        <v/>
      </c>
      <c r="F32" s="53">
        <f t="shared" si="1"/>
        <v>0</v>
      </c>
      <c r="G32" s="53" t="e">
        <f>RIGHT(E32,(F32-5))</f>
        <v>#VALUE!</v>
      </c>
      <c r="H32" s="52" t="str">
        <f t="shared" si="3"/>
        <v/>
      </c>
      <c r="I32" s="52"/>
      <c r="J32" s="52"/>
      <c r="K32" s="52"/>
      <c r="L32" s="52"/>
    </row>
    <row r="33" spans="1:12" s="31" customFormat="1" ht="14.25" x14ac:dyDescent="0.2">
      <c r="A33" s="30"/>
      <c r="B33" s="11" t="s">
        <v>159</v>
      </c>
      <c r="C33" s="9"/>
      <c r="D33" s="66">
        <f>'DEM (Additionality)'!E33</f>
        <v>0</v>
      </c>
      <c r="E33" s="52" t="str">
        <f t="shared" si="8"/>
        <v/>
      </c>
      <c r="F33" s="53">
        <f t="shared" si="1"/>
        <v>0</v>
      </c>
      <c r="G33" s="53" t="e">
        <f>RIGHT(E33,(F33-5))</f>
        <v>#VALUE!</v>
      </c>
      <c r="H33" s="52" t="str">
        <f t="shared" si="3"/>
        <v/>
      </c>
      <c r="I33" s="52"/>
      <c r="J33" s="52"/>
      <c r="K33" s="52"/>
      <c r="L33" s="52"/>
    </row>
    <row r="34" spans="1:12" s="31" customFormat="1" ht="30" x14ac:dyDescent="0.2">
      <c r="A34" s="30"/>
      <c r="B34" s="32" t="s">
        <v>60</v>
      </c>
      <c r="C34" s="41"/>
      <c r="D34" s="85">
        <f>'DEM (Additionality)'!E34</f>
        <v>0</v>
      </c>
      <c r="E34" s="52"/>
      <c r="F34" s="53"/>
      <c r="G34" s="53"/>
      <c r="H34" s="52"/>
      <c r="I34" s="52"/>
      <c r="J34" s="52"/>
      <c r="K34" s="52"/>
      <c r="L34" s="52"/>
    </row>
    <row r="35" spans="1:12" s="31" customFormat="1" ht="15" x14ac:dyDescent="0.2">
      <c r="A35" s="30"/>
      <c r="B35" s="54" t="s">
        <v>61</v>
      </c>
      <c r="C35" s="41" t="s">
        <v>134</v>
      </c>
      <c r="D35" s="85" t="e">
        <f>'DEM (Additionality)'!#REF!</f>
        <v>#REF!</v>
      </c>
      <c r="E35" s="52"/>
      <c r="F35" s="53"/>
      <c r="G35" s="53"/>
      <c r="H35" s="52"/>
      <c r="I35" s="52"/>
      <c r="J35" s="52"/>
      <c r="K35" s="52"/>
      <c r="L35" s="52"/>
    </row>
    <row r="36" spans="1:12" s="31" customFormat="1" ht="15" x14ac:dyDescent="0.2">
      <c r="A36" s="30"/>
      <c r="B36" s="54" t="s">
        <v>53</v>
      </c>
      <c r="C36" s="41" t="s">
        <v>134</v>
      </c>
      <c r="D36" s="85" t="e">
        <f>'DEM (Additionality)'!#REF!</f>
        <v>#REF!</v>
      </c>
      <c r="E36" s="52"/>
      <c r="F36" s="53"/>
      <c r="G36" s="53"/>
      <c r="H36" s="52"/>
      <c r="I36" s="52"/>
      <c r="J36" s="52"/>
      <c r="K36" s="52"/>
      <c r="L36" s="52"/>
    </row>
    <row r="37" spans="1:12" s="31" customFormat="1" ht="15" x14ac:dyDescent="0.2">
      <c r="A37" s="30"/>
      <c r="B37" s="54" t="s">
        <v>54</v>
      </c>
      <c r="C37" s="41" t="s">
        <v>134</v>
      </c>
      <c r="D37" s="85" t="e">
        <f>'DEM (Additionality)'!#REF!</f>
        <v>#REF!</v>
      </c>
      <c r="E37" s="52"/>
      <c r="F37" s="53"/>
      <c r="G37" s="53"/>
      <c r="H37" s="52"/>
      <c r="I37" s="52"/>
      <c r="J37" s="52"/>
      <c r="K37" s="52"/>
      <c r="L37" s="52"/>
    </row>
    <row r="38" spans="1:12" s="31" customFormat="1" ht="45" x14ac:dyDescent="0.2">
      <c r="A38" s="30"/>
      <c r="B38" s="32" t="s">
        <v>101</v>
      </c>
      <c r="C38" s="41" t="s">
        <v>51</v>
      </c>
      <c r="D38" s="85">
        <f>'DEM (Additionality)'!E35</f>
        <v>0</v>
      </c>
      <c r="E38" s="52"/>
      <c r="F38" s="53"/>
      <c r="G38" s="53"/>
      <c r="H38" s="52"/>
      <c r="I38" s="52"/>
      <c r="J38" s="52"/>
      <c r="K38" s="52"/>
      <c r="L38" s="52"/>
    </row>
    <row r="39" spans="1:12" s="31" customFormat="1" ht="109.5" customHeight="1" thickBot="1" x14ac:dyDescent="0.25">
      <c r="A39" s="30"/>
      <c r="B39" s="55" t="s">
        <v>102</v>
      </c>
      <c r="C39" s="56" t="s">
        <v>113</v>
      </c>
      <c r="D39" s="86" t="e">
        <f>'DEM (Additionality)'!#REF!</f>
        <v>#REF!</v>
      </c>
      <c r="E39" s="52"/>
      <c r="F39" s="53"/>
      <c r="G39" s="53"/>
      <c r="H39" s="52"/>
      <c r="I39" s="52"/>
      <c r="J39" s="52"/>
      <c r="K39" s="52">
        <f>3*0.2</f>
        <v>0.60000000000000009</v>
      </c>
      <c r="L39" s="52"/>
    </row>
    <row r="40" spans="1:12" s="30" customFormat="1" ht="15" x14ac:dyDescent="0.2">
      <c r="B40" s="34"/>
      <c r="D40" s="35"/>
      <c r="E40" s="52"/>
      <c r="F40" s="53"/>
      <c r="G40" s="53"/>
      <c r="H40" s="53"/>
      <c r="I40" s="53"/>
      <c r="J40" s="53"/>
      <c r="K40" s="53">
        <f>3*0.25</f>
        <v>0.75</v>
      </c>
      <c r="L40" s="53"/>
    </row>
    <row r="41" spans="1:12" x14ac:dyDescent="0.2">
      <c r="K41" s="47">
        <f>3*0.15</f>
        <v>0.44999999999999996</v>
      </c>
    </row>
    <row r="43" spans="1:12" x14ac:dyDescent="0.2">
      <c r="K43" s="47">
        <f>SUM(K39:K42)</f>
        <v>1.8</v>
      </c>
    </row>
    <row r="45" spans="1:12" x14ac:dyDescent="0.2">
      <c r="K45" s="47">
        <f>1*0.25</f>
        <v>0.25</v>
      </c>
    </row>
    <row r="46" spans="1:12" x14ac:dyDescent="0.2">
      <c r="K46" s="47">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C7"/>
  <sheetViews>
    <sheetView workbookViewId="0">
      <selection activeCell="B17" sqref="B17"/>
    </sheetView>
  </sheetViews>
  <sheetFormatPr defaultRowHeight="12.75" x14ac:dyDescent="0.2"/>
  <sheetData>
    <row r="2" spans="1:3" x14ac:dyDescent="0.2">
      <c r="A2" s="58" t="s">
        <v>118</v>
      </c>
      <c r="B2" s="58" t="s">
        <v>120</v>
      </c>
      <c r="C2" s="58" t="s">
        <v>123</v>
      </c>
    </row>
    <row r="3" spans="1:3" x14ac:dyDescent="0.2">
      <c r="A3" s="58" t="s">
        <v>119</v>
      </c>
      <c r="B3" s="58" t="s">
        <v>121</v>
      </c>
      <c r="C3" s="58" t="s">
        <v>124</v>
      </c>
    </row>
    <row r="4" spans="1:3" x14ac:dyDescent="0.2">
      <c r="B4" s="58" t="s">
        <v>122</v>
      </c>
      <c r="C4" s="58" t="s">
        <v>125</v>
      </c>
    </row>
    <row r="5" spans="1:3" x14ac:dyDescent="0.2">
      <c r="B5" s="58"/>
      <c r="C5" s="58" t="s">
        <v>126</v>
      </c>
    </row>
    <row r="6" spans="1:3" x14ac:dyDescent="0.2">
      <c r="B6" s="58"/>
    </row>
    <row r="7" spans="1:3" x14ac:dyDescent="0.2">
      <c r="B7" s="58"/>
    </row>
  </sheetData>
  <sheetProtection password="DA7B"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0"/>
  <sheetViews>
    <sheetView workbookViewId="0">
      <selection activeCell="F22" sqref="F22"/>
    </sheetView>
  </sheetViews>
  <sheetFormatPr defaultRowHeight="12.75" x14ac:dyDescent="0.2"/>
  <cols>
    <col min="1" max="1" width="21.7109375" customWidth="1"/>
  </cols>
  <sheetData>
    <row r="1" spans="1:2" x14ac:dyDescent="0.2">
      <c r="A1" t="s">
        <v>127</v>
      </c>
    </row>
    <row r="2" spans="1:2" ht="13.5" thickBot="1" x14ac:dyDescent="0.25"/>
    <row r="3" spans="1:2" ht="15" x14ac:dyDescent="0.2">
      <c r="A3" t="s">
        <v>128</v>
      </c>
      <c r="B3" s="36"/>
    </row>
    <row r="4" spans="1:2" ht="15" x14ac:dyDescent="0.2">
      <c r="A4" t="s">
        <v>129</v>
      </c>
      <c r="B4" s="59"/>
    </row>
    <row r="6" spans="1:2" x14ac:dyDescent="0.2">
      <c r="A6" t="s">
        <v>130</v>
      </c>
      <c r="B6" s="39"/>
    </row>
    <row r="7" spans="1:2" x14ac:dyDescent="0.2">
      <c r="A7" t="s">
        <v>131</v>
      </c>
      <c r="B7" s="57"/>
    </row>
    <row r="8" spans="1:2" x14ac:dyDescent="0.2">
      <c r="A8" t="s">
        <v>132</v>
      </c>
      <c r="B8" s="9"/>
    </row>
    <row r="10" spans="1:2" ht="15" x14ac:dyDescent="0.2">
      <c r="A10" t="s">
        <v>133</v>
      </c>
      <c r="B10" s="33"/>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42"/>
  <sheetViews>
    <sheetView tabSelected="1" view="pageLayout" zoomScale="70" zoomScaleNormal="80" zoomScalePageLayoutView="70" workbookViewId="0">
      <selection activeCell="B6" sqref="B6:D6"/>
    </sheetView>
  </sheetViews>
  <sheetFormatPr defaultColWidth="9.140625" defaultRowHeight="12.75" x14ac:dyDescent="0.2"/>
  <cols>
    <col min="1" max="1" width="82.42578125" style="88" customWidth="1"/>
    <col min="2" max="2" width="24.7109375" style="88" customWidth="1"/>
    <col min="3" max="3" width="29.85546875" style="88" customWidth="1"/>
    <col min="4" max="4" width="29.7109375" style="88" customWidth="1"/>
    <col min="5" max="5" width="9.28515625" style="88" hidden="1" customWidth="1"/>
    <col min="6" max="6" width="11.5703125" style="88" customWidth="1"/>
    <col min="7" max="16384" width="9.140625" style="88"/>
  </cols>
  <sheetData>
    <row r="1" spans="1:6" ht="13.5" customHeight="1" thickBot="1" x14ac:dyDescent="0.25">
      <c r="A1" s="87"/>
      <c r="B1" s="87"/>
      <c r="C1" s="87"/>
    </row>
    <row r="2" spans="1:6" ht="25.5" customHeight="1" x14ac:dyDescent="0.2">
      <c r="A2" s="1" t="s">
        <v>63</v>
      </c>
      <c r="B2" s="376"/>
      <c r="C2" s="376"/>
      <c r="D2" s="377"/>
    </row>
    <row r="3" spans="1:6" ht="18" customHeight="1" x14ac:dyDescent="0.2">
      <c r="A3" s="362" t="s">
        <v>64</v>
      </c>
      <c r="B3" s="365" t="str">
        <f>IF(ISBLANK('DEM (Strategic Priorities)'!C7),"",'DEM (Strategic Priorities)'!C7)</f>
        <v/>
      </c>
      <c r="C3" s="363"/>
      <c r="D3" s="364"/>
    </row>
    <row r="4" spans="1:6" ht="19.5" customHeight="1" x14ac:dyDescent="0.2">
      <c r="A4" s="383" t="s">
        <v>257</v>
      </c>
      <c r="B4" s="384"/>
      <c r="C4" s="384"/>
      <c r="D4" s="385"/>
    </row>
    <row r="5" spans="1:6" ht="15" customHeight="1" x14ac:dyDescent="0.2">
      <c r="A5" s="89" t="s">
        <v>258</v>
      </c>
      <c r="B5" s="378" t="str">
        <f>IF('Summary (I, II, III) '!B5:D5="Yes","Sí","No")</f>
        <v>Sí</v>
      </c>
      <c r="C5" s="378"/>
      <c r="D5" s="379"/>
    </row>
    <row r="6" spans="1:6" ht="120" customHeight="1" x14ac:dyDescent="0.2">
      <c r="A6" s="90" t="s">
        <v>211</v>
      </c>
      <c r="B6" s="436" t="str">
        <f>'Prioridades Estrategicas'!J11</f>
        <v xml:space="preserve">-Inclusión Social e Igualdad
-Productividad e Innovación
-Cambio Climático y Sostenibilidad Ambiental
-Capacidad Institucional y Estado de Derecho
</v>
      </c>
      <c r="C6" s="436"/>
      <c r="D6" s="437"/>
      <c r="F6" s="99"/>
    </row>
    <row r="7" spans="1:6" ht="120" customHeight="1" x14ac:dyDescent="0.2">
      <c r="A7" s="13" t="s">
        <v>212</v>
      </c>
      <c r="B7" s="436" t="str">
        <f>'Prioridades Estrategicas'!K18</f>
        <v xml:space="preserve">-Hogares con acceso nuevo o mejorado a agua potable (#)*
-Hogares con acceso nuevo o mejorado a saneamiento  (#)*
</v>
      </c>
      <c r="C7" s="436"/>
      <c r="D7" s="437"/>
    </row>
    <row r="8" spans="1:6" ht="15" customHeight="1" x14ac:dyDescent="0.2">
      <c r="A8" s="89" t="s">
        <v>259</v>
      </c>
      <c r="B8" s="378" t="str">
        <f>IF('Summary (I, II, III) '!B8:D8="Yes","Sí","No")</f>
        <v>Sí</v>
      </c>
      <c r="C8" s="378"/>
      <c r="D8" s="379"/>
    </row>
    <row r="9" spans="1:6" ht="60" customHeight="1" x14ac:dyDescent="0.2">
      <c r="A9" s="13" t="s">
        <v>65</v>
      </c>
      <c r="B9" s="100" t="str">
        <f>IF('DEM (Strategic Priorities)'!D82="Yes",'DEM (Strategic Priorities)'!C82,"")</f>
        <v>GN-2843</v>
      </c>
      <c r="C9" s="390" t="str">
        <f>IF('DEM (Strategic Priorities)'!D82="Yes",'DEM (Strategic Priorities)'!C83,"")</f>
        <v xml:space="preserve">Ampliar la cobertura de agua potable y saneamiento, principalmente en
zonas rurales </v>
      </c>
      <c r="D9" s="391"/>
    </row>
    <row r="10" spans="1:6" ht="60" customHeight="1" x14ac:dyDescent="0.2">
      <c r="A10" s="13" t="s">
        <v>66</v>
      </c>
      <c r="B10" s="100" t="str">
        <f>IF('DEM (Strategic Priorities)'!D85="Yes",'DEM (Strategic Priorities)'!C85,"")</f>
        <v>Fill in GN # of current OPR</v>
      </c>
      <c r="C10" s="438" t="str">
        <f>IF('DEM (Strategic Priorities)'!D85="Yes","La intervención está incluida en el Programa de Operaciones de 2018.","La intervención no está incluida en el Programa de Operaciones de 2018.")</f>
        <v>La intervención está incluida en el Programa de Operaciones de 2018.</v>
      </c>
      <c r="D10" s="439"/>
    </row>
    <row r="11" spans="1:6" ht="60" customHeight="1" x14ac:dyDescent="0.2">
      <c r="A11" s="13" t="s">
        <v>67</v>
      </c>
      <c r="B11" s="91"/>
      <c r="C11" s="386" t="str">
        <f>IF('DEM (Strategic Priorities)'!D87="Yes",'DEM (Strategic Priorities)'!C87,"")</f>
        <v/>
      </c>
      <c r="D11" s="387"/>
      <c r="E11" s="88">
        <f>E14+E18+E24</f>
        <v>0</v>
      </c>
    </row>
    <row r="12" spans="1:6" s="254" customFormat="1" ht="21" customHeight="1" x14ac:dyDescent="0.2">
      <c r="A12" s="239" t="s">
        <v>24</v>
      </c>
      <c r="B12" s="255"/>
      <c r="C12" s="350" t="str">
        <f>IF(AND(E12=1,B13&gt;=6.95),"Evaluable",IF(AND(E12=1,B13&gt;=5),"Parcialmente Evaluable","No Evaluable"))</f>
        <v>No Evaluable</v>
      </c>
      <c r="D12" s="255"/>
      <c r="E12" s="259">
        <f>IF(E11&gt;=3,1,0)</f>
        <v>0</v>
      </c>
    </row>
    <row r="13" spans="1:6" s="254" customFormat="1" ht="14.25" hidden="1" customHeight="1" x14ac:dyDescent="0.2">
      <c r="A13" s="241"/>
      <c r="B13" s="349">
        <f>AVERAGE(B14,B18,B24)</f>
        <v>1.3733333333333333</v>
      </c>
      <c r="C13" s="256"/>
      <c r="D13" s="242">
        <v>10</v>
      </c>
    </row>
    <row r="14" spans="1:6" ht="15" customHeight="1" x14ac:dyDescent="0.2">
      <c r="A14" s="89" t="s">
        <v>68</v>
      </c>
      <c r="B14" s="416">
        <f>'DEM (Evaluability)'!G11</f>
        <v>4.12</v>
      </c>
      <c r="C14" s="417"/>
      <c r="D14" s="418"/>
      <c r="E14" s="88">
        <f>IF(B14&gt;=5,1,0)</f>
        <v>0</v>
      </c>
    </row>
    <row r="15" spans="1:6" ht="15" customHeight="1" x14ac:dyDescent="0.2">
      <c r="A15" s="13" t="s">
        <v>106</v>
      </c>
      <c r="B15" s="413">
        <f>'DEM (Evaluability)'!G12</f>
        <v>2.4</v>
      </c>
      <c r="C15" s="414"/>
      <c r="D15" s="415"/>
      <c r="E15" s="101"/>
    </row>
    <row r="16" spans="1:6" ht="15" customHeight="1" x14ac:dyDescent="0.2">
      <c r="A16" s="13" t="s">
        <v>107</v>
      </c>
      <c r="B16" s="413">
        <f>'DEM (Evaluability)'!G19</f>
        <v>1.72</v>
      </c>
      <c r="C16" s="414"/>
      <c r="D16" s="415"/>
      <c r="E16" s="101"/>
    </row>
    <row r="17" spans="1:5" ht="15" customHeight="1" x14ac:dyDescent="0.2">
      <c r="A17" s="13" t="s">
        <v>108</v>
      </c>
      <c r="B17" s="413">
        <f>'DEM (Evaluability)'!G24</f>
        <v>0</v>
      </c>
      <c r="C17" s="414"/>
      <c r="D17" s="415"/>
      <c r="E17" s="101"/>
    </row>
    <row r="18" spans="1:5" ht="15" customHeight="1" x14ac:dyDescent="0.2">
      <c r="A18" s="89" t="s">
        <v>69</v>
      </c>
      <c r="B18" s="416">
        <f>'DEM (Evaluability)'!G38</f>
        <v>0</v>
      </c>
      <c r="C18" s="417"/>
      <c r="D18" s="418"/>
      <c r="E18" s="88">
        <f>IF(B18&gt;=5,1,0)</f>
        <v>0</v>
      </c>
    </row>
    <row r="19" spans="1:5" x14ac:dyDescent="0.2">
      <c r="A19" s="13" t="s">
        <v>405</v>
      </c>
      <c r="B19" s="413">
        <f>IF('DEM (Evaluability)'!H41=1,'DEM (Evaluability)'!G42,IF('DEM (Evaluability)'!H41=2,'DEM (Evaluability)'!G49,0))</f>
        <v>0</v>
      </c>
      <c r="C19" s="414"/>
      <c r="D19" s="415"/>
    </row>
    <row r="20" spans="1:5" ht="15" customHeight="1" x14ac:dyDescent="0.2">
      <c r="A20" s="13" t="s">
        <v>116</v>
      </c>
      <c r="B20" s="413">
        <f>IF('DEM (Evaluability)'!H41=1,'DEM (Evaluability)'!G43,IF('DEM (Evaluability)'!H41=2,('DEM (Evaluability)'!G50)))</f>
        <v>0</v>
      </c>
      <c r="C20" s="414"/>
      <c r="D20" s="415"/>
    </row>
    <row r="21" spans="1:5" ht="15" customHeight="1" x14ac:dyDescent="0.2">
      <c r="A21" s="13" t="s">
        <v>403</v>
      </c>
      <c r="B21" s="413">
        <f>IF('DEM (Evaluability)'!H41=1,'DEM (Evaluability)'!G44,IF('DEM (Evaluability)'!H41=2,'DEM (Evaluability)'!G51))</f>
        <v>0</v>
      </c>
      <c r="C21" s="414"/>
      <c r="D21" s="415"/>
    </row>
    <row r="22" spans="1:5" ht="15" customHeight="1" x14ac:dyDescent="0.2">
      <c r="A22" s="13" t="s">
        <v>406</v>
      </c>
      <c r="B22" s="413">
        <f>IF('DEM (Evaluability)'!H41=1,'DEM (Evaluability)'!G45,IF('DEM (Evaluability)'!H41=2,'DEM (Evaluability)'!G52))</f>
        <v>0</v>
      </c>
      <c r="C22" s="414"/>
      <c r="D22" s="415"/>
    </row>
    <row r="23" spans="1:5" ht="15" customHeight="1" x14ac:dyDescent="0.2">
      <c r="A23" s="13" t="s">
        <v>404</v>
      </c>
      <c r="B23" s="413">
        <f>IF('DEM (Evaluability)'!H41=1,'DEM (Evaluability)'!G46,IF('DEM (Evaluability)'!H41=2,'DEM (Evaluability)'!G53))</f>
        <v>0</v>
      </c>
      <c r="C23" s="414"/>
      <c r="D23" s="415"/>
    </row>
    <row r="24" spans="1:5" ht="15" customHeight="1" x14ac:dyDescent="0.2">
      <c r="A24" s="89" t="s">
        <v>70</v>
      </c>
      <c r="B24" s="416">
        <f>'DEM (Evaluability)'!G54</f>
        <v>0</v>
      </c>
      <c r="C24" s="417"/>
      <c r="D24" s="418"/>
      <c r="E24" s="88">
        <f>IF(B24&gt;=5,1,0)</f>
        <v>0</v>
      </c>
    </row>
    <row r="25" spans="1:5" ht="15" customHeight="1" x14ac:dyDescent="0.2">
      <c r="A25" s="13" t="s">
        <v>109</v>
      </c>
      <c r="B25" s="413">
        <f>'DEM (Evaluability)'!G55</f>
        <v>0</v>
      </c>
      <c r="C25" s="414"/>
      <c r="D25" s="415"/>
    </row>
    <row r="26" spans="1:5" ht="15" customHeight="1" x14ac:dyDescent="0.2">
      <c r="A26" s="13" t="s">
        <v>110</v>
      </c>
      <c r="B26" s="413">
        <f>'DEM (Evaluability)'!G61</f>
        <v>0</v>
      </c>
      <c r="C26" s="414"/>
      <c r="D26" s="415"/>
    </row>
    <row r="27" spans="1:5" ht="19.5" customHeight="1" x14ac:dyDescent="0.2">
      <c r="A27" s="405" t="s">
        <v>74</v>
      </c>
      <c r="B27" s="406"/>
      <c r="C27" s="406"/>
      <c r="D27" s="407"/>
    </row>
    <row r="28" spans="1:5" ht="15" customHeight="1" x14ac:dyDescent="0.2">
      <c r="A28" s="92" t="s">
        <v>167</v>
      </c>
      <c r="B28" s="399" t="str">
        <f>IF('Summary (I, II, III) '!B28:D28="LOW","Bajo",IF('Summary (I, II, III) '!B28:D28="MEDIUM","Medio",IF('Summary (I, II, III) '!B28:D28="HIGH","Alto","Specify risk rate on risk tab")))</f>
        <v>Specify risk rate on risk tab</v>
      </c>
      <c r="C28" s="399"/>
      <c r="D28" s="400"/>
    </row>
    <row r="29" spans="1:5" x14ac:dyDescent="0.2">
      <c r="A29" s="93" t="s">
        <v>81</v>
      </c>
      <c r="B29" s="408" t="str">
        <f>IF(AND('DEM ( Risk)'!D15="yes", 'DEM ( Risk)'!D16="yes"), "Sí", "")</f>
        <v/>
      </c>
      <c r="C29" s="434"/>
      <c r="D29" s="435"/>
    </row>
    <row r="30" spans="1:5" x14ac:dyDescent="0.2">
      <c r="A30" s="93" t="s">
        <v>85</v>
      </c>
      <c r="B30" s="408" t="str">
        <f>IF('DEM ( Risk)'!D18="yes", "Sí", "")</f>
        <v/>
      </c>
      <c r="C30" s="434"/>
      <c r="D30" s="435"/>
    </row>
    <row r="31" spans="1:5" ht="25.5" x14ac:dyDescent="0.2">
      <c r="A31" s="93" t="s">
        <v>82</v>
      </c>
      <c r="B31" s="408" t="str">
        <f>IF('DEM ( Risk)'!D19="yes", "Sí", "")</f>
        <v/>
      </c>
      <c r="C31" s="434"/>
      <c r="D31" s="435"/>
    </row>
    <row r="32" spans="1:5" ht="15" customHeight="1" x14ac:dyDescent="0.2">
      <c r="A32" s="92" t="s">
        <v>71</v>
      </c>
      <c r="B32" s="399" t="str">
        <f>'Summary (I, II, III) '!B32:D32</f>
        <v>Specify risk classification on risk tab</v>
      </c>
      <c r="C32" s="399"/>
      <c r="D32" s="400"/>
    </row>
    <row r="33" spans="1:4" ht="19.5" customHeight="1" x14ac:dyDescent="0.2">
      <c r="A33" s="428" t="s">
        <v>75</v>
      </c>
      <c r="B33" s="429"/>
      <c r="C33" s="429"/>
      <c r="D33" s="430"/>
    </row>
    <row r="34" spans="1:4" ht="15.75" customHeight="1" x14ac:dyDescent="0.2">
      <c r="A34" s="13" t="s">
        <v>112</v>
      </c>
      <c r="B34" s="94"/>
      <c r="C34" s="420"/>
      <c r="D34" s="421"/>
    </row>
    <row r="35" spans="1:4" ht="70.900000000000006" customHeight="1" x14ac:dyDescent="0.2">
      <c r="A35" s="95" t="s">
        <v>161</v>
      </c>
      <c r="B35" s="243" t="str">
        <f>IF('DEM (Additionality)'!E13="yes", "Sí", "")</f>
        <v/>
      </c>
      <c r="C35" s="431" t="str">
        <f>Adicionalidad!M14</f>
        <v xml:space="preserve">
</v>
      </c>
      <c r="D35" s="432"/>
    </row>
    <row r="36" spans="1:4" ht="70.900000000000006" customHeight="1" x14ac:dyDescent="0.2">
      <c r="A36" s="95" t="s">
        <v>111</v>
      </c>
      <c r="B36" s="243" t="str">
        <f>IF('DEM (Additionality)'!E27="yes", "Sí", "")</f>
        <v/>
      </c>
      <c r="C36" s="422" t="str">
        <f>Adicionalidad!L28</f>
        <v/>
      </c>
      <c r="D36" s="423"/>
    </row>
    <row r="37" spans="1:4" ht="44.25" customHeight="1" x14ac:dyDescent="0.2">
      <c r="A37" s="13" t="s">
        <v>166</v>
      </c>
      <c r="B37" s="94"/>
      <c r="C37" s="422"/>
      <c r="D37" s="423"/>
    </row>
    <row r="38" spans="1:4" ht="80.45" customHeight="1" thickBot="1" x14ac:dyDescent="0.25">
      <c r="A38" s="13" t="s">
        <v>72</v>
      </c>
      <c r="B38" s="243" t="str">
        <f>IF('DEM (Additionality)'!E35="yes", "Sí", "")</f>
        <v/>
      </c>
      <c r="C38" s="424" t="str">
        <f>IF('DEM (Additionality)'!E35="Yes",'DEM (Additionality)'!C35,"")</f>
        <v/>
      </c>
      <c r="D38" s="425"/>
    </row>
    <row r="39" spans="1:4" s="163" customFormat="1" ht="24.75" customHeight="1" x14ac:dyDescent="0.2">
      <c r="A39" s="433" t="s">
        <v>213</v>
      </c>
      <c r="B39" s="433"/>
      <c r="C39" s="433"/>
      <c r="D39" s="433"/>
    </row>
    <row r="40" spans="1:4" x14ac:dyDescent="0.2">
      <c r="A40" s="97"/>
      <c r="B40" s="98"/>
      <c r="C40" s="98"/>
    </row>
    <row r="41" spans="1:4" ht="300" customHeight="1" x14ac:dyDescent="0.2">
      <c r="A41" s="426" t="s">
        <v>170</v>
      </c>
      <c r="B41" s="427"/>
      <c r="C41" s="427"/>
      <c r="D41" s="427"/>
    </row>
    <row r="42" spans="1:4" x14ac:dyDescent="0.2">
      <c r="A42" s="419"/>
      <c r="B42" s="419"/>
      <c r="C42" s="419"/>
      <c r="D42" s="419"/>
    </row>
  </sheetData>
  <sheetProtection algorithmName="SHA-512" hashValue="FUwBV/aF4zdAH8yRqldlU863FV3odVvrbvkeFahAPzbFJPV5raaqlzl7gezepLpOeAel2c4OT/gCHURcRUYKNw==" saltValue="R0+JwjBovMQZ6nt18IHFIw==" spinCount="100000" sheet="1" objects="1" scenarios="1"/>
  <mergeCells count="37">
    <mergeCell ref="B17:D17"/>
    <mergeCell ref="B29:D29"/>
    <mergeCell ref="B23:D23"/>
    <mergeCell ref="B24:D24"/>
    <mergeCell ref="B25:D25"/>
    <mergeCell ref="B26:D26"/>
    <mergeCell ref="B18:D18"/>
    <mergeCell ref="B19:D19"/>
    <mergeCell ref="B20:D20"/>
    <mergeCell ref="B21:D21"/>
    <mergeCell ref="B22:D22"/>
    <mergeCell ref="B30:D30"/>
    <mergeCell ref="B31:D31"/>
    <mergeCell ref="B28:D28"/>
    <mergeCell ref="A2:D2"/>
    <mergeCell ref="B5:D5"/>
    <mergeCell ref="B6:D6"/>
    <mergeCell ref="B7:D7"/>
    <mergeCell ref="B8:D8"/>
    <mergeCell ref="C9:D9"/>
    <mergeCell ref="C10:D10"/>
    <mergeCell ref="C11:D11"/>
    <mergeCell ref="A27:D27"/>
    <mergeCell ref="A4:D4"/>
    <mergeCell ref="B14:D14"/>
    <mergeCell ref="B15:D15"/>
    <mergeCell ref="B16:D16"/>
    <mergeCell ref="A42:D42"/>
    <mergeCell ref="B32:D32"/>
    <mergeCell ref="C34:D34"/>
    <mergeCell ref="C36:D36"/>
    <mergeCell ref="C37:D37"/>
    <mergeCell ref="C38:D38"/>
    <mergeCell ref="A41:D41"/>
    <mergeCell ref="A33:D33"/>
    <mergeCell ref="C35:D35"/>
    <mergeCell ref="A39:D39"/>
  </mergeCells>
  <pageMargins left="1.2729166666666667" right="1.3356770833333333" top="0.75" bottom="0.75" header="0.3" footer="0.3"/>
  <pageSetup scale="45" orientation="portrait" r:id="rId1"/>
  <headerFooter>
    <oddHeader>&amp;RAnexo I - BO-L1192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AB869-E29C-4DDF-9D5C-94D21E90EE38}">
  <sheetPr>
    <pageSetUpPr fitToPage="1"/>
  </sheetPr>
  <dimension ref="A1:E36"/>
  <sheetViews>
    <sheetView zoomScale="80" zoomScaleNormal="80" zoomScalePageLayoutView="80" workbookViewId="0">
      <selection activeCell="J7" sqref="J7"/>
    </sheetView>
  </sheetViews>
  <sheetFormatPr defaultColWidth="9.140625" defaultRowHeight="12.75" x14ac:dyDescent="0.2"/>
  <cols>
    <col min="1" max="1" width="84.5703125" style="258" customWidth="1"/>
    <col min="2" max="2" width="24.7109375" style="258" customWidth="1"/>
    <col min="3" max="3" width="29.42578125" style="258" customWidth="1"/>
    <col min="4" max="4" width="29.140625" style="258" customWidth="1"/>
    <col min="5" max="5" width="5.85546875" style="258" hidden="1" customWidth="1"/>
    <col min="6" max="16384" width="9.140625" style="258"/>
  </cols>
  <sheetData>
    <row r="1" spans="1:5" ht="13.5" customHeight="1" thickBot="1" x14ac:dyDescent="0.25">
      <c r="A1" s="87"/>
      <c r="B1" s="87"/>
      <c r="C1" s="87"/>
    </row>
    <row r="2" spans="1:5" ht="25.5" customHeight="1" x14ac:dyDescent="0.2">
      <c r="A2" s="1" t="s">
        <v>20</v>
      </c>
      <c r="B2" s="376"/>
      <c r="C2" s="376"/>
      <c r="D2" s="377"/>
    </row>
    <row r="3" spans="1:5" ht="18" customHeight="1" x14ac:dyDescent="0.2">
      <c r="A3" s="362" t="s">
        <v>22</v>
      </c>
      <c r="B3" s="365" t="str">
        <f>IF(ISBLANK('DEM (Strategic Priorities)'!C7),"",'DEM (Strategic Priorities)'!C7)</f>
        <v/>
      </c>
      <c r="C3" s="363"/>
      <c r="D3" s="364"/>
    </row>
    <row r="4" spans="1:5" ht="15" customHeight="1" x14ac:dyDescent="0.2">
      <c r="A4" s="383" t="s">
        <v>254</v>
      </c>
      <c r="B4" s="384"/>
      <c r="C4" s="384"/>
      <c r="D4" s="385"/>
    </row>
    <row r="5" spans="1:5" ht="18" customHeight="1" x14ac:dyDescent="0.2">
      <c r="A5" s="89" t="s">
        <v>255</v>
      </c>
      <c r="B5" s="378" t="str">
        <f>IF(OR(B6&lt;&gt;"",B7&lt;&gt;""),"Yes","No")</f>
        <v>Yes</v>
      </c>
      <c r="C5" s="378"/>
      <c r="D5" s="379"/>
    </row>
    <row r="6" spans="1:5" ht="120" customHeight="1" x14ac:dyDescent="0.2">
      <c r="A6" s="90" t="s">
        <v>210</v>
      </c>
      <c r="B6" s="380" t="str">
        <f>'DEM (Strategic Priorities)'!J11</f>
        <v xml:space="preserve">-Social Inclusion and Equality
-Productivity and Innovation
-Climate Change and Environmental Sustainability
-Institutional Capacity and the Rule of Law
</v>
      </c>
      <c r="C6" s="381"/>
      <c r="D6" s="382"/>
    </row>
    <row r="7" spans="1:5" ht="120" customHeight="1" x14ac:dyDescent="0.2">
      <c r="A7" s="13" t="s">
        <v>176</v>
      </c>
      <c r="B7" s="380" t="str">
        <f>'DEM (Strategic Priorities)'!K22</f>
        <v xml:space="preserve">-Households with new or upgraded access to drinking water (#)*
-Households with new or upgraded access to sanitation (#)*
</v>
      </c>
      <c r="C7" s="381"/>
      <c r="D7" s="382"/>
    </row>
    <row r="8" spans="1:5" ht="15" customHeight="1" x14ac:dyDescent="0.2">
      <c r="A8" s="89" t="s">
        <v>256</v>
      </c>
      <c r="B8" s="378" t="str">
        <f>IF(OR('DEM (Strategic Priorities)'!$D$82="Yes",'DEM (Strategic Priorities)'!D85="Yes"),"Yes","No")</f>
        <v>Yes</v>
      </c>
      <c r="C8" s="378"/>
      <c r="D8" s="379"/>
    </row>
    <row r="9" spans="1:5" ht="60" customHeight="1" x14ac:dyDescent="0.2">
      <c r="A9" s="13" t="s">
        <v>5</v>
      </c>
      <c r="B9" s="100" t="str">
        <f>IF('DEM (Strategic Priorities)'!D82="Yes",'DEM (Strategic Priorities)'!C82,"")</f>
        <v>GN-2843</v>
      </c>
      <c r="C9" s="386" t="str">
        <f>IF('DEM (Strategic Priorities)'!D82="Yes",'DEM (Strategic Priorities)'!C83,"")</f>
        <v xml:space="preserve">Ampliar la cobertura de agua potable y saneamiento, principalmente en
zonas rurales </v>
      </c>
      <c r="D9" s="387"/>
    </row>
    <row r="10" spans="1:5" ht="60" customHeight="1" x14ac:dyDescent="0.2">
      <c r="A10" s="13" t="s">
        <v>6</v>
      </c>
      <c r="B10" s="100" t="str">
        <f>IF('DEM (Strategic Priorities)'!D85="Yes",'DEM (Strategic Priorities)'!C85," ")</f>
        <v>Fill in GN # of current OPR</v>
      </c>
      <c r="C10" s="388" t="str">
        <f>IF('DEM (Strategic Priorities)'!D85="Yes","The intervention is included in the 2018 Operational Program.","The intervention is not included in the 2018 Operational Program.")</f>
        <v>The intervention is included in the 2018 Operational Program.</v>
      </c>
      <c r="D10" s="389"/>
    </row>
    <row r="11" spans="1:5" ht="60" customHeight="1" x14ac:dyDescent="0.2">
      <c r="A11" s="188" t="s">
        <v>104</v>
      </c>
      <c r="B11" s="91"/>
      <c r="C11" s="390" t="str">
        <f>IF('DEM (Strategic Priorities)'!D87="Yes",'DEM (Strategic Priorities)'!C87,"")</f>
        <v/>
      </c>
      <c r="D11" s="391"/>
      <c r="E11" s="258">
        <f>SUM(E14+E19)</f>
        <v>0</v>
      </c>
    </row>
    <row r="12" spans="1:5" ht="15.75" x14ac:dyDescent="0.2">
      <c r="A12" s="239" t="s">
        <v>24</v>
      </c>
      <c r="B12" s="255"/>
      <c r="C12" s="350" t="str">
        <f>IF(AND(E12=1,C13&gt;=6.95),"Evaluable",IF(AND(E12=1,C13&gt;=5),"Partially Evaluable","Not Evaluable"))</f>
        <v>Not Evaluable</v>
      </c>
      <c r="D12" s="255"/>
      <c r="E12" s="259">
        <f>IF(E11&gt;=2,1,0)</f>
        <v>0</v>
      </c>
    </row>
    <row r="13" spans="1:5" hidden="1" x14ac:dyDescent="0.2">
      <c r="A13" s="241"/>
      <c r="B13" s="257"/>
      <c r="C13" s="256">
        <f>AVERAGE(B14,B19)</f>
        <v>2.06</v>
      </c>
      <c r="D13" s="242">
        <v>10</v>
      </c>
    </row>
    <row r="14" spans="1:5" ht="15" customHeight="1" x14ac:dyDescent="0.2">
      <c r="A14" s="89" t="s">
        <v>25</v>
      </c>
      <c r="B14" s="416">
        <f>'DEM (Evaluability)'!G11</f>
        <v>4.12</v>
      </c>
      <c r="C14" s="417"/>
      <c r="D14" s="418"/>
      <c r="E14" s="258">
        <f>IF(B14&gt;=5,1,0)</f>
        <v>0</v>
      </c>
    </row>
    <row r="15" spans="1:5" ht="15" customHeight="1" x14ac:dyDescent="0.2">
      <c r="A15" s="13" t="s">
        <v>88</v>
      </c>
      <c r="B15" s="413">
        <f>'DEM (Evaluability)'!G12</f>
        <v>2.4</v>
      </c>
      <c r="C15" s="414"/>
      <c r="D15" s="415"/>
    </row>
    <row r="16" spans="1:5" ht="15" customHeight="1" x14ac:dyDescent="0.2">
      <c r="A16" s="13" t="s">
        <v>89</v>
      </c>
      <c r="B16" s="413">
        <f>'DEM (Evaluability)'!G19</f>
        <v>1.72</v>
      </c>
      <c r="C16" s="414"/>
      <c r="D16" s="415"/>
    </row>
    <row r="17" spans="1:5" ht="15" customHeight="1" x14ac:dyDescent="0.2">
      <c r="A17" s="13" t="s">
        <v>90</v>
      </c>
      <c r="B17" s="413">
        <f>'DEM (Evaluability)'!G24</f>
        <v>0</v>
      </c>
      <c r="C17" s="414"/>
      <c r="D17" s="415"/>
    </row>
    <row r="18" spans="1:5" ht="15" customHeight="1" x14ac:dyDescent="0.2">
      <c r="A18" s="89" t="s">
        <v>2</v>
      </c>
      <c r="B18" s="416" t="s">
        <v>415</v>
      </c>
      <c r="C18" s="417"/>
      <c r="D18" s="418"/>
    </row>
    <row r="19" spans="1:5" ht="15" customHeight="1" x14ac:dyDescent="0.2">
      <c r="A19" s="89" t="s">
        <v>57</v>
      </c>
      <c r="B19" s="416">
        <f>'DEM (Evaluability)'!G54</f>
        <v>0</v>
      </c>
      <c r="C19" s="417"/>
      <c r="D19" s="418"/>
      <c r="E19" s="258">
        <f>IF(B19&gt;=5,1,0)</f>
        <v>0</v>
      </c>
    </row>
    <row r="20" spans="1:5" ht="15" customHeight="1" x14ac:dyDescent="0.2">
      <c r="A20" s="13" t="s">
        <v>91</v>
      </c>
      <c r="B20" s="413">
        <f>'DEM (Evaluability)'!G55</f>
        <v>0</v>
      </c>
      <c r="C20" s="414"/>
      <c r="D20" s="415"/>
    </row>
    <row r="21" spans="1:5" ht="15" customHeight="1" x14ac:dyDescent="0.2">
      <c r="A21" s="13" t="s">
        <v>92</v>
      </c>
      <c r="B21" s="413">
        <f>'DEM (Evaluability)'!G61</f>
        <v>0</v>
      </c>
      <c r="C21" s="414"/>
      <c r="D21" s="415"/>
    </row>
    <row r="22" spans="1:5" ht="15" customHeight="1" x14ac:dyDescent="0.2">
      <c r="A22" s="405" t="s">
        <v>77</v>
      </c>
      <c r="B22" s="406"/>
      <c r="C22" s="406"/>
      <c r="D22" s="407"/>
    </row>
    <row r="23" spans="1:5" ht="15" customHeight="1" x14ac:dyDescent="0.2">
      <c r="A23" s="92" t="s">
        <v>62</v>
      </c>
      <c r="B23" s="399" t="str">
        <f>IF('DEM ( Risk)'!D12&lt;&gt;"",'DEM ( Risk)'!D12,"Specify risk rate on risk tab")</f>
        <v>Specify risk rate on risk tab</v>
      </c>
      <c r="C23" s="399"/>
      <c r="D23" s="400"/>
    </row>
    <row r="24" spans="1:5" ht="15" customHeight="1" x14ac:dyDescent="0.2">
      <c r="A24" s="93" t="s">
        <v>83</v>
      </c>
      <c r="B24" s="401" t="str">
        <f>IF(AND('DEM ( Risk)'!D15="yes", 'DEM ( Risk)'!D16="yes"), "Yes", "")</f>
        <v/>
      </c>
      <c r="C24" s="401"/>
      <c r="D24" s="402"/>
    </row>
    <row r="25" spans="1:5" ht="15" customHeight="1" x14ac:dyDescent="0.2">
      <c r="A25" s="93" t="s">
        <v>84</v>
      </c>
      <c r="B25" s="408" t="str">
        <f>IF('DEM ( Risk)'!D18="yes", "Yes", "")</f>
        <v/>
      </c>
      <c r="C25" s="409"/>
      <c r="D25" s="410"/>
    </row>
    <row r="26" spans="1:5" ht="15" customHeight="1" x14ac:dyDescent="0.2">
      <c r="A26" s="93" t="s">
        <v>30</v>
      </c>
      <c r="B26" s="408" t="str">
        <f>IF('DEM ( Risk)'!D19="yes", "Yes", "")</f>
        <v/>
      </c>
      <c r="C26" s="409"/>
      <c r="D26" s="410"/>
    </row>
    <row r="27" spans="1:5" ht="15" customHeight="1" x14ac:dyDescent="0.2">
      <c r="A27" s="92" t="s">
        <v>35</v>
      </c>
      <c r="B27" s="399" t="str">
        <f>IF('DEM ( Risk)'!D13&lt;&gt;"",'DEM ( Risk)'!D13,"Specify risk classification on risk tab")</f>
        <v>Specify risk classification on risk tab</v>
      </c>
      <c r="C27" s="399"/>
      <c r="D27" s="400"/>
    </row>
    <row r="28" spans="1:5" ht="15" customHeight="1" x14ac:dyDescent="0.2">
      <c r="A28" s="405" t="s">
        <v>76</v>
      </c>
      <c r="B28" s="406"/>
      <c r="C28" s="406"/>
      <c r="D28" s="407"/>
    </row>
    <row r="29" spans="1:5" ht="15" customHeight="1" x14ac:dyDescent="0.2">
      <c r="A29" s="13" t="s">
        <v>103</v>
      </c>
      <c r="B29" s="94"/>
      <c r="C29" s="403"/>
      <c r="D29" s="404"/>
    </row>
    <row r="30" spans="1:5" ht="70.150000000000006" customHeight="1" x14ac:dyDescent="0.2">
      <c r="A30" s="95" t="s">
        <v>160</v>
      </c>
      <c r="B30" s="243" t="str">
        <f>IF('DEM (Additionality)'!E14="Yes","Yes","")</f>
        <v/>
      </c>
      <c r="C30" s="396" t="str">
        <f>'DEM (Additionality)'!N14</f>
        <v xml:space="preserve">
</v>
      </c>
      <c r="D30" s="397"/>
    </row>
    <row r="31" spans="1:5" ht="70.150000000000006" customHeight="1" x14ac:dyDescent="0.2">
      <c r="A31" s="95" t="s">
        <v>105</v>
      </c>
      <c r="B31" s="243" t="str">
        <f>IF('DEM (Additionality)'!E27="yes", "Yes","")</f>
        <v/>
      </c>
      <c r="C31" s="396" t="str">
        <f>'DEM (Additionality)'!M28</f>
        <v/>
      </c>
      <c r="D31" s="397"/>
    </row>
    <row r="32" spans="1:5" ht="44.25" customHeight="1" x14ac:dyDescent="0.2">
      <c r="A32" s="13" t="s">
        <v>165</v>
      </c>
      <c r="B32" s="94"/>
      <c r="C32" s="411"/>
      <c r="D32" s="412"/>
    </row>
    <row r="33" spans="1:4" ht="80.45" customHeight="1" x14ac:dyDescent="0.2">
      <c r="A33" s="13" t="s">
        <v>101</v>
      </c>
      <c r="B33" s="243" t="str">
        <f>IF('DEM (Additionality)'!E35="yes", "Yes","")</f>
        <v/>
      </c>
      <c r="C33" s="394"/>
      <c r="D33" s="395"/>
    </row>
    <row r="34" spans="1:4" ht="25.5" customHeight="1" x14ac:dyDescent="0.2">
      <c r="A34" s="398" t="s">
        <v>208</v>
      </c>
      <c r="B34" s="398"/>
      <c r="C34" s="398"/>
      <c r="D34" s="398"/>
    </row>
    <row r="35" spans="1:4" ht="13.5" customHeight="1" x14ac:dyDescent="0.2">
      <c r="A35" s="398"/>
      <c r="B35" s="398"/>
      <c r="C35" s="398"/>
      <c r="D35" s="398"/>
    </row>
    <row r="36" spans="1:4" ht="300" customHeight="1" x14ac:dyDescent="0.2">
      <c r="A36" s="392" t="s">
        <v>417</v>
      </c>
      <c r="B36" s="393"/>
      <c r="C36" s="393"/>
      <c r="D36" s="393"/>
    </row>
  </sheetData>
  <sheetProtection algorithmName="SHA-512" hashValue="uIKrPBRWdTXnwbPAM4LARiMqtx0gZIrB1hyVSwbt9GVDuZ8l6FrNIdnIQj2Dpkg3+eJbo71cUpeSm88goTSe0Q==" saltValue="lBEUXgWMRgjW+K1KnWVVpQ==" spinCount="100000" sheet="1" objects="1" scenarios="1"/>
  <mergeCells count="32">
    <mergeCell ref="A35:D35"/>
    <mergeCell ref="A36:D36"/>
    <mergeCell ref="C29:D29"/>
    <mergeCell ref="C30:D30"/>
    <mergeCell ref="C31:D31"/>
    <mergeCell ref="C32:D32"/>
    <mergeCell ref="C33:D33"/>
    <mergeCell ref="A34:D34"/>
    <mergeCell ref="A28:D28"/>
    <mergeCell ref="B19:D19"/>
    <mergeCell ref="B20:D20"/>
    <mergeCell ref="B21:D21"/>
    <mergeCell ref="A22:D22"/>
    <mergeCell ref="B23:D23"/>
    <mergeCell ref="B24:D24"/>
    <mergeCell ref="B25:D25"/>
    <mergeCell ref="B26:D26"/>
    <mergeCell ref="B27:D27"/>
    <mergeCell ref="B16:D16"/>
    <mergeCell ref="B17:D17"/>
    <mergeCell ref="B18:D18"/>
    <mergeCell ref="B8:D8"/>
    <mergeCell ref="C9:D9"/>
    <mergeCell ref="C10:D10"/>
    <mergeCell ref="C11:D11"/>
    <mergeCell ref="B14:D14"/>
    <mergeCell ref="B15:D15"/>
    <mergeCell ref="B7:D7"/>
    <mergeCell ref="A2:D2"/>
    <mergeCell ref="A4:D4"/>
    <mergeCell ref="B5:D5"/>
    <mergeCell ref="B6:D6"/>
  </mergeCells>
  <pageMargins left="0.7" right="0.7" top="0.75" bottom="0.75" header="0.3" footer="0.3"/>
  <pageSetup scale="48" orientation="portrait" r:id="rId1"/>
  <headerFooter>
    <oddHeader>&amp;RAnnex - [PROYECT NUMBER]
Page 1 of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1E00F-6430-4AD7-97DA-23E14A1E4BEC}">
  <sheetPr>
    <pageSetUpPr fitToPage="1"/>
  </sheetPr>
  <dimension ref="A1:F37"/>
  <sheetViews>
    <sheetView zoomScale="80" zoomScaleNormal="80" zoomScalePageLayoutView="80" workbookViewId="0">
      <selection activeCell="B10" sqref="B10"/>
    </sheetView>
  </sheetViews>
  <sheetFormatPr defaultColWidth="9.140625" defaultRowHeight="12.75" x14ac:dyDescent="0.2"/>
  <cols>
    <col min="1" max="1" width="82.42578125" style="258" customWidth="1"/>
    <col min="2" max="2" width="24.7109375" style="258" customWidth="1"/>
    <col min="3" max="3" width="29.85546875" style="258" customWidth="1"/>
    <col min="4" max="4" width="29.7109375" style="258" customWidth="1"/>
    <col min="5" max="5" width="4.85546875" style="258" hidden="1" customWidth="1"/>
    <col min="6" max="6" width="11.5703125" style="258" customWidth="1"/>
    <col min="7" max="16384" width="9.140625" style="258"/>
  </cols>
  <sheetData>
    <row r="1" spans="1:6" ht="13.5" customHeight="1" thickBot="1" x14ac:dyDescent="0.25">
      <c r="A1" s="87"/>
      <c r="B1" s="87"/>
      <c r="C1" s="87"/>
    </row>
    <row r="2" spans="1:6" ht="25.5" customHeight="1" x14ac:dyDescent="0.2">
      <c r="A2" s="440" t="s">
        <v>63</v>
      </c>
      <c r="B2" s="441"/>
      <c r="C2" s="441"/>
      <c r="D2" s="442"/>
    </row>
    <row r="3" spans="1:6" ht="18" customHeight="1" x14ac:dyDescent="0.2">
      <c r="A3" s="362" t="s">
        <v>64</v>
      </c>
      <c r="B3" s="365" t="str">
        <f>IF(ISBLANK('DEM (Strategic Priorities)'!C7),"",'DEM (Strategic Priorities)'!C7)</f>
        <v/>
      </c>
      <c r="C3" s="363"/>
      <c r="D3" s="364"/>
    </row>
    <row r="4" spans="1:6" ht="19.5" customHeight="1" x14ac:dyDescent="0.2">
      <c r="A4" s="405" t="s">
        <v>257</v>
      </c>
      <c r="B4" s="406"/>
      <c r="C4" s="406"/>
      <c r="D4" s="407"/>
    </row>
    <row r="5" spans="1:6" ht="15" customHeight="1" x14ac:dyDescent="0.2">
      <c r="A5" s="89" t="s">
        <v>258</v>
      </c>
      <c r="B5" s="378" t="str">
        <f>IF('Summary (I, II, III) '!B5:D5="Yes","Sí","No")</f>
        <v>Sí</v>
      </c>
      <c r="C5" s="378"/>
      <c r="D5" s="379"/>
    </row>
    <row r="6" spans="1:6" ht="120" customHeight="1" x14ac:dyDescent="0.2">
      <c r="A6" s="90" t="s">
        <v>211</v>
      </c>
      <c r="B6" s="436" t="str">
        <f>'Prioridades Estrategicas'!J11</f>
        <v xml:space="preserve">-Inclusión Social e Igualdad
-Productividad e Innovación
-Cambio Climático y Sostenibilidad Ambiental
-Capacidad Institucional y Estado de Derecho
</v>
      </c>
      <c r="C6" s="436"/>
      <c r="D6" s="437"/>
      <c r="F6" s="99"/>
    </row>
    <row r="7" spans="1:6" ht="120" customHeight="1" x14ac:dyDescent="0.2">
      <c r="A7" s="13" t="s">
        <v>212</v>
      </c>
      <c r="B7" s="436" t="str">
        <f>'Prioridades Estrategicas'!K18</f>
        <v xml:space="preserve">-Hogares con acceso nuevo o mejorado a agua potable (#)*
-Hogares con acceso nuevo o mejorado a saneamiento  (#)*
</v>
      </c>
      <c r="C7" s="436"/>
      <c r="D7" s="437"/>
    </row>
    <row r="8" spans="1:6" ht="15" customHeight="1" x14ac:dyDescent="0.2">
      <c r="A8" s="89" t="s">
        <v>259</v>
      </c>
      <c r="B8" s="378" t="str">
        <f>IF('Summary (I, II, III) '!B8:D8="Yes","Sí","No")</f>
        <v>Sí</v>
      </c>
      <c r="C8" s="378"/>
      <c r="D8" s="379"/>
    </row>
    <row r="9" spans="1:6" ht="60" customHeight="1" x14ac:dyDescent="0.2">
      <c r="A9" s="13" t="s">
        <v>65</v>
      </c>
      <c r="B9" s="100" t="str">
        <f>IF('DEM (Strategic Priorities)'!D82="Yes",'DEM (Strategic Priorities)'!C82,"")</f>
        <v>GN-2843</v>
      </c>
      <c r="C9" s="390" t="str">
        <f>IF('DEM (Strategic Priorities)'!D82="Yes",'DEM (Strategic Priorities)'!C83,"")</f>
        <v xml:space="preserve">Ampliar la cobertura de agua potable y saneamiento, principalmente en
zonas rurales </v>
      </c>
      <c r="D9" s="391"/>
    </row>
    <row r="10" spans="1:6" ht="60" customHeight="1" x14ac:dyDescent="0.2">
      <c r="A10" s="13" t="s">
        <v>66</v>
      </c>
      <c r="B10" s="100" t="str">
        <f>IF('DEM (Strategic Priorities)'!D85="Yes",'DEM (Strategic Priorities)'!C85,"")</f>
        <v>Fill in GN # of current OPR</v>
      </c>
      <c r="C10" s="438" t="str">
        <f>IF('DEM (Strategic Priorities)'!D85="Yes","La intervención está incluida en el Programa de Operaciones de 2018.","La intervención no está incluida en el Programa de Operaciones de 2018.")</f>
        <v>La intervención está incluida en el Programa de Operaciones de 2018.</v>
      </c>
      <c r="D10" s="439"/>
    </row>
    <row r="11" spans="1:6" ht="60" customHeight="1" x14ac:dyDescent="0.2">
      <c r="A11" s="13" t="s">
        <v>67</v>
      </c>
      <c r="B11" s="91"/>
      <c r="C11" s="386" t="str">
        <f>IF('DEM (Strategic Priorities)'!D87="Yes",'DEM (Strategic Priorities)'!C87,"")</f>
        <v/>
      </c>
      <c r="D11" s="387"/>
      <c r="E11" s="258">
        <f>E14+E18+E19</f>
        <v>0</v>
      </c>
    </row>
    <row r="12" spans="1:6" ht="22.5" customHeight="1" x14ac:dyDescent="0.2">
      <c r="A12" s="239" t="s">
        <v>24</v>
      </c>
      <c r="B12" s="255"/>
      <c r="C12" s="350" t="str">
        <f>IF(AND(E12=1,C13&gt;=6.95),"Evaluable",IF(AND(E12=1,C13&gt;=5),"Parcialmente Evaluable","No Evaluable"))</f>
        <v>No Evaluable</v>
      </c>
      <c r="D12" s="255"/>
      <c r="E12" s="259">
        <f>IF(E11&gt;=2,1,0)</f>
        <v>0</v>
      </c>
    </row>
    <row r="13" spans="1:6" ht="14.25" hidden="1" customHeight="1" x14ac:dyDescent="0.2">
      <c r="A13" s="241"/>
      <c r="B13" s="257"/>
      <c r="C13" s="256">
        <f>AVERAGE(B14,B19)</f>
        <v>2.06</v>
      </c>
      <c r="D13" s="242">
        <v>10</v>
      </c>
    </row>
    <row r="14" spans="1:6" ht="15" customHeight="1" x14ac:dyDescent="0.2">
      <c r="A14" s="89" t="s">
        <v>68</v>
      </c>
      <c r="B14" s="416">
        <f>'DEM (Evaluability)'!G11</f>
        <v>4.12</v>
      </c>
      <c r="C14" s="417"/>
      <c r="D14" s="418"/>
      <c r="E14" s="258">
        <f>IF(B14&gt;=5,1,0)</f>
        <v>0</v>
      </c>
    </row>
    <row r="15" spans="1:6" ht="15" customHeight="1" x14ac:dyDescent="0.2">
      <c r="A15" s="13" t="s">
        <v>106</v>
      </c>
      <c r="B15" s="413">
        <f>'DEM (Evaluability)'!G12</f>
        <v>2.4</v>
      </c>
      <c r="C15" s="414"/>
      <c r="D15" s="415"/>
      <c r="E15" s="101"/>
    </row>
    <row r="16" spans="1:6" ht="15" customHeight="1" x14ac:dyDescent="0.2">
      <c r="A16" s="13" t="s">
        <v>107</v>
      </c>
      <c r="B16" s="413">
        <f>'DEM (Evaluability)'!G19</f>
        <v>1.72</v>
      </c>
      <c r="C16" s="414"/>
      <c r="D16" s="415"/>
      <c r="E16" s="101"/>
    </row>
    <row r="17" spans="1:5" ht="15" customHeight="1" x14ac:dyDescent="0.2">
      <c r="A17" s="13" t="s">
        <v>108</v>
      </c>
      <c r="B17" s="413">
        <f>'DEM (Evaluability)'!G24</f>
        <v>0</v>
      </c>
      <c r="C17" s="414"/>
      <c r="D17" s="415"/>
      <c r="E17" s="101"/>
    </row>
    <row r="18" spans="1:5" ht="15" customHeight="1" x14ac:dyDescent="0.2">
      <c r="A18" s="89" t="s">
        <v>69</v>
      </c>
      <c r="B18" s="416" t="s">
        <v>415</v>
      </c>
      <c r="C18" s="417"/>
      <c r="D18" s="418"/>
    </row>
    <row r="19" spans="1:5" ht="15" customHeight="1" x14ac:dyDescent="0.2">
      <c r="A19" s="89" t="s">
        <v>70</v>
      </c>
      <c r="B19" s="416">
        <f>'DEM (Evaluability)'!G54</f>
        <v>0</v>
      </c>
      <c r="C19" s="417"/>
      <c r="D19" s="418"/>
      <c r="E19" s="258">
        <f>IF(B19&gt;=5,1,0)</f>
        <v>0</v>
      </c>
    </row>
    <row r="20" spans="1:5" ht="15" customHeight="1" x14ac:dyDescent="0.2">
      <c r="A20" s="13" t="s">
        <v>109</v>
      </c>
      <c r="B20" s="413">
        <f>'DEM (Evaluability)'!G55</f>
        <v>0</v>
      </c>
      <c r="C20" s="414"/>
      <c r="D20" s="415"/>
    </row>
    <row r="21" spans="1:5" ht="15" customHeight="1" x14ac:dyDescent="0.2">
      <c r="A21" s="13" t="s">
        <v>110</v>
      </c>
      <c r="B21" s="413">
        <f>'DEM (Evaluability)'!G61</f>
        <v>0</v>
      </c>
      <c r="C21" s="414"/>
      <c r="D21" s="415"/>
    </row>
    <row r="22" spans="1:5" ht="19.5" customHeight="1" x14ac:dyDescent="0.2">
      <c r="A22" s="405" t="s">
        <v>74</v>
      </c>
      <c r="B22" s="406"/>
      <c r="C22" s="406"/>
      <c r="D22" s="407"/>
    </row>
    <row r="23" spans="1:5" ht="15" customHeight="1" x14ac:dyDescent="0.2">
      <c r="A23" s="92" t="s">
        <v>167</v>
      </c>
      <c r="B23" s="399" t="str">
        <f>IF('Summary (I, II, III) '!B28:D28="LOW","Bajo",IF('Summary (I, II, III) '!B28:D28="MEDIUM","Medio",IF('Summary (I, II, III) '!B28:D28="HIGH","Alto","Specify risk rate on risk tab")))</f>
        <v>Specify risk rate on risk tab</v>
      </c>
      <c r="C23" s="399"/>
      <c r="D23" s="400"/>
    </row>
    <row r="24" spans="1:5" x14ac:dyDescent="0.2">
      <c r="A24" s="93" t="s">
        <v>81</v>
      </c>
      <c r="B24" s="408" t="str">
        <f>IF(AND('DEM ( Risk)'!D15="yes", 'DEM ( Risk)'!D16="yes"), "Sí", "")</f>
        <v/>
      </c>
      <c r="C24" s="434"/>
      <c r="D24" s="435"/>
    </row>
    <row r="25" spans="1:5" x14ac:dyDescent="0.2">
      <c r="A25" s="93" t="s">
        <v>85</v>
      </c>
      <c r="B25" s="408" t="str">
        <f>IF('DEM ( Risk)'!D18="yes", "Sí", "")</f>
        <v/>
      </c>
      <c r="C25" s="434"/>
      <c r="D25" s="435"/>
    </row>
    <row r="26" spans="1:5" ht="25.5" x14ac:dyDescent="0.2">
      <c r="A26" s="93" t="s">
        <v>82</v>
      </c>
      <c r="B26" s="408" t="str">
        <f>IF('DEM ( Risk)'!D19="yes", "Sí", "")</f>
        <v/>
      </c>
      <c r="C26" s="434"/>
      <c r="D26" s="435"/>
    </row>
    <row r="27" spans="1:5" ht="15" customHeight="1" x14ac:dyDescent="0.2">
      <c r="A27" s="92" t="s">
        <v>71</v>
      </c>
      <c r="B27" s="399" t="str">
        <f>'Summary (I, II, III) '!B32:D32</f>
        <v>Specify risk classification on risk tab</v>
      </c>
      <c r="C27" s="399"/>
      <c r="D27" s="400"/>
    </row>
    <row r="28" spans="1:5" ht="19.5" customHeight="1" x14ac:dyDescent="0.2">
      <c r="A28" s="428" t="s">
        <v>75</v>
      </c>
      <c r="B28" s="429"/>
      <c r="C28" s="429"/>
      <c r="D28" s="430"/>
    </row>
    <row r="29" spans="1:5" ht="15.75" customHeight="1" x14ac:dyDescent="0.2">
      <c r="A29" s="13" t="s">
        <v>112</v>
      </c>
      <c r="B29" s="94"/>
      <c r="C29" s="420"/>
      <c r="D29" s="421"/>
    </row>
    <row r="30" spans="1:5" ht="70.900000000000006" customHeight="1" x14ac:dyDescent="0.2">
      <c r="A30" s="95" t="s">
        <v>161</v>
      </c>
      <c r="B30" s="243" t="str">
        <f>IF('DEM (Additionality)'!E13="yes", "Sí", "")</f>
        <v/>
      </c>
      <c r="C30" s="431" t="str">
        <f>Adicionalidad!M14</f>
        <v xml:space="preserve">
</v>
      </c>
      <c r="D30" s="432"/>
    </row>
    <row r="31" spans="1:5" ht="70.900000000000006" customHeight="1" x14ac:dyDescent="0.2">
      <c r="A31" s="95" t="s">
        <v>111</v>
      </c>
      <c r="B31" s="243" t="str">
        <f>IF('DEM (Additionality)'!E27="yes", "Sí", "")</f>
        <v/>
      </c>
      <c r="C31" s="422" t="str">
        <f>Adicionalidad!L28</f>
        <v/>
      </c>
      <c r="D31" s="423"/>
    </row>
    <row r="32" spans="1:5" ht="44.25" customHeight="1" x14ac:dyDescent="0.2">
      <c r="A32" s="13" t="s">
        <v>166</v>
      </c>
      <c r="B32" s="94"/>
      <c r="C32" s="422"/>
      <c r="D32" s="423"/>
    </row>
    <row r="33" spans="1:4" ht="80.45" customHeight="1" thickBot="1" x14ac:dyDescent="0.25">
      <c r="A33" s="13" t="s">
        <v>72</v>
      </c>
      <c r="B33" s="243" t="str">
        <f>IF('DEM (Additionality)'!E35="yes", "Sí", "")</f>
        <v/>
      </c>
      <c r="C33" s="424" t="str">
        <f>IF('DEM (Additionality)'!E35="Yes",'DEM (Additionality)'!C35,"")</f>
        <v/>
      </c>
      <c r="D33" s="425"/>
    </row>
    <row r="34" spans="1:4" ht="24.75" customHeight="1" x14ac:dyDescent="0.2">
      <c r="A34" s="433" t="s">
        <v>213</v>
      </c>
      <c r="B34" s="433"/>
      <c r="C34" s="433"/>
      <c r="D34" s="433"/>
    </row>
    <row r="35" spans="1:4" x14ac:dyDescent="0.2">
      <c r="A35" s="97"/>
      <c r="B35" s="98"/>
      <c r="C35" s="98"/>
    </row>
    <row r="36" spans="1:4" ht="300" customHeight="1" x14ac:dyDescent="0.2">
      <c r="A36" s="426" t="s">
        <v>418</v>
      </c>
      <c r="B36" s="427"/>
      <c r="C36" s="427"/>
      <c r="D36" s="427"/>
    </row>
    <row r="37" spans="1:4" x14ac:dyDescent="0.2">
      <c r="A37" s="419"/>
      <c r="B37" s="419"/>
      <c r="C37" s="419"/>
      <c r="D37" s="419"/>
    </row>
  </sheetData>
  <sheetProtection algorithmName="SHA-512" hashValue="DTSVCpruL5Sr2Y722nu4r40sofSom2CF0+Qmx1ASYV2aA2GAVxcARfB/vs3hMYgMez7e06KHakSwc5Ndla88HQ==" saltValue="qkIl6/ATBO2dCZIVRMlnag==" spinCount="100000" sheet="1" objects="1" scenarios="1"/>
  <mergeCells count="32">
    <mergeCell ref="A36:D36"/>
    <mergeCell ref="A37:D37"/>
    <mergeCell ref="C29:D29"/>
    <mergeCell ref="C30:D30"/>
    <mergeCell ref="C31:D31"/>
    <mergeCell ref="C32:D32"/>
    <mergeCell ref="C33:D33"/>
    <mergeCell ref="A34:D34"/>
    <mergeCell ref="A28:D28"/>
    <mergeCell ref="B19:D19"/>
    <mergeCell ref="B20:D20"/>
    <mergeCell ref="B21:D21"/>
    <mergeCell ref="A22:D22"/>
    <mergeCell ref="B23:D23"/>
    <mergeCell ref="B24:D24"/>
    <mergeCell ref="B25:D25"/>
    <mergeCell ref="B26:D26"/>
    <mergeCell ref="B27:D27"/>
    <mergeCell ref="B16:D16"/>
    <mergeCell ref="B17:D17"/>
    <mergeCell ref="B18:D18"/>
    <mergeCell ref="B8:D8"/>
    <mergeCell ref="C9:D9"/>
    <mergeCell ref="C10:D10"/>
    <mergeCell ref="C11:D11"/>
    <mergeCell ref="B14:D14"/>
    <mergeCell ref="B15:D15"/>
    <mergeCell ref="B7:D7"/>
    <mergeCell ref="A2:D2"/>
    <mergeCell ref="A4:D4"/>
    <mergeCell ref="B5:D5"/>
    <mergeCell ref="B6:D6"/>
  </mergeCells>
  <pageMargins left="0.7" right="0.7" top="0.75" bottom="0.75" header="0.3" footer="0.3"/>
  <pageSetup scale="47" orientation="portrait" r:id="rId1"/>
  <headerFooter>
    <oddHeader>&amp;RAnexo I - [NUMERO DE PROYECTO]
Página 1 de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pageSetUpPr fitToPage="1"/>
  </sheetPr>
  <dimension ref="A2:R87"/>
  <sheetViews>
    <sheetView topLeftCell="A58" zoomScale="70" zoomScaleNormal="70" workbookViewId="0">
      <selection activeCell="D85" sqref="D85"/>
    </sheetView>
  </sheetViews>
  <sheetFormatPr defaultColWidth="9.140625" defaultRowHeight="12.75" outlineLevelRow="1" x14ac:dyDescent="0.2"/>
  <cols>
    <col min="1" max="1" width="0.28515625" style="2" customWidth="1"/>
    <col min="2" max="2" width="107.28515625" style="4" customWidth="1"/>
    <col min="3" max="3" width="34.140625" style="2" customWidth="1"/>
    <col min="4" max="4" width="27.42578125" style="19" customWidth="1"/>
    <col min="5" max="5" width="40.5703125" style="19" customWidth="1"/>
    <col min="6" max="6" width="9.85546875" style="102" hidden="1" customWidth="1"/>
    <col min="7" max="7" width="10.5703125" style="103" hidden="1" customWidth="1"/>
    <col min="8" max="8" width="10.85546875" style="103" hidden="1" customWidth="1"/>
    <col min="9" max="9" width="10" style="103" hidden="1" customWidth="1"/>
    <col min="10" max="10" width="20.140625" style="103" hidden="1" customWidth="1"/>
    <col min="11" max="11" width="8.7109375" style="103" hidden="1" customWidth="1"/>
    <col min="12" max="12" width="51.28515625" style="326" customWidth="1"/>
    <col min="13" max="13" width="52.140625" style="326" customWidth="1"/>
    <col min="14" max="14" width="28.7109375" style="326" customWidth="1"/>
    <col min="15" max="18" width="9.140625" style="47"/>
    <col min="19" max="16384" width="9.140625" style="2"/>
  </cols>
  <sheetData>
    <row r="2" spans="1:18" ht="18" x14ac:dyDescent="0.2">
      <c r="B2" s="445" t="s">
        <v>414</v>
      </c>
      <c r="C2" s="445"/>
      <c r="D2" s="445"/>
      <c r="E2" s="161"/>
    </row>
    <row r="3" spans="1:18" ht="20.25" customHeight="1" thickBot="1" x14ac:dyDescent="0.25">
      <c r="B3" s="446" t="s">
        <v>334</v>
      </c>
      <c r="C3" s="446"/>
      <c r="D3" s="446"/>
      <c r="E3" s="162"/>
    </row>
    <row r="4" spans="1:18" ht="18" x14ac:dyDescent="0.2">
      <c r="A4" s="447" t="s">
        <v>26</v>
      </c>
      <c r="B4" s="448"/>
      <c r="C4" s="448"/>
      <c r="D4" s="448"/>
      <c r="E4" s="449"/>
    </row>
    <row r="5" spans="1:18" ht="34.5" customHeight="1" x14ac:dyDescent="0.2">
      <c r="A5" s="21"/>
      <c r="B5" s="450" t="s">
        <v>272</v>
      </c>
      <c r="C5" s="450"/>
      <c r="D5" s="450"/>
      <c r="E5" s="451"/>
    </row>
    <row r="6" spans="1:18" ht="162.75" customHeight="1" thickBot="1" x14ac:dyDescent="0.25">
      <c r="A6" s="27"/>
      <c r="B6" s="452" t="s">
        <v>329</v>
      </c>
      <c r="C6" s="452"/>
      <c r="D6" s="452"/>
      <c r="E6" s="453"/>
    </row>
    <row r="7" spans="1:18" ht="27" customHeight="1" thickBot="1" x14ac:dyDescent="0.25">
      <c r="B7" s="367" t="s">
        <v>422</v>
      </c>
      <c r="C7" s="366"/>
      <c r="D7" s="320"/>
      <c r="E7" s="320"/>
    </row>
    <row r="8" spans="1:18" ht="15" x14ac:dyDescent="0.2">
      <c r="B8" s="36" t="s">
        <v>21</v>
      </c>
      <c r="C8" s="229" t="s">
        <v>23</v>
      </c>
      <c r="D8" s="229" t="s">
        <v>13</v>
      </c>
      <c r="E8" s="229" t="s">
        <v>13</v>
      </c>
      <c r="F8" s="230"/>
      <c r="G8" s="231"/>
      <c r="H8" s="231"/>
      <c r="I8" s="231"/>
      <c r="J8" s="231"/>
      <c r="K8" s="234"/>
      <c r="L8" s="443" t="s">
        <v>136</v>
      </c>
      <c r="M8" s="444"/>
      <c r="N8" s="444"/>
    </row>
    <row r="9" spans="1:18" s="5" customFormat="1" ht="15.75" customHeight="1" x14ac:dyDescent="0.2">
      <c r="B9" s="104" t="s">
        <v>270</v>
      </c>
      <c r="C9" s="189"/>
      <c r="D9" s="189"/>
      <c r="E9" s="189"/>
      <c r="F9" s="227"/>
      <c r="G9" s="227"/>
      <c r="H9" s="227"/>
      <c r="I9" s="227"/>
      <c r="J9" s="227"/>
      <c r="K9" s="235"/>
      <c r="L9" s="347" t="s">
        <v>330</v>
      </c>
      <c r="M9" s="348" t="s">
        <v>331</v>
      </c>
      <c r="N9" s="348" t="s">
        <v>332</v>
      </c>
      <c r="O9" s="46"/>
      <c r="P9" s="46"/>
      <c r="Q9" s="46"/>
      <c r="R9" s="46"/>
    </row>
    <row r="10" spans="1:18" s="5" customFormat="1" ht="15.75" customHeight="1" x14ac:dyDescent="0.2">
      <c r="B10" s="17" t="s">
        <v>209</v>
      </c>
      <c r="C10" s="57"/>
      <c r="D10" s="77" t="s">
        <v>269</v>
      </c>
      <c r="E10" s="77"/>
      <c r="F10" s="228"/>
      <c r="G10" s="228"/>
      <c r="H10" s="228"/>
      <c r="I10" s="228"/>
      <c r="J10" s="228"/>
      <c r="K10" s="236"/>
      <c r="L10" s="352"/>
      <c r="M10" s="353"/>
      <c r="N10" s="353"/>
      <c r="O10" s="46"/>
      <c r="P10" s="46"/>
      <c r="Q10" s="46"/>
      <c r="R10" s="46"/>
    </row>
    <row r="11" spans="1:18" s="5" customFormat="1" x14ac:dyDescent="0.2">
      <c r="B11" s="11" t="s">
        <v>243</v>
      </c>
      <c r="C11" s="186"/>
      <c r="D11" s="185" t="s">
        <v>118</v>
      </c>
      <c r="E11" s="187"/>
      <c r="F11" s="228">
        <f>IF(D11="Yes",1,0)</f>
        <v>1</v>
      </c>
      <c r="G11" s="228" t="str">
        <f>IF(F11&lt;&gt;0,B11,"")</f>
        <v>Social Inclusion and Equality</v>
      </c>
      <c r="H11" s="228" t="str">
        <f>IF(G11&lt;&gt;"","-","")</f>
        <v>-</v>
      </c>
      <c r="I11" s="228" t="str">
        <f>IF(G11&lt;&gt;"",CONCATENATE(H11,G11,CHAR(10)),"")</f>
        <v xml:space="preserve">-Social Inclusion and Equality
</v>
      </c>
      <c r="J11" s="228" t="str">
        <f>CONCATENATE(I11,I12,I13,I15,I18,I21)</f>
        <v xml:space="preserve">-Social Inclusion and Equality
-Productivity and Innovation
-Climate Change and Environmental Sustainability
-Institutional Capacity and the Rule of Law
</v>
      </c>
      <c r="K11" s="236"/>
      <c r="L11" s="329"/>
      <c r="M11" s="330"/>
      <c r="N11" s="330"/>
      <c r="O11" s="46"/>
      <c r="P11" s="46"/>
      <c r="Q11" s="46"/>
      <c r="R11" s="46"/>
    </row>
    <row r="12" spans="1:18" s="5" customFormat="1" outlineLevel="1" x14ac:dyDescent="0.2">
      <c r="B12" s="11" t="s">
        <v>244</v>
      </c>
      <c r="C12" s="186"/>
      <c r="D12" s="185" t="s">
        <v>118</v>
      </c>
      <c r="E12" s="187"/>
      <c r="F12" s="228">
        <f t="shared" ref="F12:F13" si="0">IF(D12="Yes",1,0)</f>
        <v>1</v>
      </c>
      <c r="G12" s="228" t="str">
        <f>IF(F12&lt;&gt;0,B12,"")</f>
        <v>Productivity and Innovation</v>
      </c>
      <c r="H12" s="228" t="str">
        <f>IF(G12&lt;&gt;"","-","")</f>
        <v>-</v>
      </c>
      <c r="I12" s="228" t="str">
        <f>IF(G12&lt;&gt;"",CONCATENATE(H12,G12,CHAR(10)),"")</f>
        <v xml:space="preserve">-Productivity and Innovation
</v>
      </c>
      <c r="J12" s="228"/>
      <c r="K12" s="236"/>
      <c r="L12" s="329"/>
      <c r="M12" s="330"/>
      <c r="N12" s="330"/>
      <c r="O12" s="46"/>
      <c r="P12" s="46"/>
      <c r="Q12" s="46"/>
      <c r="R12" s="46"/>
    </row>
    <row r="13" spans="1:18" s="5" customFormat="1" x14ac:dyDescent="0.2">
      <c r="B13" s="11" t="s">
        <v>245</v>
      </c>
      <c r="C13" s="186"/>
      <c r="D13" s="185"/>
      <c r="E13" s="187"/>
      <c r="F13" s="228">
        <f t="shared" si="0"/>
        <v>0</v>
      </c>
      <c r="G13" s="228" t="str">
        <f>IF(F13&lt;&gt;0,B13,"")</f>
        <v/>
      </c>
      <c r="H13" s="228" t="str">
        <f>IF(G13&lt;&gt;"","-","")</f>
        <v/>
      </c>
      <c r="I13" s="228" t="str">
        <f>IF(G13&lt;&gt;"",CONCATENATE(H13,G13,CHAR(10)),"")</f>
        <v/>
      </c>
      <c r="J13" s="228"/>
      <c r="K13" s="236"/>
      <c r="L13" s="329"/>
      <c r="M13" s="330"/>
      <c r="N13" s="330"/>
      <c r="O13" s="46"/>
      <c r="P13" s="46"/>
      <c r="Q13" s="46"/>
      <c r="R13" s="46"/>
    </row>
    <row r="14" spans="1:18" s="5" customFormat="1" ht="15.75" customHeight="1" x14ac:dyDescent="0.2">
      <c r="B14" s="17" t="s">
        <v>205</v>
      </c>
      <c r="C14" s="57"/>
      <c r="D14" s="77" t="s">
        <v>269</v>
      </c>
      <c r="E14" s="77"/>
      <c r="F14" s="228"/>
      <c r="G14" s="228"/>
      <c r="H14" s="228"/>
      <c r="I14" s="228"/>
      <c r="J14" s="228"/>
      <c r="K14" s="236"/>
      <c r="L14" s="352"/>
      <c r="M14" s="353"/>
      <c r="N14" s="353"/>
      <c r="O14" s="46"/>
      <c r="P14" s="46"/>
      <c r="Q14" s="46"/>
      <c r="R14" s="46"/>
    </row>
    <row r="15" spans="1:18" s="5" customFormat="1" ht="15.75" customHeight="1" x14ac:dyDescent="0.2">
      <c r="B15" s="11" t="s">
        <v>246</v>
      </c>
      <c r="C15" s="9"/>
      <c r="D15" s="245" t="str">
        <f>IF(OR(D16="Yes",D17="Yes"),"Yes","")</f>
        <v/>
      </c>
      <c r="E15" s="187"/>
      <c r="F15" s="228">
        <f t="shared" ref="F15" si="1">IF(D15="Yes",1,0)</f>
        <v>0</v>
      </c>
      <c r="G15" s="228" t="str">
        <f t="shared" ref="G15" si="2">IF(F15&lt;&gt;0,B15,"")</f>
        <v/>
      </c>
      <c r="H15" s="228" t="str">
        <f t="shared" ref="H15" si="3">IF(G15&lt;&gt;"","-","")</f>
        <v/>
      </c>
      <c r="I15" s="228" t="str">
        <f t="shared" ref="I15" si="4">IF(G15&lt;&gt;"",CONCATENATE(H15,G15,CHAR(10)),"")</f>
        <v/>
      </c>
      <c r="J15" s="228"/>
      <c r="K15" s="236"/>
      <c r="L15" s="329"/>
      <c r="M15" s="330"/>
      <c r="N15" s="330"/>
      <c r="O15" s="46"/>
      <c r="P15" s="46"/>
      <c r="Q15" s="46"/>
      <c r="R15" s="46"/>
    </row>
    <row r="16" spans="1:18" s="5" customFormat="1" x14ac:dyDescent="0.2">
      <c r="B16" s="13" t="s">
        <v>61</v>
      </c>
      <c r="C16" s="244"/>
      <c r="D16" s="182"/>
      <c r="E16" s="187"/>
      <c r="F16" s="228"/>
      <c r="G16" s="228"/>
      <c r="H16" s="228"/>
      <c r="I16" s="228"/>
      <c r="J16" s="228"/>
      <c r="K16" s="236"/>
      <c r="L16" s="329"/>
      <c r="M16" s="330"/>
      <c r="N16" s="330"/>
      <c r="O16" s="46"/>
      <c r="P16" s="46"/>
      <c r="Q16" s="46"/>
      <c r="R16" s="46"/>
    </row>
    <row r="17" spans="2:18" s="5" customFormat="1" x14ac:dyDescent="0.2">
      <c r="B17" s="13" t="s">
        <v>421</v>
      </c>
      <c r="C17" s="244"/>
      <c r="D17" s="182"/>
      <c r="E17" s="187"/>
      <c r="F17" s="228"/>
      <c r="G17" s="228"/>
      <c r="H17" s="228"/>
      <c r="I17" s="228"/>
      <c r="J17" s="228"/>
      <c r="K17" s="236"/>
      <c r="L17" s="329"/>
      <c r="M17" s="330"/>
      <c r="N17" s="330"/>
      <c r="O17" s="46"/>
      <c r="P17" s="46"/>
      <c r="Q17" s="46"/>
      <c r="R17" s="46"/>
    </row>
    <row r="18" spans="2:18" s="5" customFormat="1" ht="15.75" customHeight="1" x14ac:dyDescent="0.2">
      <c r="B18" s="11" t="s">
        <v>206</v>
      </c>
      <c r="C18" s="9"/>
      <c r="D18" s="245" t="str">
        <f>IF(OR(D19="Yes",D20="Yes"),"Yes","")</f>
        <v>Yes</v>
      </c>
      <c r="E18" s="187"/>
      <c r="F18" s="228">
        <f t="shared" ref="F18:F21" si="5">IF(D18="Yes",1,0)</f>
        <v>1</v>
      </c>
      <c r="G18" s="228" t="str">
        <f t="shared" ref="G18:G21" si="6">IF(F18&lt;&gt;0,B18,"")</f>
        <v>Climate Change and Environmental Sustainability</v>
      </c>
      <c r="H18" s="228" t="str">
        <f t="shared" ref="H18:H21" si="7">IF(G18&lt;&gt;"","-","")</f>
        <v>-</v>
      </c>
      <c r="I18" s="228" t="str">
        <f t="shared" ref="I18:I21" si="8">IF(G18&lt;&gt;"",CONCATENATE(H18,G18,CHAR(10)),"")</f>
        <v xml:space="preserve">-Climate Change and Environmental Sustainability
</v>
      </c>
      <c r="J18" s="228"/>
      <c r="K18" s="236"/>
      <c r="L18" s="329"/>
      <c r="M18" s="330"/>
      <c r="N18" s="330"/>
      <c r="O18" s="46"/>
      <c r="P18" s="46"/>
      <c r="Q18" s="46"/>
      <c r="R18" s="46"/>
    </row>
    <row r="19" spans="2:18" s="5" customFormat="1" x14ac:dyDescent="0.2">
      <c r="B19" s="13" t="s">
        <v>335</v>
      </c>
      <c r="C19" s="244"/>
      <c r="D19" s="182" t="s">
        <v>118</v>
      </c>
      <c r="E19" s="187"/>
      <c r="F19" s="228"/>
      <c r="G19" s="228"/>
      <c r="H19" s="228"/>
      <c r="I19" s="228"/>
      <c r="J19" s="228"/>
      <c r="K19" s="236"/>
      <c r="L19" s="329"/>
      <c r="M19" s="330"/>
      <c r="N19" s="330"/>
      <c r="O19" s="46"/>
      <c r="P19" s="46"/>
      <c r="Q19" s="46"/>
      <c r="R19" s="46"/>
    </row>
    <row r="20" spans="2:18" s="5" customFormat="1" x14ac:dyDescent="0.2">
      <c r="B20" s="13" t="s">
        <v>336</v>
      </c>
      <c r="C20" s="244"/>
      <c r="D20" s="182" t="s">
        <v>118</v>
      </c>
      <c r="E20" s="187"/>
      <c r="F20" s="228"/>
      <c r="G20" s="228"/>
      <c r="H20" s="228"/>
      <c r="I20" s="228"/>
      <c r="J20" s="228"/>
      <c r="K20" s="236"/>
      <c r="L20" s="329"/>
      <c r="M20" s="330"/>
      <c r="N20" s="330"/>
      <c r="O20" s="46"/>
      <c r="P20" s="46"/>
      <c r="Q20" s="46"/>
      <c r="R20" s="46"/>
    </row>
    <row r="21" spans="2:18" s="5" customFormat="1" outlineLevel="1" x14ac:dyDescent="0.2">
      <c r="B21" s="11" t="s">
        <v>247</v>
      </c>
      <c r="C21" s="186"/>
      <c r="D21" s="185" t="s">
        <v>118</v>
      </c>
      <c r="E21" s="187"/>
      <c r="F21" s="228">
        <f t="shared" si="5"/>
        <v>1</v>
      </c>
      <c r="G21" s="228" t="str">
        <f t="shared" si="6"/>
        <v>Institutional Capacity and the Rule of Law</v>
      </c>
      <c r="H21" s="228" t="str">
        <f t="shared" si="7"/>
        <v>-</v>
      </c>
      <c r="I21" s="228" t="str">
        <f t="shared" si="8"/>
        <v xml:space="preserve">-Institutional Capacity and the Rule of Law
</v>
      </c>
      <c r="J21" s="228"/>
      <c r="K21" s="236"/>
      <c r="L21" s="329"/>
      <c r="M21" s="330"/>
      <c r="N21" s="330"/>
      <c r="O21" s="46"/>
      <c r="P21" s="46"/>
      <c r="Q21" s="46"/>
      <c r="R21" s="46"/>
    </row>
    <row r="22" spans="2:18" s="5" customFormat="1" ht="15.75" customHeight="1" x14ac:dyDescent="0.2">
      <c r="B22" s="17" t="s">
        <v>337</v>
      </c>
      <c r="C22" s="76"/>
      <c r="D22" s="77" t="s">
        <v>177</v>
      </c>
      <c r="E22" s="77" t="s">
        <v>178</v>
      </c>
      <c r="F22" s="228"/>
      <c r="G22" s="228"/>
      <c r="H22" s="228"/>
      <c r="I22" s="228"/>
      <c r="J22" s="228"/>
      <c r="K22" s="236" t="str">
        <f>CONCATENATE(J23,J24,J25,J26,J27,J28,J29,J30,J31,J32,J33,J34,J35,J36,J37,J38,J39,J40,J41,J42,J43,J44,J45,J46,J47,J48,J49,J50,J51,J52,J53,J54,J55,J56,J57,J58,J59,J60,J61,J62,J63,J64,J65,J66,J67,J68,J69,J70,J71,J72,J73,J74,J75,J76,J77,J78)</f>
        <v xml:space="preserve">-Households with new or upgraded access to drinking water (#)*
-Households with new or upgraded access to sanitation (#)*
</v>
      </c>
      <c r="L22" s="352"/>
      <c r="M22" s="353"/>
      <c r="N22" s="353"/>
      <c r="O22" s="46"/>
      <c r="P22" s="46"/>
      <c r="Q22" s="46"/>
      <c r="R22" s="46"/>
    </row>
    <row r="23" spans="2:18" s="5" customFormat="1" outlineLevel="1" x14ac:dyDescent="0.2">
      <c r="B23" s="13" t="s">
        <v>181</v>
      </c>
      <c r="C23" s="45"/>
      <c r="D23" s="45"/>
      <c r="E23" s="144"/>
      <c r="F23" s="228">
        <f t="shared" ref="F23:F29" si="9">IF(D23="Yes",1,0)</f>
        <v>0</v>
      </c>
      <c r="G23" s="228" t="str">
        <f>IF(F23=1,B23,"")</f>
        <v/>
      </c>
      <c r="H23" s="228" t="str">
        <f t="shared" ref="H23:H78" si="10">IF(G23&lt;&gt;"","-","")</f>
        <v/>
      </c>
      <c r="I23" s="228" t="str">
        <f>IF(E23="Yes","*","")</f>
        <v/>
      </c>
      <c r="J23" s="228" t="str">
        <f t="shared" ref="J23:J26" si="11">IF(G23&lt;&gt;"",CONCATENATE(H23,G23,I23,CHAR(10)),"")</f>
        <v/>
      </c>
      <c r="K23" s="236"/>
      <c r="L23" s="329"/>
      <c r="M23" s="330"/>
      <c r="N23" s="330"/>
      <c r="O23" s="46"/>
      <c r="P23" s="46"/>
      <c r="Q23" s="46"/>
      <c r="R23" s="46"/>
    </row>
    <row r="24" spans="2:18" s="5" customFormat="1" outlineLevel="1" x14ac:dyDescent="0.2">
      <c r="B24" s="13" t="s">
        <v>179</v>
      </c>
      <c r="C24" s="45"/>
      <c r="D24" s="45"/>
      <c r="E24" s="144"/>
      <c r="F24" s="228">
        <f t="shared" si="9"/>
        <v>0</v>
      </c>
      <c r="G24" s="228" t="str">
        <f t="shared" ref="G24:G78" si="12">IF(F24=1,B24,"")</f>
        <v/>
      </c>
      <c r="H24" s="228" t="str">
        <f t="shared" si="10"/>
        <v/>
      </c>
      <c r="I24" s="228" t="str">
        <f t="shared" ref="I24:I78" si="13">IF(E24="Yes","*","")</f>
        <v/>
      </c>
      <c r="J24" s="228" t="str">
        <f t="shared" si="11"/>
        <v/>
      </c>
      <c r="K24" s="236"/>
      <c r="L24" s="329"/>
      <c r="M24" s="330"/>
      <c r="N24" s="330"/>
      <c r="O24" s="46"/>
      <c r="P24" s="46"/>
      <c r="Q24" s="46"/>
      <c r="R24" s="46"/>
    </row>
    <row r="25" spans="2:18" s="5" customFormat="1" outlineLevel="1" x14ac:dyDescent="0.2">
      <c r="B25" s="13" t="s">
        <v>182</v>
      </c>
      <c r="C25" s="45"/>
      <c r="D25" s="144"/>
      <c r="E25" s="45"/>
      <c r="F25" s="228">
        <f>IF(E25="Yes",1,0)</f>
        <v>0</v>
      </c>
      <c r="G25" s="228" t="str">
        <f t="shared" si="12"/>
        <v/>
      </c>
      <c r="H25" s="228" t="str">
        <f t="shared" si="10"/>
        <v/>
      </c>
      <c r="I25" s="228" t="str">
        <f t="shared" si="13"/>
        <v/>
      </c>
      <c r="J25" s="228" t="str">
        <f t="shared" si="11"/>
        <v/>
      </c>
      <c r="K25" s="236"/>
      <c r="L25" s="329"/>
      <c r="M25" s="330"/>
      <c r="N25" s="330"/>
      <c r="O25" s="46"/>
      <c r="P25" s="46"/>
      <c r="Q25" s="46"/>
      <c r="R25" s="46"/>
    </row>
    <row r="26" spans="2:18" s="5" customFormat="1" outlineLevel="1" x14ac:dyDescent="0.2">
      <c r="B26" s="13" t="s">
        <v>183</v>
      </c>
      <c r="C26" s="45"/>
      <c r="D26" s="144"/>
      <c r="E26" s="45"/>
      <c r="F26" s="228">
        <f t="shared" ref="F26:F27" si="14">IF(E26="Yes",1,0)</f>
        <v>0</v>
      </c>
      <c r="G26" s="228" t="str">
        <f t="shared" si="12"/>
        <v/>
      </c>
      <c r="H26" s="228" t="str">
        <f t="shared" si="10"/>
        <v/>
      </c>
      <c r="I26" s="228" t="str">
        <f t="shared" si="13"/>
        <v/>
      </c>
      <c r="J26" s="228" t="str">
        <f t="shared" si="11"/>
        <v/>
      </c>
      <c r="K26" s="236"/>
      <c r="L26" s="329"/>
      <c r="M26" s="330"/>
      <c r="N26" s="330"/>
      <c r="O26" s="46"/>
      <c r="P26" s="46"/>
      <c r="Q26" s="46"/>
      <c r="R26" s="46"/>
    </row>
    <row r="27" spans="2:18" s="5" customFormat="1" outlineLevel="1" x14ac:dyDescent="0.2">
      <c r="B27" s="13" t="s">
        <v>184</v>
      </c>
      <c r="C27" s="45"/>
      <c r="D27" s="144"/>
      <c r="E27" s="45"/>
      <c r="F27" s="228">
        <f t="shared" si="14"/>
        <v>0</v>
      </c>
      <c r="G27" s="228" t="str">
        <f t="shared" si="12"/>
        <v/>
      </c>
      <c r="H27" s="228" t="str">
        <f t="shared" si="10"/>
        <v/>
      </c>
      <c r="I27" s="228" t="str">
        <f t="shared" si="13"/>
        <v/>
      </c>
      <c r="J27" s="228" t="str">
        <f>IF(G27&lt;&gt;"",CONCATENATE(H27,G27,I27,CHAR(10)),"")</f>
        <v/>
      </c>
      <c r="K27" s="236"/>
      <c r="L27" s="329"/>
      <c r="M27" s="330"/>
      <c r="N27" s="330"/>
      <c r="O27" s="46"/>
      <c r="P27" s="46"/>
      <c r="Q27" s="46"/>
      <c r="R27" s="46"/>
    </row>
    <row r="28" spans="2:18" s="5" customFormat="1" outlineLevel="1" x14ac:dyDescent="0.2">
      <c r="B28" s="13" t="s">
        <v>185</v>
      </c>
      <c r="C28" s="45"/>
      <c r="D28" s="45"/>
      <c r="E28" s="144"/>
      <c r="F28" s="228">
        <f t="shared" si="9"/>
        <v>0</v>
      </c>
      <c r="G28" s="228" t="str">
        <f t="shared" si="12"/>
        <v/>
      </c>
      <c r="H28" s="228" t="str">
        <f t="shared" si="10"/>
        <v/>
      </c>
      <c r="I28" s="228" t="str">
        <f t="shared" si="13"/>
        <v/>
      </c>
      <c r="J28" s="228" t="str">
        <f t="shared" ref="J28:J78" si="15">IF(G28&lt;&gt;"",CONCATENATE(H28,G28,I28,CHAR(10)),"")</f>
        <v/>
      </c>
      <c r="K28" s="236"/>
      <c r="L28" s="329"/>
      <c r="M28" s="330"/>
      <c r="N28" s="330"/>
      <c r="O28" s="46"/>
      <c r="P28" s="46"/>
      <c r="Q28" s="46"/>
      <c r="R28" s="46"/>
    </row>
    <row r="29" spans="2:18" s="5" customFormat="1" outlineLevel="1" x14ac:dyDescent="0.2">
      <c r="B29" s="13" t="s">
        <v>186</v>
      </c>
      <c r="C29" s="45"/>
      <c r="D29" s="45"/>
      <c r="E29" s="144"/>
      <c r="F29" s="228">
        <f t="shared" si="9"/>
        <v>0</v>
      </c>
      <c r="G29" s="228" t="str">
        <f t="shared" si="12"/>
        <v/>
      </c>
      <c r="H29" s="228" t="str">
        <f t="shared" si="10"/>
        <v/>
      </c>
      <c r="I29" s="228" t="str">
        <f t="shared" si="13"/>
        <v/>
      </c>
      <c r="J29" s="228" t="str">
        <f t="shared" si="15"/>
        <v/>
      </c>
      <c r="K29" s="236"/>
      <c r="L29" s="329"/>
      <c r="M29" s="330"/>
      <c r="N29" s="330"/>
      <c r="O29" s="46"/>
      <c r="P29" s="46"/>
      <c r="Q29" s="46"/>
      <c r="R29" s="46"/>
    </row>
    <row r="30" spans="2:18" s="5" customFormat="1" outlineLevel="1" x14ac:dyDescent="0.2">
      <c r="B30" s="13" t="s">
        <v>180</v>
      </c>
      <c r="C30" s="45"/>
      <c r="D30" s="144"/>
      <c r="E30" s="45"/>
      <c r="F30" s="228">
        <f t="shared" ref="F30:F78" si="16">IF(E30="Yes",1,0)</f>
        <v>0</v>
      </c>
      <c r="G30" s="228" t="str">
        <f t="shared" si="12"/>
        <v/>
      </c>
      <c r="H30" s="228" t="str">
        <f t="shared" si="10"/>
        <v/>
      </c>
      <c r="I30" s="228" t="str">
        <f t="shared" si="13"/>
        <v/>
      </c>
      <c r="J30" s="228" t="str">
        <f t="shared" si="15"/>
        <v/>
      </c>
      <c r="K30" s="236"/>
      <c r="L30" s="329"/>
      <c r="M30" s="330"/>
      <c r="N30" s="330"/>
      <c r="O30" s="46"/>
      <c r="P30" s="46"/>
      <c r="Q30" s="46"/>
      <c r="R30" s="46"/>
    </row>
    <row r="31" spans="2:18" s="5" customFormat="1" outlineLevel="1" x14ac:dyDescent="0.2">
      <c r="B31" s="13" t="s">
        <v>187</v>
      </c>
      <c r="C31" s="45"/>
      <c r="D31" s="144"/>
      <c r="E31" s="45"/>
      <c r="F31" s="228">
        <f t="shared" si="16"/>
        <v>0</v>
      </c>
      <c r="G31" s="228" t="str">
        <f t="shared" si="12"/>
        <v/>
      </c>
      <c r="H31" s="228" t="str">
        <f t="shared" si="10"/>
        <v/>
      </c>
      <c r="I31" s="228" t="str">
        <f t="shared" si="13"/>
        <v/>
      </c>
      <c r="J31" s="228" t="str">
        <f t="shared" si="15"/>
        <v/>
      </c>
      <c r="K31" s="236"/>
      <c r="L31" s="329"/>
      <c r="M31" s="330"/>
      <c r="N31" s="330"/>
      <c r="O31" s="46"/>
      <c r="P31" s="46"/>
      <c r="Q31" s="46"/>
      <c r="R31" s="46"/>
    </row>
    <row r="32" spans="2:18" s="5" customFormat="1" outlineLevel="1" x14ac:dyDescent="0.2">
      <c r="B32" s="13" t="s">
        <v>188</v>
      </c>
      <c r="C32" s="45"/>
      <c r="D32" s="144"/>
      <c r="E32" s="45"/>
      <c r="F32" s="228">
        <f t="shared" si="16"/>
        <v>0</v>
      </c>
      <c r="G32" s="228" t="str">
        <f t="shared" si="12"/>
        <v/>
      </c>
      <c r="H32" s="228" t="str">
        <f t="shared" si="10"/>
        <v/>
      </c>
      <c r="I32" s="228" t="str">
        <f t="shared" si="13"/>
        <v/>
      </c>
      <c r="J32" s="228" t="str">
        <f t="shared" si="15"/>
        <v/>
      </c>
      <c r="K32" s="236"/>
      <c r="L32" s="329"/>
      <c r="M32" s="330"/>
      <c r="N32" s="330"/>
      <c r="O32" s="46"/>
      <c r="P32" s="46"/>
      <c r="Q32" s="46"/>
      <c r="R32" s="46"/>
    </row>
    <row r="33" spans="2:18" s="5" customFormat="1" outlineLevel="1" x14ac:dyDescent="0.2">
      <c r="B33" s="13" t="s">
        <v>189</v>
      </c>
      <c r="C33" s="45"/>
      <c r="D33" s="144"/>
      <c r="E33" s="45"/>
      <c r="F33" s="228">
        <f t="shared" si="16"/>
        <v>0</v>
      </c>
      <c r="G33" s="228" t="str">
        <f t="shared" si="12"/>
        <v/>
      </c>
      <c r="H33" s="228" t="str">
        <f t="shared" si="10"/>
        <v/>
      </c>
      <c r="I33" s="228" t="str">
        <f t="shared" si="13"/>
        <v/>
      </c>
      <c r="J33" s="228" t="str">
        <f t="shared" si="15"/>
        <v/>
      </c>
      <c r="K33" s="236"/>
      <c r="L33" s="329"/>
      <c r="M33" s="330"/>
      <c r="N33" s="330"/>
      <c r="O33" s="46"/>
      <c r="P33" s="46"/>
      <c r="Q33" s="46"/>
      <c r="R33" s="46"/>
    </row>
    <row r="34" spans="2:18" s="5" customFormat="1" outlineLevel="1" x14ac:dyDescent="0.2">
      <c r="B34" s="13" t="s">
        <v>190</v>
      </c>
      <c r="C34" s="45"/>
      <c r="D34" s="144"/>
      <c r="E34" s="45"/>
      <c r="F34" s="228">
        <f t="shared" si="16"/>
        <v>0</v>
      </c>
      <c r="G34" s="228" t="str">
        <f t="shared" si="12"/>
        <v/>
      </c>
      <c r="H34" s="228" t="str">
        <f t="shared" si="10"/>
        <v/>
      </c>
      <c r="I34" s="228" t="str">
        <f t="shared" si="13"/>
        <v/>
      </c>
      <c r="J34" s="228" t="str">
        <f t="shared" si="15"/>
        <v/>
      </c>
      <c r="K34" s="236"/>
      <c r="L34" s="329"/>
      <c r="M34" s="330"/>
      <c r="N34" s="330"/>
      <c r="O34" s="46"/>
      <c r="P34" s="46"/>
      <c r="Q34" s="46"/>
      <c r="R34" s="46"/>
    </row>
    <row r="35" spans="2:18" s="5" customFormat="1" outlineLevel="1" x14ac:dyDescent="0.2">
      <c r="B35" s="13" t="s">
        <v>191</v>
      </c>
      <c r="C35" s="45"/>
      <c r="D35" s="144"/>
      <c r="E35" s="45"/>
      <c r="F35" s="228">
        <f t="shared" si="16"/>
        <v>0</v>
      </c>
      <c r="G35" s="228" t="str">
        <f t="shared" si="12"/>
        <v/>
      </c>
      <c r="H35" s="228" t="str">
        <f t="shared" si="10"/>
        <v/>
      </c>
      <c r="I35" s="228" t="str">
        <f t="shared" si="13"/>
        <v/>
      </c>
      <c r="J35" s="228" t="str">
        <f t="shared" si="15"/>
        <v/>
      </c>
      <c r="K35" s="236"/>
      <c r="L35" s="329"/>
      <c r="M35" s="46"/>
      <c r="N35" s="330"/>
      <c r="O35" s="46"/>
      <c r="P35" s="46"/>
      <c r="Q35" s="46"/>
      <c r="R35" s="46"/>
    </row>
    <row r="36" spans="2:18" s="5" customFormat="1" outlineLevel="1" x14ac:dyDescent="0.2">
      <c r="B36" s="13" t="s">
        <v>192</v>
      </c>
      <c r="C36" s="45"/>
      <c r="D36" s="144"/>
      <c r="E36" s="45"/>
      <c r="F36" s="228">
        <f t="shared" si="16"/>
        <v>0</v>
      </c>
      <c r="G36" s="228" t="str">
        <f t="shared" si="12"/>
        <v/>
      </c>
      <c r="H36" s="228" t="str">
        <f t="shared" si="10"/>
        <v/>
      </c>
      <c r="I36" s="228" t="str">
        <f t="shared" si="13"/>
        <v/>
      </c>
      <c r="J36" s="228" t="str">
        <f t="shared" si="15"/>
        <v/>
      </c>
      <c r="K36" s="236"/>
      <c r="L36" s="329"/>
      <c r="M36" s="330"/>
      <c r="N36" s="330"/>
      <c r="O36" s="46"/>
      <c r="P36" s="46"/>
      <c r="Q36" s="46"/>
      <c r="R36" s="46"/>
    </row>
    <row r="37" spans="2:18" s="5" customFormat="1" outlineLevel="1" x14ac:dyDescent="0.2">
      <c r="B37" s="13" t="s">
        <v>193</v>
      </c>
      <c r="C37" s="45"/>
      <c r="D37" s="144"/>
      <c r="E37" s="45"/>
      <c r="F37" s="228">
        <f t="shared" si="16"/>
        <v>0</v>
      </c>
      <c r="G37" s="228" t="str">
        <f t="shared" si="12"/>
        <v/>
      </c>
      <c r="H37" s="228" t="str">
        <f t="shared" si="10"/>
        <v/>
      </c>
      <c r="I37" s="228" t="str">
        <f t="shared" si="13"/>
        <v/>
      </c>
      <c r="J37" s="228" t="str">
        <f t="shared" si="15"/>
        <v/>
      </c>
      <c r="K37" s="236"/>
      <c r="L37" s="329"/>
      <c r="M37" s="330"/>
      <c r="N37" s="330"/>
      <c r="O37" s="46"/>
      <c r="P37" s="46"/>
      <c r="Q37" s="46"/>
      <c r="R37" s="46"/>
    </row>
    <row r="38" spans="2:18" s="5" customFormat="1" outlineLevel="1" x14ac:dyDescent="0.2">
      <c r="B38" s="13" t="s">
        <v>194</v>
      </c>
      <c r="C38" s="45"/>
      <c r="D38" s="144"/>
      <c r="E38" s="45"/>
      <c r="F38" s="228">
        <f t="shared" si="16"/>
        <v>0</v>
      </c>
      <c r="G38" s="228" t="str">
        <f t="shared" si="12"/>
        <v/>
      </c>
      <c r="H38" s="228" t="str">
        <f t="shared" si="10"/>
        <v/>
      </c>
      <c r="I38" s="228" t="str">
        <f t="shared" si="13"/>
        <v/>
      </c>
      <c r="J38" s="228" t="str">
        <f t="shared" si="15"/>
        <v/>
      </c>
      <c r="K38" s="236"/>
      <c r="L38" s="329"/>
      <c r="M38" s="330"/>
      <c r="N38" s="330"/>
      <c r="O38" s="46"/>
      <c r="P38" s="46"/>
      <c r="Q38" s="46"/>
      <c r="R38" s="46"/>
    </row>
    <row r="39" spans="2:18" s="5" customFormat="1" outlineLevel="1" x14ac:dyDescent="0.2">
      <c r="B39" s="13" t="s">
        <v>195</v>
      </c>
      <c r="C39" s="45"/>
      <c r="D39" s="144"/>
      <c r="E39" s="45"/>
      <c r="F39" s="228">
        <f t="shared" si="16"/>
        <v>0</v>
      </c>
      <c r="G39" s="228" t="str">
        <f t="shared" si="12"/>
        <v/>
      </c>
      <c r="H39" s="228" t="str">
        <f t="shared" si="10"/>
        <v/>
      </c>
      <c r="I39" s="228" t="str">
        <f t="shared" si="13"/>
        <v/>
      </c>
      <c r="J39" s="228" t="str">
        <f t="shared" si="15"/>
        <v/>
      </c>
      <c r="K39" s="236"/>
      <c r="L39" s="329"/>
      <c r="M39" s="330"/>
      <c r="N39" s="330"/>
      <c r="O39" s="46"/>
      <c r="P39" s="46"/>
      <c r="Q39" s="46"/>
      <c r="R39" s="46"/>
    </row>
    <row r="40" spans="2:18" s="5" customFormat="1" outlineLevel="1" x14ac:dyDescent="0.2">
      <c r="B40" s="13" t="s">
        <v>196</v>
      </c>
      <c r="C40" s="45"/>
      <c r="D40" s="144"/>
      <c r="E40" s="45" t="s">
        <v>118</v>
      </c>
      <c r="F40" s="228">
        <f t="shared" si="16"/>
        <v>1</v>
      </c>
      <c r="G40" s="228" t="str">
        <f t="shared" si="12"/>
        <v>Households with new or upgraded access to drinking water (#)</v>
      </c>
      <c r="H40" s="228" t="str">
        <f t="shared" si="10"/>
        <v>-</v>
      </c>
      <c r="I40" s="228" t="str">
        <f t="shared" si="13"/>
        <v>*</v>
      </c>
      <c r="J40" s="228" t="str">
        <f t="shared" si="15"/>
        <v xml:space="preserve">-Households with new or upgraded access to drinking water (#)*
</v>
      </c>
      <c r="K40" s="236"/>
      <c r="L40" s="329"/>
      <c r="M40" s="330"/>
      <c r="N40" s="330"/>
      <c r="O40" s="46"/>
      <c r="P40" s="46"/>
      <c r="Q40" s="46"/>
      <c r="R40" s="46"/>
    </row>
    <row r="41" spans="2:18" s="5" customFormat="1" x14ac:dyDescent="0.2">
      <c r="B41" s="13" t="s">
        <v>197</v>
      </c>
      <c r="C41" s="45"/>
      <c r="D41" s="144"/>
      <c r="E41" s="45" t="s">
        <v>118</v>
      </c>
      <c r="F41" s="228">
        <f t="shared" si="16"/>
        <v>1</v>
      </c>
      <c r="G41" s="228" t="str">
        <f t="shared" si="12"/>
        <v>Households with new or upgraded access to sanitation (#)</v>
      </c>
      <c r="H41" s="228" t="str">
        <f t="shared" si="10"/>
        <v>-</v>
      </c>
      <c r="I41" s="228" t="str">
        <f t="shared" si="13"/>
        <v>*</v>
      </c>
      <c r="J41" s="228" t="str">
        <f t="shared" si="15"/>
        <v xml:space="preserve">-Households with new or upgraded access to sanitation (#)*
</v>
      </c>
      <c r="K41" s="236"/>
      <c r="L41" s="329"/>
      <c r="M41" s="330"/>
      <c r="N41" s="330"/>
      <c r="O41" s="46"/>
      <c r="P41" s="46"/>
      <c r="Q41" s="46"/>
      <c r="R41" s="46"/>
    </row>
    <row r="42" spans="2:18" s="5" customFormat="1" outlineLevel="1" x14ac:dyDescent="0.2">
      <c r="B42" s="13" t="s">
        <v>198</v>
      </c>
      <c r="C42" s="45"/>
      <c r="D42" s="144"/>
      <c r="E42" s="45"/>
      <c r="F42" s="228">
        <f t="shared" si="16"/>
        <v>0</v>
      </c>
      <c r="G42" s="228" t="str">
        <f t="shared" si="12"/>
        <v/>
      </c>
      <c r="H42" s="228" t="str">
        <f t="shared" si="10"/>
        <v/>
      </c>
      <c r="I42" s="228" t="str">
        <f t="shared" si="13"/>
        <v/>
      </c>
      <c r="J42" s="228" t="str">
        <f t="shared" si="15"/>
        <v/>
      </c>
      <c r="K42" s="236"/>
      <c r="L42" s="329"/>
      <c r="M42" s="330"/>
      <c r="N42" s="330"/>
      <c r="O42" s="46"/>
      <c r="P42" s="46"/>
      <c r="Q42" s="46"/>
      <c r="R42" s="46"/>
    </row>
    <row r="43" spans="2:18" s="5" customFormat="1" outlineLevel="1" x14ac:dyDescent="0.2">
      <c r="B43" s="13" t="s">
        <v>199</v>
      </c>
      <c r="C43" s="45"/>
      <c r="D43" s="144"/>
      <c r="E43" s="45"/>
      <c r="F43" s="228">
        <f t="shared" si="16"/>
        <v>0</v>
      </c>
      <c r="G43" s="228" t="str">
        <f t="shared" si="12"/>
        <v/>
      </c>
      <c r="H43" s="228" t="str">
        <f t="shared" si="10"/>
        <v/>
      </c>
      <c r="I43" s="228" t="str">
        <f t="shared" si="13"/>
        <v/>
      </c>
      <c r="J43" s="228" t="str">
        <f t="shared" si="15"/>
        <v/>
      </c>
      <c r="K43" s="236"/>
      <c r="L43" s="329"/>
      <c r="M43" s="330"/>
      <c r="N43" s="330"/>
      <c r="O43" s="46"/>
      <c r="P43" s="46"/>
      <c r="Q43" s="46"/>
      <c r="R43" s="46"/>
    </row>
    <row r="44" spans="2:18" s="5" customFormat="1" outlineLevel="1" x14ac:dyDescent="0.2">
      <c r="B44" s="13" t="s">
        <v>200</v>
      </c>
      <c r="C44" s="45"/>
      <c r="D44" s="144"/>
      <c r="E44" s="45"/>
      <c r="F44" s="228">
        <f t="shared" si="16"/>
        <v>0</v>
      </c>
      <c r="G44" s="228" t="str">
        <f t="shared" si="12"/>
        <v/>
      </c>
      <c r="H44" s="228" t="str">
        <f t="shared" si="10"/>
        <v/>
      </c>
      <c r="I44" s="228" t="str">
        <f t="shared" si="13"/>
        <v/>
      </c>
      <c r="J44" s="228" t="str">
        <f t="shared" si="15"/>
        <v/>
      </c>
      <c r="K44" s="236"/>
      <c r="L44" s="329"/>
      <c r="M44" s="330"/>
      <c r="N44" s="330"/>
      <c r="O44" s="46"/>
      <c r="P44" s="46"/>
      <c r="Q44" s="46"/>
      <c r="R44" s="46"/>
    </row>
    <row r="45" spans="2:18" s="5" customFormat="1" outlineLevel="1" x14ac:dyDescent="0.2">
      <c r="B45" s="13" t="s">
        <v>201</v>
      </c>
      <c r="C45" s="45"/>
      <c r="D45" s="144"/>
      <c r="E45" s="45"/>
      <c r="F45" s="228">
        <f t="shared" si="16"/>
        <v>0</v>
      </c>
      <c r="G45" s="228" t="str">
        <f t="shared" si="12"/>
        <v/>
      </c>
      <c r="H45" s="228" t="str">
        <f t="shared" si="10"/>
        <v/>
      </c>
      <c r="I45" s="228" t="str">
        <f t="shared" si="13"/>
        <v/>
      </c>
      <c r="J45" s="228" t="str">
        <f t="shared" si="15"/>
        <v/>
      </c>
      <c r="K45" s="236"/>
      <c r="L45" s="329"/>
      <c r="M45" s="330"/>
      <c r="N45" s="330"/>
      <c r="O45" s="46"/>
      <c r="P45" s="46"/>
      <c r="Q45" s="46"/>
      <c r="R45" s="46"/>
    </row>
    <row r="46" spans="2:18" s="5" customFormat="1" outlineLevel="1" x14ac:dyDescent="0.2">
      <c r="B46" s="13" t="s">
        <v>202</v>
      </c>
      <c r="C46" s="45"/>
      <c r="D46" s="144"/>
      <c r="E46" s="45"/>
      <c r="F46" s="228">
        <f t="shared" si="16"/>
        <v>0</v>
      </c>
      <c r="G46" s="228" t="str">
        <f t="shared" si="12"/>
        <v/>
      </c>
      <c r="H46" s="228" t="str">
        <f t="shared" si="10"/>
        <v/>
      </c>
      <c r="I46" s="228" t="str">
        <f t="shared" si="13"/>
        <v/>
      </c>
      <c r="J46" s="228" t="str">
        <f t="shared" si="15"/>
        <v/>
      </c>
      <c r="K46" s="236"/>
      <c r="L46" s="329"/>
      <c r="M46" s="330"/>
      <c r="N46" s="330"/>
      <c r="O46" s="46"/>
      <c r="P46" s="46"/>
      <c r="Q46" s="46"/>
      <c r="R46" s="46"/>
    </row>
    <row r="47" spans="2:18" s="5" customFormat="1" ht="25.5" outlineLevel="1" x14ac:dyDescent="0.2">
      <c r="B47" s="13" t="s">
        <v>203</v>
      </c>
      <c r="C47" s="45"/>
      <c r="D47" s="144"/>
      <c r="E47" s="45"/>
      <c r="F47" s="228">
        <f t="shared" si="16"/>
        <v>0</v>
      </c>
      <c r="G47" s="228" t="str">
        <f t="shared" si="12"/>
        <v/>
      </c>
      <c r="H47" s="228" t="str">
        <f t="shared" si="10"/>
        <v/>
      </c>
      <c r="I47" s="228" t="str">
        <f t="shared" si="13"/>
        <v/>
      </c>
      <c r="J47" s="228" t="str">
        <f t="shared" si="15"/>
        <v/>
      </c>
      <c r="K47" s="236"/>
      <c r="L47" s="329"/>
      <c r="M47" s="330"/>
      <c r="N47" s="330"/>
      <c r="O47" s="46"/>
      <c r="P47" s="46"/>
      <c r="Q47" s="46"/>
      <c r="R47" s="46"/>
    </row>
    <row r="48" spans="2:18" s="5" customFormat="1" outlineLevel="1" x14ac:dyDescent="0.2">
      <c r="B48" s="17" t="s">
        <v>338</v>
      </c>
      <c r="C48" s="76"/>
      <c r="D48" s="77" t="s">
        <v>177</v>
      </c>
      <c r="E48" s="77" t="s">
        <v>178</v>
      </c>
      <c r="F48" s="228"/>
      <c r="G48" s="228"/>
      <c r="H48" s="228"/>
      <c r="I48" s="228"/>
      <c r="J48" s="228"/>
      <c r="K48" s="236" t="str">
        <f>CONCATENATE(J49,J50,J51,J52,J53,J54,J55,J56,J57,J58,J59,J60,J61,J62,J63,J64,J66,J67,J69,J70,J71,J72,J78,J79,J80,J82,J83,J84,J85,J86,J87,J88,J89,J90,J91,J92,J93,J94,J95,J96,J97,J98,J99,J100,J101,J102,J103,J104)</f>
        <v/>
      </c>
      <c r="L48" s="352"/>
      <c r="M48" s="353"/>
      <c r="N48" s="353"/>
      <c r="O48" s="46"/>
      <c r="P48" s="46"/>
      <c r="Q48" s="46"/>
      <c r="R48" s="46"/>
    </row>
    <row r="49" spans="2:18" s="5" customFormat="1" outlineLevel="1" x14ac:dyDescent="0.2">
      <c r="B49" s="13" t="s">
        <v>273</v>
      </c>
      <c r="C49" s="45"/>
      <c r="D49" s="144"/>
      <c r="E49" s="45"/>
      <c r="F49" s="228">
        <f t="shared" si="16"/>
        <v>0</v>
      </c>
      <c r="G49" s="228" t="str">
        <f t="shared" si="12"/>
        <v/>
      </c>
      <c r="H49" s="228" t="str">
        <f t="shared" si="10"/>
        <v/>
      </c>
      <c r="I49" s="228" t="str">
        <f t="shared" si="13"/>
        <v/>
      </c>
      <c r="J49" s="228" t="str">
        <f t="shared" si="15"/>
        <v/>
      </c>
      <c r="K49" s="236"/>
      <c r="L49" s="329"/>
      <c r="M49" s="330"/>
      <c r="N49" s="330"/>
      <c r="O49" s="46"/>
      <c r="P49" s="46"/>
      <c r="Q49" s="46"/>
      <c r="R49" s="46"/>
    </row>
    <row r="50" spans="2:18" s="5" customFormat="1" outlineLevel="1" x14ac:dyDescent="0.2">
      <c r="B50" s="13" t="s">
        <v>274</v>
      </c>
      <c r="C50" s="45"/>
      <c r="D50" s="144"/>
      <c r="E50" s="45"/>
      <c r="F50" s="228">
        <f t="shared" si="16"/>
        <v>0</v>
      </c>
      <c r="G50" s="228" t="str">
        <f t="shared" si="12"/>
        <v/>
      </c>
      <c r="H50" s="228" t="str">
        <f t="shared" si="10"/>
        <v/>
      </c>
      <c r="I50" s="228" t="str">
        <f t="shared" si="13"/>
        <v/>
      </c>
      <c r="J50" s="228" t="str">
        <f t="shared" si="15"/>
        <v/>
      </c>
      <c r="K50" s="236"/>
      <c r="L50" s="329"/>
      <c r="M50" s="330"/>
      <c r="N50" s="330"/>
      <c r="O50" s="46"/>
      <c r="P50" s="46"/>
      <c r="Q50" s="46"/>
      <c r="R50" s="46"/>
    </row>
    <row r="51" spans="2:18" s="5" customFormat="1" outlineLevel="1" x14ac:dyDescent="0.2">
      <c r="B51" s="13" t="s">
        <v>275</v>
      </c>
      <c r="C51" s="45"/>
      <c r="D51" s="144"/>
      <c r="E51" s="45"/>
      <c r="F51" s="228">
        <f t="shared" si="16"/>
        <v>0</v>
      </c>
      <c r="G51" s="228" t="str">
        <f t="shared" si="12"/>
        <v/>
      </c>
      <c r="H51" s="228" t="str">
        <f t="shared" si="10"/>
        <v/>
      </c>
      <c r="I51" s="228" t="str">
        <f t="shared" si="13"/>
        <v/>
      </c>
      <c r="J51" s="228" t="str">
        <f t="shared" si="15"/>
        <v/>
      </c>
      <c r="K51" s="236"/>
      <c r="L51" s="329"/>
      <c r="M51" s="330"/>
      <c r="N51" s="330"/>
      <c r="O51" s="46"/>
      <c r="P51" s="46"/>
      <c r="Q51" s="46"/>
      <c r="R51" s="46"/>
    </row>
    <row r="52" spans="2:18" s="5" customFormat="1" outlineLevel="1" x14ac:dyDescent="0.2">
      <c r="B52" s="13" t="s">
        <v>276</v>
      </c>
      <c r="C52" s="45"/>
      <c r="D52" s="144"/>
      <c r="E52" s="45"/>
      <c r="F52" s="228">
        <f t="shared" si="16"/>
        <v>0</v>
      </c>
      <c r="G52" s="228" t="str">
        <f t="shared" si="12"/>
        <v/>
      </c>
      <c r="H52" s="228" t="str">
        <f t="shared" si="10"/>
        <v/>
      </c>
      <c r="I52" s="228" t="str">
        <f t="shared" si="13"/>
        <v/>
      </c>
      <c r="J52" s="228" t="str">
        <f t="shared" si="15"/>
        <v/>
      </c>
      <c r="K52" s="236"/>
      <c r="L52" s="329"/>
      <c r="M52" s="330"/>
      <c r="N52" s="330"/>
      <c r="O52" s="46"/>
      <c r="P52" s="46"/>
      <c r="Q52" s="46"/>
      <c r="R52" s="46"/>
    </row>
    <row r="53" spans="2:18" s="5" customFormat="1" outlineLevel="1" x14ac:dyDescent="0.2">
      <c r="B53" s="13" t="s">
        <v>277</v>
      </c>
      <c r="C53" s="45"/>
      <c r="D53" s="144"/>
      <c r="E53" s="45"/>
      <c r="F53" s="228">
        <f t="shared" si="16"/>
        <v>0</v>
      </c>
      <c r="G53" s="228" t="str">
        <f t="shared" si="12"/>
        <v/>
      </c>
      <c r="H53" s="228" t="str">
        <f t="shared" si="10"/>
        <v/>
      </c>
      <c r="I53" s="228" t="str">
        <f t="shared" si="13"/>
        <v/>
      </c>
      <c r="J53" s="228" t="str">
        <f t="shared" si="15"/>
        <v/>
      </c>
      <c r="K53" s="236"/>
      <c r="L53" s="329"/>
      <c r="M53" s="330"/>
      <c r="N53" s="330"/>
      <c r="O53" s="46"/>
      <c r="P53" s="46"/>
      <c r="Q53" s="46"/>
      <c r="R53" s="46"/>
    </row>
    <row r="54" spans="2:18" s="5" customFormat="1" outlineLevel="1" x14ac:dyDescent="0.2">
      <c r="B54" s="13" t="s">
        <v>278</v>
      </c>
      <c r="C54" s="45"/>
      <c r="D54" s="144"/>
      <c r="E54" s="45"/>
      <c r="F54" s="228">
        <f t="shared" si="16"/>
        <v>0</v>
      </c>
      <c r="G54" s="228" t="str">
        <f t="shared" si="12"/>
        <v/>
      </c>
      <c r="H54" s="228" t="str">
        <f t="shared" si="10"/>
        <v/>
      </c>
      <c r="I54" s="228" t="str">
        <f t="shared" si="13"/>
        <v/>
      </c>
      <c r="J54" s="228" t="str">
        <f t="shared" si="15"/>
        <v/>
      </c>
      <c r="K54" s="236"/>
      <c r="L54" s="329"/>
      <c r="M54" s="330"/>
      <c r="N54" s="330"/>
      <c r="O54" s="46"/>
      <c r="P54" s="46"/>
      <c r="Q54" s="46"/>
      <c r="R54" s="46"/>
    </row>
    <row r="55" spans="2:18" s="5" customFormat="1" outlineLevel="1" x14ac:dyDescent="0.2">
      <c r="B55" s="13" t="s">
        <v>279</v>
      </c>
      <c r="C55" s="45"/>
      <c r="D55" s="144"/>
      <c r="E55" s="45"/>
      <c r="F55" s="228">
        <f t="shared" si="16"/>
        <v>0</v>
      </c>
      <c r="G55" s="228" t="str">
        <f t="shared" si="12"/>
        <v/>
      </c>
      <c r="H55" s="228" t="str">
        <f t="shared" si="10"/>
        <v/>
      </c>
      <c r="I55" s="228" t="str">
        <f t="shared" si="13"/>
        <v/>
      </c>
      <c r="J55" s="228" t="str">
        <f t="shared" si="15"/>
        <v/>
      </c>
      <c r="K55" s="236"/>
      <c r="L55" s="329"/>
      <c r="M55" s="330"/>
      <c r="N55" s="330"/>
      <c r="O55" s="46"/>
      <c r="P55" s="46"/>
      <c r="Q55" s="46"/>
      <c r="R55" s="46"/>
    </row>
    <row r="56" spans="2:18" s="5" customFormat="1" outlineLevel="1" x14ac:dyDescent="0.2">
      <c r="B56" s="13" t="s">
        <v>280</v>
      </c>
      <c r="C56" s="45"/>
      <c r="D56" s="144"/>
      <c r="E56" s="45"/>
      <c r="F56" s="228">
        <f t="shared" si="16"/>
        <v>0</v>
      </c>
      <c r="G56" s="228" t="str">
        <f t="shared" si="12"/>
        <v/>
      </c>
      <c r="H56" s="228" t="str">
        <f t="shared" si="10"/>
        <v/>
      </c>
      <c r="I56" s="228" t="str">
        <f t="shared" si="13"/>
        <v/>
      </c>
      <c r="J56" s="228" t="str">
        <f t="shared" si="15"/>
        <v/>
      </c>
      <c r="K56" s="236"/>
      <c r="L56" s="329"/>
      <c r="M56" s="330"/>
      <c r="N56" s="330"/>
      <c r="O56" s="46"/>
      <c r="P56" s="46"/>
      <c r="Q56" s="46"/>
      <c r="R56" s="46"/>
    </row>
    <row r="57" spans="2:18" s="5" customFormat="1" outlineLevel="1" x14ac:dyDescent="0.2">
      <c r="B57" s="13" t="s">
        <v>281</v>
      </c>
      <c r="C57" s="45"/>
      <c r="D57" s="144"/>
      <c r="E57" s="45"/>
      <c r="F57" s="228">
        <f t="shared" si="16"/>
        <v>0</v>
      </c>
      <c r="G57" s="228" t="str">
        <f t="shared" si="12"/>
        <v/>
      </c>
      <c r="H57" s="228" t="str">
        <f t="shared" si="10"/>
        <v/>
      </c>
      <c r="I57" s="228" t="str">
        <f t="shared" si="13"/>
        <v/>
      </c>
      <c r="J57" s="228" t="str">
        <f t="shared" si="15"/>
        <v/>
      </c>
      <c r="K57" s="236"/>
      <c r="L57" s="329"/>
      <c r="M57" s="330"/>
      <c r="N57" s="330"/>
      <c r="O57" s="46"/>
      <c r="P57" s="46"/>
      <c r="Q57" s="46"/>
      <c r="R57" s="46"/>
    </row>
    <row r="58" spans="2:18" s="5" customFormat="1" outlineLevel="1" x14ac:dyDescent="0.2">
      <c r="B58" s="13" t="s">
        <v>282</v>
      </c>
      <c r="C58" s="45"/>
      <c r="D58" s="144"/>
      <c r="E58" s="45"/>
      <c r="F58" s="228">
        <f t="shared" si="16"/>
        <v>0</v>
      </c>
      <c r="G58" s="228" t="str">
        <f t="shared" si="12"/>
        <v/>
      </c>
      <c r="H58" s="228" t="str">
        <f t="shared" si="10"/>
        <v/>
      </c>
      <c r="I58" s="228" t="str">
        <f t="shared" si="13"/>
        <v/>
      </c>
      <c r="J58" s="228" t="str">
        <f t="shared" si="15"/>
        <v/>
      </c>
      <c r="K58" s="236"/>
      <c r="L58" s="329"/>
      <c r="M58" s="330"/>
      <c r="N58" s="330"/>
      <c r="O58" s="46"/>
      <c r="P58" s="46"/>
      <c r="Q58" s="46"/>
      <c r="R58" s="46"/>
    </row>
    <row r="59" spans="2:18" s="5" customFormat="1" outlineLevel="1" x14ac:dyDescent="0.2">
      <c r="B59" s="13" t="s">
        <v>283</v>
      </c>
      <c r="C59" s="45"/>
      <c r="D59" s="144"/>
      <c r="E59" s="45"/>
      <c r="F59" s="228">
        <f t="shared" si="16"/>
        <v>0</v>
      </c>
      <c r="G59" s="228" t="str">
        <f t="shared" si="12"/>
        <v/>
      </c>
      <c r="H59" s="228" t="str">
        <f t="shared" si="10"/>
        <v/>
      </c>
      <c r="I59" s="228" t="str">
        <f t="shared" si="13"/>
        <v/>
      </c>
      <c r="J59" s="228" t="str">
        <f t="shared" si="15"/>
        <v/>
      </c>
      <c r="K59" s="236"/>
      <c r="L59" s="329"/>
      <c r="M59" s="330"/>
      <c r="N59" s="330"/>
      <c r="O59" s="46"/>
      <c r="P59" s="46"/>
      <c r="Q59" s="46"/>
      <c r="R59" s="46"/>
    </row>
    <row r="60" spans="2:18" s="5" customFormat="1" outlineLevel="1" x14ac:dyDescent="0.2">
      <c r="B60" s="13" t="s">
        <v>284</v>
      </c>
      <c r="C60" s="45"/>
      <c r="D60" s="144"/>
      <c r="E60" s="45"/>
      <c r="F60" s="228">
        <f t="shared" si="16"/>
        <v>0</v>
      </c>
      <c r="G60" s="228" t="str">
        <f t="shared" si="12"/>
        <v/>
      </c>
      <c r="H60" s="228" t="str">
        <f t="shared" si="10"/>
        <v/>
      </c>
      <c r="I60" s="228" t="str">
        <f t="shared" si="13"/>
        <v/>
      </c>
      <c r="J60" s="228" t="str">
        <f t="shared" si="15"/>
        <v/>
      </c>
      <c r="K60" s="236"/>
      <c r="L60" s="329"/>
      <c r="M60" s="330"/>
      <c r="N60" s="330"/>
      <c r="O60" s="46"/>
      <c r="P60" s="46"/>
      <c r="Q60" s="46"/>
      <c r="R60" s="46"/>
    </row>
    <row r="61" spans="2:18" s="5" customFormat="1" outlineLevel="1" x14ac:dyDescent="0.2">
      <c r="B61" s="13" t="s">
        <v>285</v>
      </c>
      <c r="C61" s="45"/>
      <c r="D61" s="144"/>
      <c r="E61" s="45"/>
      <c r="F61" s="228">
        <f t="shared" si="16"/>
        <v>0</v>
      </c>
      <c r="G61" s="228" t="str">
        <f t="shared" si="12"/>
        <v/>
      </c>
      <c r="H61" s="228" t="str">
        <f t="shared" si="10"/>
        <v/>
      </c>
      <c r="I61" s="228" t="str">
        <f t="shared" si="13"/>
        <v/>
      </c>
      <c r="J61" s="228" t="str">
        <f t="shared" si="15"/>
        <v/>
      </c>
      <c r="K61" s="236"/>
      <c r="L61" s="329"/>
      <c r="M61" s="330"/>
      <c r="N61" s="330"/>
      <c r="O61" s="46"/>
      <c r="P61" s="46"/>
      <c r="Q61" s="46"/>
      <c r="R61" s="46"/>
    </row>
    <row r="62" spans="2:18" s="5" customFormat="1" outlineLevel="1" x14ac:dyDescent="0.2">
      <c r="B62" s="13" t="s">
        <v>286</v>
      </c>
      <c r="C62" s="45"/>
      <c r="D62" s="144"/>
      <c r="E62" s="45"/>
      <c r="F62" s="228">
        <f t="shared" si="16"/>
        <v>0</v>
      </c>
      <c r="G62" s="228" t="str">
        <f t="shared" si="12"/>
        <v/>
      </c>
      <c r="H62" s="228" t="str">
        <f t="shared" si="10"/>
        <v/>
      </c>
      <c r="I62" s="228" t="str">
        <f t="shared" si="13"/>
        <v/>
      </c>
      <c r="J62" s="228" t="str">
        <f t="shared" si="15"/>
        <v/>
      </c>
      <c r="K62" s="236"/>
      <c r="L62" s="329"/>
      <c r="M62" s="330"/>
      <c r="N62" s="330"/>
      <c r="O62" s="46"/>
      <c r="P62" s="46"/>
      <c r="Q62" s="46"/>
      <c r="R62" s="46"/>
    </row>
    <row r="63" spans="2:18" s="5" customFormat="1" outlineLevel="1" x14ac:dyDescent="0.2">
      <c r="B63" s="13" t="s">
        <v>287</v>
      </c>
      <c r="C63" s="45"/>
      <c r="D63" s="144"/>
      <c r="E63" s="45"/>
      <c r="F63" s="228">
        <f t="shared" si="16"/>
        <v>0</v>
      </c>
      <c r="G63" s="228" t="str">
        <f t="shared" si="12"/>
        <v/>
      </c>
      <c r="H63" s="228" t="str">
        <f t="shared" si="10"/>
        <v/>
      </c>
      <c r="I63" s="228" t="str">
        <f t="shared" si="13"/>
        <v/>
      </c>
      <c r="J63" s="228" t="str">
        <f t="shared" si="15"/>
        <v/>
      </c>
      <c r="K63" s="236"/>
      <c r="L63" s="329"/>
      <c r="M63" s="330"/>
      <c r="N63" s="330"/>
      <c r="O63" s="46"/>
      <c r="P63" s="46"/>
      <c r="Q63" s="46"/>
      <c r="R63" s="46"/>
    </row>
    <row r="64" spans="2:18" s="5" customFormat="1" ht="25.5" outlineLevel="1" x14ac:dyDescent="0.2">
      <c r="B64" s="13" t="s">
        <v>288</v>
      </c>
      <c r="C64" s="45"/>
      <c r="D64" s="144"/>
      <c r="E64" s="45"/>
      <c r="F64" s="228">
        <f t="shared" si="16"/>
        <v>0</v>
      </c>
      <c r="G64" s="228" t="str">
        <f t="shared" si="12"/>
        <v/>
      </c>
      <c r="H64" s="228" t="str">
        <f t="shared" si="10"/>
        <v/>
      </c>
      <c r="I64" s="228" t="str">
        <f t="shared" si="13"/>
        <v/>
      </c>
      <c r="J64" s="228" t="str">
        <f t="shared" si="15"/>
        <v/>
      </c>
      <c r="K64" s="236"/>
      <c r="L64" s="329"/>
      <c r="M64" s="330"/>
      <c r="N64" s="330"/>
      <c r="O64" s="46"/>
      <c r="P64" s="46"/>
      <c r="Q64" s="46"/>
      <c r="R64" s="46"/>
    </row>
    <row r="65" spans="2:18" s="5" customFormat="1" outlineLevel="1" x14ac:dyDescent="0.2">
      <c r="B65" s="13" t="s">
        <v>391</v>
      </c>
      <c r="C65" s="45"/>
      <c r="D65" s="144"/>
      <c r="E65" s="45"/>
      <c r="F65" s="228">
        <f t="shared" ref="F65" si="17">IF(E65="Yes",1,0)</f>
        <v>0</v>
      </c>
      <c r="G65" s="228" t="str">
        <f t="shared" ref="G65" si="18">IF(F65=1,B65,"")</f>
        <v/>
      </c>
      <c r="H65" s="228" t="str">
        <f t="shared" ref="H65" si="19">IF(G65&lt;&gt;"","-","")</f>
        <v/>
      </c>
      <c r="I65" s="228" t="str">
        <f t="shared" ref="I65" si="20">IF(E65="Yes","*","")</f>
        <v/>
      </c>
      <c r="J65" s="228" t="str">
        <f t="shared" ref="J65" si="21">IF(G65&lt;&gt;"",CONCATENATE(H65,G65,I65,CHAR(10)),"")</f>
        <v/>
      </c>
      <c r="K65" s="236"/>
      <c r="L65" s="329"/>
      <c r="M65" s="330"/>
      <c r="N65" s="330"/>
      <c r="O65" s="46"/>
      <c r="P65" s="46"/>
      <c r="Q65" s="46"/>
      <c r="R65" s="46"/>
    </row>
    <row r="66" spans="2:18" s="5" customFormat="1" outlineLevel="1" x14ac:dyDescent="0.2">
      <c r="B66" s="13" t="s">
        <v>289</v>
      </c>
      <c r="C66" s="45"/>
      <c r="D66" s="144"/>
      <c r="E66" s="45"/>
      <c r="F66" s="228">
        <f t="shared" si="16"/>
        <v>0</v>
      </c>
      <c r="G66" s="228" t="str">
        <f t="shared" si="12"/>
        <v/>
      </c>
      <c r="H66" s="228" t="str">
        <f t="shared" si="10"/>
        <v/>
      </c>
      <c r="I66" s="228" t="str">
        <f t="shared" si="13"/>
        <v/>
      </c>
      <c r="J66" s="228" t="str">
        <f t="shared" si="15"/>
        <v/>
      </c>
      <c r="K66" s="236"/>
      <c r="L66" s="329"/>
      <c r="M66" s="330"/>
      <c r="N66" s="330"/>
      <c r="O66" s="46"/>
      <c r="P66" s="46"/>
      <c r="Q66" s="46"/>
      <c r="R66" s="46"/>
    </row>
    <row r="67" spans="2:18" s="5" customFormat="1" ht="25.5" outlineLevel="1" x14ac:dyDescent="0.2">
      <c r="B67" s="13" t="s">
        <v>290</v>
      </c>
      <c r="C67" s="45"/>
      <c r="D67" s="144"/>
      <c r="E67" s="45"/>
      <c r="F67" s="228">
        <f t="shared" si="16"/>
        <v>0</v>
      </c>
      <c r="G67" s="228" t="str">
        <f t="shared" si="12"/>
        <v/>
      </c>
      <c r="H67" s="228" t="str">
        <f t="shared" si="10"/>
        <v/>
      </c>
      <c r="I67" s="228" t="str">
        <f t="shared" si="13"/>
        <v/>
      </c>
      <c r="J67" s="228" t="str">
        <f t="shared" si="15"/>
        <v/>
      </c>
      <c r="K67" s="236"/>
      <c r="L67" s="329"/>
      <c r="M67" s="330"/>
      <c r="N67" s="330"/>
      <c r="O67" s="46"/>
      <c r="P67" s="46"/>
      <c r="Q67" s="46"/>
      <c r="R67" s="46"/>
    </row>
    <row r="68" spans="2:18" s="5" customFormat="1" outlineLevel="1" x14ac:dyDescent="0.2">
      <c r="B68" s="13" t="s">
        <v>392</v>
      </c>
      <c r="C68" s="45"/>
      <c r="D68" s="144"/>
      <c r="E68" s="45"/>
      <c r="F68" s="228">
        <f t="shared" ref="F68" si="22">IF(E68="Yes",1,0)</f>
        <v>0</v>
      </c>
      <c r="G68" s="228" t="str">
        <f t="shared" ref="G68" si="23">IF(F68=1,B68,"")</f>
        <v/>
      </c>
      <c r="H68" s="228" t="str">
        <f t="shared" ref="H68" si="24">IF(G68&lt;&gt;"","-","")</f>
        <v/>
      </c>
      <c r="I68" s="228" t="str">
        <f t="shared" ref="I68" si="25">IF(E68="Yes","*","")</f>
        <v/>
      </c>
      <c r="J68" s="228" t="str">
        <f t="shared" ref="J68" si="26">IF(G68&lt;&gt;"",CONCATENATE(H68,G68,I68,CHAR(10)),"")</f>
        <v/>
      </c>
      <c r="K68" s="236"/>
      <c r="L68" s="329"/>
      <c r="M68" s="330"/>
      <c r="N68" s="330"/>
      <c r="O68" s="46"/>
      <c r="P68" s="46"/>
      <c r="Q68" s="46"/>
      <c r="R68" s="46"/>
    </row>
    <row r="69" spans="2:18" s="5" customFormat="1" outlineLevel="1" x14ac:dyDescent="0.2">
      <c r="B69" s="13" t="s">
        <v>291</v>
      </c>
      <c r="C69" s="45"/>
      <c r="D69" s="144"/>
      <c r="E69" s="45"/>
      <c r="F69" s="228">
        <f t="shared" si="16"/>
        <v>0</v>
      </c>
      <c r="G69" s="228" t="str">
        <f t="shared" si="12"/>
        <v/>
      </c>
      <c r="H69" s="228" t="str">
        <f t="shared" si="10"/>
        <v/>
      </c>
      <c r="I69" s="228" t="str">
        <f t="shared" si="13"/>
        <v/>
      </c>
      <c r="J69" s="228" t="str">
        <f t="shared" si="15"/>
        <v/>
      </c>
      <c r="K69" s="236"/>
      <c r="L69" s="329"/>
      <c r="M69" s="330"/>
      <c r="N69" s="330"/>
      <c r="O69" s="46"/>
      <c r="P69" s="46"/>
      <c r="Q69" s="46"/>
      <c r="R69" s="46"/>
    </row>
    <row r="70" spans="2:18" s="5" customFormat="1" outlineLevel="1" x14ac:dyDescent="0.2">
      <c r="B70" s="13" t="s">
        <v>292</v>
      </c>
      <c r="C70" s="45"/>
      <c r="D70" s="144"/>
      <c r="E70" s="45"/>
      <c r="F70" s="228">
        <f t="shared" si="16"/>
        <v>0</v>
      </c>
      <c r="G70" s="228" t="str">
        <f t="shared" si="12"/>
        <v/>
      </c>
      <c r="H70" s="228" t="str">
        <f t="shared" si="10"/>
        <v/>
      </c>
      <c r="I70" s="228" t="str">
        <f t="shared" si="13"/>
        <v/>
      </c>
      <c r="J70" s="228" t="str">
        <f t="shared" si="15"/>
        <v/>
      </c>
      <c r="K70" s="236"/>
      <c r="L70" s="329"/>
      <c r="M70" s="330"/>
      <c r="N70" s="330"/>
      <c r="O70" s="46"/>
      <c r="P70" s="46"/>
      <c r="Q70" s="46"/>
      <c r="R70" s="46"/>
    </row>
    <row r="71" spans="2:18" s="5" customFormat="1" outlineLevel="1" x14ac:dyDescent="0.2">
      <c r="B71" s="13" t="s">
        <v>293</v>
      </c>
      <c r="C71" s="45"/>
      <c r="D71" s="144"/>
      <c r="E71" s="45"/>
      <c r="F71" s="228">
        <f t="shared" si="16"/>
        <v>0</v>
      </c>
      <c r="G71" s="228" t="str">
        <f t="shared" si="12"/>
        <v/>
      </c>
      <c r="H71" s="228" t="str">
        <f t="shared" si="10"/>
        <v/>
      </c>
      <c r="I71" s="228" t="str">
        <f t="shared" si="13"/>
        <v/>
      </c>
      <c r="J71" s="228" t="str">
        <f t="shared" si="15"/>
        <v/>
      </c>
      <c r="K71" s="236"/>
      <c r="L71" s="329"/>
      <c r="M71" s="330"/>
      <c r="N71" s="330"/>
      <c r="O71" s="46"/>
      <c r="P71" s="46"/>
      <c r="Q71" s="46"/>
      <c r="R71" s="46"/>
    </row>
    <row r="72" spans="2:18" s="5" customFormat="1" outlineLevel="1" x14ac:dyDescent="0.2">
      <c r="B72" s="13" t="s">
        <v>294</v>
      </c>
      <c r="C72" s="45"/>
      <c r="D72" s="144"/>
      <c r="E72" s="45"/>
      <c r="F72" s="228">
        <f t="shared" si="16"/>
        <v>0</v>
      </c>
      <c r="G72" s="228" t="str">
        <f t="shared" si="12"/>
        <v/>
      </c>
      <c r="H72" s="228" t="str">
        <f t="shared" si="10"/>
        <v/>
      </c>
      <c r="I72" s="228" t="str">
        <f t="shared" si="13"/>
        <v/>
      </c>
      <c r="J72" s="228" t="str">
        <f t="shared" si="15"/>
        <v/>
      </c>
      <c r="K72" s="236"/>
      <c r="L72" s="329"/>
      <c r="M72" s="330"/>
      <c r="N72" s="330"/>
      <c r="O72" s="46"/>
      <c r="P72" s="46"/>
      <c r="Q72" s="46"/>
      <c r="R72" s="46"/>
    </row>
    <row r="73" spans="2:18" s="5" customFormat="1" outlineLevel="1" x14ac:dyDescent="0.2">
      <c r="B73" s="13" t="s">
        <v>393</v>
      </c>
      <c r="C73" s="45"/>
      <c r="D73" s="144"/>
      <c r="E73" s="45"/>
      <c r="F73" s="228">
        <f t="shared" ref="F73:F77" si="27">IF(E73="Yes",1,0)</f>
        <v>0</v>
      </c>
      <c r="G73" s="228" t="str">
        <f t="shared" ref="G73:G77" si="28">IF(F73=1,B73,"")</f>
        <v/>
      </c>
      <c r="H73" s="228" t="str">
        <f t="shared" ref="H73:H77" si="29">IF(G73&lt;&gt;"","-","")</f>
        <v/>
      </c>
      <c r="I73" s="228" t="str">
        <f t="shared" ref="I73:I77" si="30">IF(E73="Yes","*","")</f>
        <v/>
      </c>
      <c r="J73" s="228" t="str">
        <f t="shared" ref="J73:J77" si="31">IF(G73&lt;&gt;"",CONCATENATE(H73,G73,I73,CHAR(10)),"")</f>
        <v/>
      </c>
      <c r="K73" s="236"/>
      <c r="L73" s="329"/>
      <c r="M73" s="330"/>
      <c r="N73" s="330"/>
      <c r="O73" s="46"/>
      <c r="P73" s="46"/>
      <c r="Q73" s="46"/>
      <c r="R73" s="46"/>
    </row>
    <row r="74" spans="2:18" s="5" customFormat="1" outlineLevel="1" x14ac:dyDescent="0.2">
      <c r="B74" s="13" t="s">
        <v>394</v>
      </c>
      <c r="C74" s="45"/>
      <c r="D74" s="144"/>
      <c r="E74" s="45"/>
      <c r="F74" s="228">
        <f t="shared" si="27"/>
        <v>0</v>
      </c>
      <c r="G74" s="228" t="str">
        <f t="shared" si="28"/>
        <v/>
      </c>
      <c r="H74" s="228" t="str">
        <f t="shared" si="29"/>
        <v/>
      </c>
      <c r="I74" s="228" t="str">
        <f t="shared" si="30"/>
        <v/>
      </c>
      <c r="J74" s="228" t="str">
        <f t="shared" si="31"/>
        <v/>
      </c>
      <c r="K74" s="236"/>
      <c r="L74" s="329"/>
      <c r="M74" s="330"/>
      <c r="N74" s="330"/>
      <c r="O74" s="46"/>
      <c r="P74" s="46"/>
      <c r="Q74" s="46"/>
      <c r="R74" s="46"/>
    </row>
    <row r="75" spans="2:18" s="5" customFormat="1" outlineLevel="1" x14ac:dyDescent="0.2">
      <c r="B75" s="13" t="s">
        <v>395</v>
      </c>
      <c r="C75" s="45"/>
      <c r="D75" s="144"/>
      <c r="E75" s="45"/>
      <c r="F75" s="228">
        <f t="shared" si="27"/>
        <v>0</v>
      </c>
      <c r="G75" s="228" t="str">
        <f t="shared" si="28"/>
        <v/>
      </c>
      <c r="H75" s="228" t="str">
        <f t="shared" si="29"/>
        <v/>
      </c>
      <c r="I75" s="228" t="str">
        <f t="shared" si="30"/>
        <v/>
      </c>
      <c r="J75" s="228" t="str">
        <f t="shared" si="31"/>
        <v/>
      </c>
      <c r="K75" s="236"/>
      <c r="L75" s="329"/>
      <c r="M75" s="330"/>
      <c r="N75" s="330"/>
      <c r="O75" s="46"/>
      <c r="P75" s="46"/>
      <c r="Q75" s="46"/>
      <c r="R75" s="46"/>
    </row>
    <row r="76" spans="2:18" s="5" customFormat="1" outlineLevel="1" x14ac:dyDescent="0.2">
      <c r="B76" s="13" t="s">
        <v>396</v>
      </c>
      <c r="C76" s="45"/>
      <c r="D76" s="144"/>
      <c r="E76" s="45"/>
      <c r="F76" s="228">
        <f t="shared" si="27"/>
        <v>0</v>
      </c>
      <c r="G76" s="228" t="str">
        <f t="shared" si="28"/>
        <v/>
      </c>
      <c r="H76" s="228" t="str">
        <f t="shared" si="29"/>
        <v/>
      </c>
      <c r="I76" s="228" t="str">
        <f t="shared" si="30"/>
        <v/>
      </c>
      <c r="J76" s="228" t="str">
        <f t="shared" si="31"/>
        <v/>
      </c>
      <c r="K76" s="236"/>
      <c r="L76" s="329"/>
      <c r="M76" s="330"/>
      <c r="N76" s="330"/>
      <c r="O76" s="46"/>
      <c r="P76" s="46"/>
      <c r="Q76" s="46"/>
      <c r="R76" s="46"/>
    </row>
    <row r="77" spans="2:18" s="5" customFormat="1" outlineLevel="1" x14ac:dyDescent="0.2">
      <c r="B77" s="13" t="s">
        <v>397</v>
      </c>
      <c r="C77" s="45"/>
      <c r="D77" s="144"/>
      <c r="E77" s="45"/>
      <c r="F77" s="228">
        <f t="shared" si="27"/>
        <v>0</v>
      </c>
      <c r="G77" s="228" t="str">
        <f t="shared" si="28"/>
        <v/>
      </c>
      <c r="H77" s="228" t="str">
        <f t="shared" si="29"/>
        <v/>
      </c>
      <c r="I77" s="228" t="str">
        <f t="shared" si="30"/>
        <v/>
      </c>
      <c r="J77" s="228" t="str">
        <f t="shared" si="31"/>
        <v/>
      </c>
      <c r="K77" s="236"/>
      <c r="L77" s="329"/>
      <c r="M77" s="330"/>
      <c r="N77" s="330"/>
      <c r="O77" s="46"/>
      <c r="P77" s="46"/>
      <c r="Q77" s="46"/>
      <c r="R77" s="46"/>
    </row>
    <row r="78" spans="2:18" s="5" customFormat="1" ht="13.5" outlineLevel="1" thickBot="1" x14ac:dyDescent="0.25">
      <c r="B78" s="96" t="s">
        <v>295</v>
      </c>
      <c r="C78" s="217"/>
      <c r="D78" s="218"/>
      <c r="E78" s="217"/>
      <c r="F78" s="233">
        <f t="shared" si="16"/>
        <v>0</v>
      </c>
      <c r="G78" s="233" t="str">
        <f t="shared" si="12"/>
        <v/>
      </c>
      <c r="H78" s="233" t="str">
        <f t="shared" si="10"/>
        <v/>
      </c>
      <c r="I78" s="233" t="str">
        <f t="shared" si="13"/>
        <v/>
      </c>
      <c r="J78" s="233" t="str">
        <f t="shared" si="15"/>
        <v/>
      </c>
      <c r="K78" s="237"/>
      <c r="L78" s="354"/>
      <c r="M78" s="330"/>
      <c r="N78" s="355"/>
      <c r="O78" s="46"/>
      <c r="P78" s="46"/>
      <c r="Q78" s="46"/>
      <c r="R78" s="46"/>
    </row>
    <row r="79" spans="2:18" ht="15.75" customHeight="1" thickBot="1" x14ac:dyDescent="0.25">
      <c r="B79" s="20"/>
      <c r="C79" s="3"/>
      <c r="D79" s="190"/>
      <c r="E79" s="190"/>
      <c r="F79" s="215"/>
      <c r="G79" s="216"/>
      <c r="H79" s="216"/>
      <c r="I79" s="216"/>
      <c r="J79" s="216"/>
      <c r="K79" s="216"/>
      <c r="L79" s="356"/>
      <c r="M79" s="356"/>
      <c r="N79" s="356"/>
    </row>
    <row r="80" spans="2:18" ht="15.75" customHeight="1" x14ac:dyDescent="0.2">
      <c r="B80" s="16" t="s">
        <v>271</v>
      </c>
      <c r="C80" s="78"/>
      <c r="D80" s="79"/>
      <c r="E80" s="79"/>
      <c r="F80" s="219"/>
      <c r="G80" s="220"/>
      <c r="H80" s="220"/>
      <c r="I80" s="220"/>
      <c r="J80" s="220"/>
      <c r="K80" s="220"/>
      <c r="L80" s="357"/>
      <c r="M80" s="358"/>
      <c r="N80" s="358"/>
    </row>
    <row r="81" spans="1:18" s="5" customFormat="1" ht="15.75" customHeight="1" x14ac:dyDescent="0.2">
      <c r="A81" s="2"/>
      <c r="B81" s="17" t="s">
        <v>3</v>
      </c>
      <c r="C81" s="14"/>
      <c r="D81" s="68"/>
      <c r="E81" s="68"/>
      <c r="F81" s="215"/>
      <c r="G81" s="216"/>
      <c r="H81" s="216"/>
      <c r="I81" s="216"/>
      <c r="J81" s="216"/>
      <c r="K81" s="216"/>
      <c r="L81" s="352"/>
      <c r="M81" s="353"/>
      <c r="N81" s="353"/>
      <c r="O81" s="46"/>
      <c r="P81" s="46"/>
      <c r="Q81" s="46"/>
      <c r="R81" s="46"/>
    </row>
    <row r="82" spans="1:18" s="5" customFormat="1" x14ac:dyDescent="0.2">
      <c r="B82" s="12" t="s">
        <v>164</v>
      </c>
      <c r="C82" s="361" t="s">
        <v>423</v>
      </c>
      <c r="D82" s="69" t="s">
        <v>118</v>
      </c>
      <c r="E82" s="144"/>
      <c r="F82" s="215"/>
      <c r="G82" s="216"/>
      <c r="H82" s="216"/>
      <c r="I82" s="216"/>
      <c r="J82" s="216"/>
      <c r="K82" s="216"/>
      <c r="L82" s="331"/>
      <c r="M82" s="332"/>
      <c r="N82" s="330"/>
      <c r="O82" s="46"/>
      <c r="P82" s="46"/>
      <c r="Q82" s="46"/>
      <c r="R82" s="46"/>
    </row>
    <row r="83" spans="1:18" s="5" customFormat="1" ht="44.25" customHeight="1" x14ac:dyDescent="0.2">
      <c r="B83" s="12" t="s">
        <v>268</v>
      </c>
      <c r="C83" s="361" t="s">
        <v>424</v>
      </c>
      <c r="D83" s="69" t="s">
        <v>118</v>
      </c>
      <c r="E83" s="144"/>
      <c r="F83" s="215"/>
      <c r="G83" s="216"/>
      <c r="H83" s="216"/>
      <c r="I83" s="216"/>
      <c r="J83" s="216"/>
      <c r="K83" s="216"/>
      <c r="L83" s="331"/>
      <c r="M83" s="332"/>
      <c r="N83" s="330"/>
      <c r="O83" s="46"/>
      <c r="P83" s="46"/>
      <c r="Q83" s="46"/>
      <c r="R83" s="46"/>
    </row>
    <row r="84" spans="1:18" s="5" customFormat="1" ht="24" customHeight="1" x14ac:dyDescent="0.2">
      <c r="A84" s="2"/>
      <c r="B84" s="80" t="s">
        <v>4</v>
      </c>
      <c r="C84" s="14"/>
      <c r="D84" s="68"/>
      <c r="E84" s="68"/>
      <c r="F84" s="215"/>
      <c r="G84" s="216"/>
      <c r="H84" s="216"/>
      <c r="I84" s="216"/>
      <c r="J84" s="216"/>
      <c r="K84" s="216"/>
      <c r="L84" s="352"/>
      <c r="M84" s="353"/>
      <c r="N84" s="353"/>
      <c r="O84" s="46"/>
      <c r="P84" s="46"/>
      <c r="Q84" s="46"/>
      <c r="R84" s="46"/>
    </row>
    <row r="85" spans="1:18" s="5" customFormat="1" x14ac:dyDescent="0.2">
      <c r="A85" s="2"/>
      <c r="B85" s="15" t="s">
        <v>32</v>
      </c>
      <c r="C85" s="374" t="s">
        <v>416</v>
      </c>
      <c r="D85" s="375" t="s">
        <v>118</v>
      </c>
      <c r="E85" s="144"/>
      <c r="F85" s="215"/>
      <c r="G85" s="216"/>
      <c r="H85" s="216"/>
      <c r="I85" s="216"/>
      <c r="J85" s="216"/>
      <c r="K85" s="216"/>
      <c r="L85" s="331"/>
      <c r="M85" s="332"/>
      <c r="N85" s="330"/>
      <c r="O85" s="46"/>
      <c r="P85" s="46"/>
      <c r="Q85" s="46"/>
      <c r="R85" s="46"/>
    </row>
    <row r="86" spans="1:18" s="5" customFormat="1" ht="24" customHeight="1" x14ac:dyDescent="0.2">
      <c r="A86" s="2"/>
      <c r="B86" s="17" t="s">
        <v>162</v>
      </c>
      <c r="C86" s="14"/>
      <c r="D86" s="68"/>
      <c r="E86" s="68"/>
      <c r="F86" s="215"/>
      <c r="G86" s="216"/>
      <c r="H86" s="216"/>
      <c r="I86" s="216"/>
      <c r="J86" s="216"/>
      <c r="K86" s="216"/>
      <c r="L86" s="352"/>
      <c r="M86" s="353"/>
      <c r="N86" s="353"/>
      <c r="O86" s="46"/>
      <c r="P86" s="46"/>
      <c r="Q86" s="46"/>
      <c r="R86" s="46"/>
    </row>
    <row r="87" spans="1:18" s="5" customFormat="1" ht="26.25" thickBot="1" x14ac:dyDescent="0.25">
      <c r="A87" s="2"/>
      <c r="B87" s="40" t="s">
        <v>33</v>
      </c>
      <c r="C87" s="43" t="s">
        <v>41</v>
      </c>
      <c r="D87" s="71"/>
      <c r="E87" s="218"/>
      <c r="F87" s="221"/>
      <c r="G87" s="222"/>
      <c r="H87" s="222"/>
      <c r="I87" s="222"/>
      <c r="J87" s="222"/>
      <c r="K87" s="222"/>
      <c r="L87" s="359"/>
      <c r="M87" s="360"/>
      <c r="N87" s="330"/>
      <c r="O87" s="46"/>
      <c r="P87" s="46"/>
      <c r="Q87" s="46"/>
      <c r="R87" s="46"/>
    </row>
  </sheetData>
  <sheetProtection algorithmName="SHA-512" hashValue="kcp8cKib1ralF2u2Mlt7BTKDh6Opg7Oa5mAN40SzvHkyUmuKo8xKYoC4Eo3aSYdTl3LI9QB7jyABQ0vq9tNMbQ==" saltValue="hhrU6R4bGNpt6CWFAhYXzA==" spinCount="100000" sheet="1" formatCells="0" formatRows="0" selectLockedCells="1"/>
  <mergeCells count="6">
    <mergeCell ref="L8:N8"/>
    <mergeCell ref="B2:D2"/>
    <mergeCell ref="B3:D3"/>
    <mergeCell ref="A4:E4"/>
    <mergeCell ref="B5:E5"/>
    <mergeCell ref="B6:E6"/>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'Listas desplegables'!$A$2:$A$3</xm:f>
          </x14:formula1>
          <xm:sqref>D87:E87 D85:E85 D82:E83 D19:D21 E12 D11:D13 D37:D40 D23:D35 D49:E78 E15:E20 E24:E47 D42:D47 D16:D17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pageSetUpPr fitToPage="1"/>
  </sheetPr>
  <dimension ref="A2:K85"/>
  <sheetViews>
    <sheetView zoomScale="80" zoomScaleNormal="80" workbookViewId="0">
      <selection activeCell="C19" sqref="C19"/>
    </sheetView>
  </sheetViews>
  <sheetFormatPr defaultColWidth="9.140625" defaultRowHeight="12.75" outlineLevelRow="1" x14ac:dyDescent="0.2"/>
  <cols>
    <col min="1" max="1" width="0.28515625" style="2" customWidth="1"/>
    <col min="2" max="2" width="107.28515625" style="4" customWidth="1"/>
    <col min="3" max="3" width="34.140625" style="2" customWidth="1"/>
    <col min="4" max="5" width="25.28515625" style="19" customWidth="1"/>
    <col min="6" max="6" width="9.140625" style="46" hidden="1" customWidth="1"/>
    <col min="7" max="8" width="9.140625" style="47" hidden="1" customWidth="1"/>
    <col min="9" max="9" width="32.42578125" style="47" hidden="1" customWidth="1"/>
    <col min="10" max="10" width="21.5703125" style="47" hidden="1" customWidth="1"/>
    <col min="11" max="11" width="9" style="47" customWidth="1"/>
    <col min="12" max="16384" width="9.140625" style="2"/>
  </cols>
  <sheetData>
    <row r="2" spans="1:11" ht="18" x14ac:dyDescent="0.2">
      <c r="B2" s="445" t="s">
        <v>135</v>
      </c>
      <c r="C2" s="445"/>
      <c r="D2" s="445"/>
      <c r="E2" s="164"/>
    </row>
    <row r="3" spans="1:11" ht="20.25" customHeight="1" thickBot="1" x14ac:dyDescent="0.25">
      <c r="B3" s="456" t="s">
        <v>38</v>
      </c>
      <c r="C3" s="456"/>
      <c r="D3" s="456"/>
      <c r="E3" s="165"/>
    </row>
    <row r="4" spans="1:11" ht="18" x14ac:dyDescent="0.2">
      <c r="A4" s="457" t="s">
        <v>26</v>
      </c>
      <c r="B4" s="458"/>
      <c r="C4" s="458"/>
      <c r="D4" s="459"/>
      <c r="E4" s="170"/>
    </row>
    <row r="5" spans="1:11" ht="30.75" customHeight="1" x14ac:dyDescent="0.2">
      <c r="A5" s="6">
        <v>1</v>
      </c>
      <c r="B5" s="460" t="s">
        <v>36</v>
      </c>
      <c r="C5" s="460"/>
      <c r="D5" s="461"/>
      <c r="E5" s="122"/>
    </row>
    <row r="6" spans="1:11" ht="75.75" customHeight="1" thickBot="1" x14ac:dyDescent="0.25">
      <c r="A6" s="27"/>
      <c r="B6" s="454" t="s">
        <v>117</v>
      </c>
      <c r="C6" s="454"/>
      <c r="D6" s="455"/>
      <c r="E6" s="171"/>
    </row>
    <row r="7" spans="1:11" ht="27" customHeight="1" thickBot="1" x14ac:dyDescent="0.25">
      <c r="C7" s="4"/>
      <c r="D7" s="18"/>
      <c r="E7" s="18"/>
    </row>
    <row r="8" spans="1:11" ht="15.75" customHeight="1" thickBot="1" x14ac:dyDescent="0.25">
      <c r="B8" s="72" t="s">
        <v>142</v>
      </c>
      <c r="C8" s="73" t="s">
        <v>23</v>
      </c>
      <c r="D8" s="175" t="s">
        <v>215</v>
      </c>
      <c r="E8" s="168" t="s">
        <v>216</v>
      </c>
      <c r="F8" s="115"/>
      <c r="G8" s="116"/>
      <c r="H8" s="116"/>
      <c r="I8" s="116"/>
      <c r="J8" s="116"/>
      <c r="K8" s="116"/>
    </row>
    <row r="9" spans="1:11" s="5" customFormat="1" ht="15.75" customHeight="1" x14ac:dyDescent="0.2">
      <c r="B9" s="74" t="s">
        <v>143</v>
      </c>
      <c r="C9" s="75"/>
      <c r="D9" s="176" t="s">
        <v>13</v>
      </c>
      <c r="E9" s="166" t="s">
        <v>13</v>
      </c>
      <c r="F9" s="102"/>
      <c r="G9" s="102"/>
      <c r="H9" s="102"/>
      <c r="I9" s="102"/>
      <c r="J9" s="102"/>
      <c r="K9" s="102"/>
    </row>
    <row r="10" spans="1:11" s="5" customFormat="1" ht="15.75" customHeight="1" x14ac:dyDescent="0.2">
      <c r="B10" s="17" t="s">
        <v>144</v>
      </c>
      <c r="C10" s="57"/>
      <c r="D10" s="177"/>
      <c r="E10" s="57"/>
      <c r="F10" s="105"/>
      <c r="G10" s="105"/>
      <c r="H10" s="105"/>
      <c r="I10" s="105"/>
      <c r="J10" s="105"/>
      <c r="K10" s="105"/>
    </row>
    <row r="11" spans="1:11" s="5" customFormat="1" ht="15.75" customHeight="1" x14ac:dyDescent="0.2">
      <c r="B11" s="11" t="s">
        <v>248</v>
      </c>
      <c r="C11" s="9"/>
      <c r="D11" s="178" t="str">
        <f>'DEM (Strategic Priorities)'!D11</f>
        <v>Yes</v>
      </c>
      <c r="E11" s="66"/>
      <c r="F11" s="105">
        <f t="shared" ref="F11:F13" si="0">IF(D11="Yes",1,0)</f>
        <v>1</v>
      </c>
      <c r="G11" s="105" t="str">
        <f>IF(F11&lt;&gt;0,B11,"")</f>
        <v>Inclusión Social e Igualdad</v>
      </c>
      <c r="H11" s="105" t="str">
        <f>IF(G11&lt;&gt;"","-","")</f>
        <v>-</v>
      </c>
      <c r="I11" s="105" t="str">
        <f>IF(G11&lt;&gt;"",CONCATENATE(H11,G11,CHAR(10)),"")</f>
        <v xml:space="preserve">-Inclusión Social e Igualdad
</v>
      </c>
      <c r="J11" s="105" t="str">
        <f>CONCATENATE(I11,I12,I13,I15,I16,I17)</f>
        <v xml:space="preserve">-Inclusión Social e Igualdad
-Productividad e Innovación
-Cambio Climático y Sostenibilidad Ambiental
-Capacidad Institucional y Estado de Derecho
</v>
      </c>
      <c r="K11" s="105"/>
    </row>
    <row r="12" spans="1:11" s="5" customFormat="1" ht="22.5" customHeight="1" outlineLevel="1" x14ac:dyDescent="0.2">
      <c r="B12" s="11" t="s">
        <v>249</v>
      </c>
      <c r="C12" s="9"/>
      <c r="D12" s="178" t="str">
        <f>'DEM (Strategic Priorities)'!D12</f>
        <v>Yes</v>
      </c>
      <c r="E12" s="66"/>
      <c r="F12" s="105">
        <f t="shared" si="0"/>
        <v>1</v>
      </c>
      <c r="G12" s="105" t="str">
        <f>IF(F12&lt;&gt;0,B12,"")</f>
        <v>Productividad e Innovación</v>
      </c>
      <c r="H12" s="105" t="str">
        <f>IF(G12&lt;&gt;"","-","")</f>
        <v>-</v>
      </c>
      <c r="I12" s="105" t="str">
        <f>IF(G12&lt;&gt;"",CONCATENATE(H12,G12,CHAR(10)),"")</f>
        <v xml:space="preserve">-Productividad e Innovación
</v>
      </c>
      <c r="J12" s="105"/>
      <c r="K12" s="105"/>
    </row>
    <row r="13" spans="1:11" s="5" customFormat="1" ht="15.75" customHeight="1" x14ac:dyDescent="0.2">
      <c r="B13" s="11" t="s">
        <v>250</v>
      </c>
      <c r="C13" s="9"/>
      <c r="D13" s="178">
        <f>'DEM (Strategic Priorities)'!D13</f>
        <v>0</v>
      </c>
      <c r="E13" s="66"/>
      <c r="F13" s="105">
        <f t="shared" si="0"/>
        <v>0</v>
      </c>
      <c r="G13" s="105" t="str">
        <f>IF(F13&lt;&gt;0,B13,"")</f>
        <v/>
      </c>
      <c r="H13" s="105" t="str">
        <f>IF(G13&lt;&gt;"","-","")</f>
        <v/>
      </c>
      <c r="I13" s="105" t="str">
        <f>IF(G13&lt;&gt;"",CONCATENATE(H13,G13,CHAR(10)),"")</f>
        <v/>
      </c>
      <c r="J13" s="105"/>
      <c r="K13" s="105"/>
    </row>
    <row r="14" spans="1:11" s="5" customFormat="1" ht="15.75" customHeight="1" x14ac:dyDescent="0.2">
      <c r="B14" s="17" t="s">
        <v>214</v>
      </c>
      <c r="C14" s="57"/>
      <c r="D14" s="57"/>
      <c r="E14" s="57"/>
      <c r="F14" s="105"/>
      <c r="G14" s="105"/>
      <c r="H14" s="105"/>
      <c r="I14" s="105"/>
      <c r="J14" s="105"/>
      <c r="K14" s="105"/>
    </row>
    <row r="15" spans="1:11" s="5" customFormat="1" ht="21.75" customHeight="1" x14ac:dyDescent="0.2">
      <c r="B15" s="11" t="s">
        <v>251</v>
      </c>
      <c r="C15" s="9"/>
      <c r="D15" s="178" t="str">
        <f>'DEM (Strategic Priorities)'!D15</f>
        <v/>
      </c>
      <c r="E15" s="66"/>
      <c r="F15" s="105">
        <f t="shared" ref="F15:F17" si="1">IF(D15="Yes",1,0)</f>
        <v>0</v>
      </c>
      <c r="G15" s="105" t="str">
        <f t="shared" ref="G15:G17" si="2">IF(F15&lt;&gt;0,B15,"")</f>
        <v/>
      </c>
      <c r="H15" s="105" t="str">
        <f t="shared" ref="H15:H17" si="3">IF(G15&lt;&gt;"","-","")</f>
        <v/>
      </c>
      <c r="I15" s="105" t="str">
        <f t="shared" ref="I15:I17" si="4">IF(G15&lt;&gt;"",CONCATENATE(H15,G15,CHAR(10)),"")</f>
        <v/>
      </c>
      <c r="J15" s="105"/>
      <c r="K15" s="105"/>
    </row>
    <row r="16" spans="1:11" s="5" customFormat="1" ht="21.75" customHeight="1" x14ac:dyDescent="0.2">
      <c r="B16" s="11" t="s">
        <v>252</v>
      </c>
      <c r="C16" s="9"/>
      <c r="D16" s="178" t="str">
        <f>'DEM (Strategic Priorities)'!D18</f>
        <v>Yes</v>
      </c>
      <c r="E16" s="66"/>
      <c r="F16" s="105">
        <f t="shared" si="1"/>
        <v>1</v>
      </c>
      <c r="G16" s="105" t="str">
        <f t="shared" si="2"/>
        <v>Cambio Climático y Sostenibilidad Ambiental</v>
      </c>
      <c r="H16" s="105" t="str">
        <f t="shared" si="3"/>
        <v>-</v>
      </c>
      <c r="I16" s="105" t="str">
        <f t="shared" si="4"/>
        <v xml:space="preserve">-Cambio Climático y Sostenibilidad Ambiental
</v>
      </c>
      <c r="J16" s="105"/>
      <c r="K16" s="105"/>
    </row>
    <row r="17" spans="2:11" s="5" customFormat="1" ht="15.75" customHeight="1" outlineLevel="1" x14ac:dyDescent="0.2">
      <c r="B17" s="11" t="s">
        <v>253</v>
      </c>
      <c r="C17" s="9"/>
      <c r="D17" s="178" t="str">
        <f>'DEM (Strategic Priorities)'!D21</f>
        <v>Yes</v>
      </c>
      <c r="E17" s="66"/>
      <c r="F17" s="105">
        <f t="shared" si="1"/>
        <v>1</v>
      </c>
      <c r="G17" s="105" t="str">
        <f t="shared" si="2"/>
        <v>Capacidad Institucional y Estado de Derecho</v>
      </c>
      <c r="H17" s="105" t="str">
        <f t="shared" si="3"/>
        <v>-</v>
      </c>
      <c r="I17" s="105" t="str">
        <f t="shared" si="4"/>
        <v xml:space="preserve">-Capacidad Institucional y Estado de Derecho
</v>
      </c>
      <c r="J17" s="105"/>
      <c r="K17" s="105"/>
    </row>
    <row r="18" spans="2:11" s="5" customFormat="1" ht="15.75" customHeight="1" outlineLevel="1" x14ac:dyDescent="0.2">
      <c r="B18" s="17" t="s">
        <v>217</v>
      </c>
      <c r="C18" s="76"/>
      <c r="D18" s="180"/>
      <c r="E18" s="77"/>
      <c r="F18" s="105"/>
      <c r="G18" s="105"/>
      <c r="H18" s="105"/>
      <c r="I18" s="105"/>
      <c r="J18" s="105"/>
      <c r="K18" s="105" t="str">
        <f>CONCATENATE(J19,J20,J21,J22,J23,J24,J25,J26,J27,J28,J29,J30,J31,J32,J33,J34,J35,J36,J37,J38,J39,J40,J41,J42,J43,J44,J45,J46,J47,J48,J49,J50,J51,J52,J53,J54,J55,J56,J57,J58,J59,J60,J61,J62,J63,J64,J65,J66,J67,J68,J69,J70,J71,J72,J73)</f>
        <v xml:space="preserve">-Hogares con acceso nuevo o mejorado a agua potable (#)*
-Hogares con acceso nuevo o mejorado a saneamiento  (#)*
</v>
      </c>
    </row>
    <row r="19" spans="2:11" s="5" customFormat="1" ht="34.5" customHeight="1" outlineLevel="1" x14ac:dyDescent="0.2">
      <c r="B19" s="13" t="s">
        <v>218</v>
      </c>
      <c r="C19" s="45"/>
      <c r="D19" s="179">
        <f>'DEM (Strategic Priorities)'!D23</f>
        <v>0</v>
      </c>
      <c r="E19" s="179">
        <f>'DEM (Strategic Priorities)'!E23</f>
        <v>0</v>
      </c>
      <c r="F19" s="105">
        <f t="shared" ref="F19:F25" si="5">IF(D19="Yes",1,0)</f>
        <v>0</v>
      </c>
      <c r="G19" s="105" t="str">
        <f>IF(F19=1,B19,"")</f>
        <v/>
      </c>
      <c r="H19" s="105" t="str">
        <f t="shared" ref="H19:H43" si="6">IF(G19&lt;&gt;"","-","")</f>
        <v/>
      </c>
      <c r="I19" s="169" t="str">
        <f>IF(E19="Yes","*","")</f>
        <v/>
      </c>
      <c r="J19" s="105" t="str">
        <f t="shared" ref="J19:J22" si="7">IF(G19&lt;&gt;"",CONCATENATE(H19,G19,I19,CHAR(10)),"")</f>
        <v/>
      </c>
      <c r="K19" s="169"/>
    </row>
    <row r="20" spans="2:11" s="5" customFormat="1" ht="24.75" customHeight="1" outlineLevel="1" x14ac:dyDescent="0.2">
      <c r="B20" s="13" t="s">
        <v>219</v>
      </c>
      <c r="C20" s="45"/>
      <c r="D20" s="179">
        <f>'DEM (Strategic Priorities)'!D24</f>
        <v>0</v>
      </c>
      <c r="E20" s="179">
        <f>'DEM (Strategic Priorities)'!E24</f>
        <v>0</v>
      </c>
      <c r="F20" s="105">
        <f t="shared" si="5"/>
        <v>0</v>
      </c>
      <c r="G20" s="105" t="str">
        <f t="shared" ref="G20:G43" si="8">IF(F20=1,B20,"")</f>
        <v/>
      </c>
      <c r="H20" s="105" t="str">
        <f t="shared" si="6"/>
        <v/>
      </c>
      <c r="I20" s="169" t="str">
        <f t="shared" ref="I20:I43" si="9">IF(E20="Yes","*","")</f>
        <v/>
      </c>
      <c r="J20" s="105" t="str">
        <f t="shared" si="7"/>
        <v/>
      </c>
      <c r="K20" s="105"/>
    </row>
    <row r="21" spans="2:11" s="5" customFormat="1" ht="15.75" customHeight="1" outlineLevel="1" x14ac:dyDescent="0.2">
      <c r="B21" s="13" t="s">
        <v>220</v>
      </c>
      <c r="C21" s="45"/>
      <c r="D21" s="179">
        <f>'DEM (Strategic Priorities)'!D25</f>
        <v>0</v>
      </c>
      <c r="E21" s="70">
        <f>'DEM (Strategic Priorities)'!E25</f>
        <v>0</v>
      </c>
      <c r="F21" s="105">
        <f>IF(E21="Yes",1,0)</f>
        <v>0</v>
      </c>
      <c r="G21" s="105" t="str">
        <f t="shared" si="8"/>
        <v/>
      </c>
      <c r="H21" s="105" t="str">
        <f t="shared" si="6"/>
        <v/>
      </c>
      <c r="I21" s="169" t="str">
        <f t="shared" si="9"/>
        <v/>
      </c>
      <c r="J21" s="105" t="str">
        <f t="shared" si="7"/>
        <v/>
      </c>
      <c r="K21" s="105"/>
    </row>
    <row r="22" spans="2:11" s="5" customFormat="1" ht="15.75" customHeight="1" outlineLevel="1" x14ac:dyDescent="0.2">
      <c r="B22" s="13" t="s">
        <v>221</v>
      </c>
      <c r="C22" s="45"/>
      <c r="D22" s="179">
        <f>'DEM (Strategic Priorities)'!D26</f>
        <v>0</v>
      </c>
      <c r="E22" s="70">
        <f>'DEM (Strategic Priorities)'!E26</f>
        <v>0</v>
      </c>
      <c r="F22" s="105">
        <f t="shared" ref="F22:F23" si="10">IF(E22="Yes",1,0)</f>
        <v>0</v>
      </c>
      <c r="G22" s="105" t="str">
        <f t="shared" si="8"/>
        <v/>
      </c>
      <c r="H22" s="105" t="str">
        <f t="shared" si="6"/>
        <v/>
      </c>
      <c r="I22" s="169" t="str">
        <f t="shared" si="9"/>
        <v/>
      </c>
      <c r="J22" s="105" t="str">
        <f t="shared" si="7"/>
        <v/>
      </c>
      <c r="K22" s="105"/>
    </row>
    <row r="23" spans="2:11" s="5" customFormat="1" ht="15.75" customHeight="1" outlineLevel="1" x14ac:dyDescent="0.2">
      <c r="B23" s="13" t="s">
        <v>222</v>
      </c>
      <c r="C23" s="45"/>
      <c r="D23" s="179">
        <f>'DEM (Strategic Priorities)'!D27</f>
        <v>0</v>
      </c>
      <c r="E23" s="70">
        <f>'DEM (Strategic Priorities)'!E27</f>
        <v>0</v>
      </c>
      <c r="F23" s="105">
        <f t="shared" si="10"/>
        <v>0</v>
      </c>
      <c r="G23" s="105" t="str">
        <f t="shared" si="8"/>
        <v/>
      </c>
      <c r="H23" s="105" t="str">
        <f t="shared" si="6"/>
        <v/>
      </c>
      <c r="I23" s="169" t="str">
        <f t="shared" si="9"/>
        <v/>
      </c>
      <c r="J23" s="105" t="str">
        <f>IF(G23&lt;&gt;"",CONCATENATE(H23,G23,I23,CHAR(10)),"")</f>
        <v/>
      </c>
      <c r="K23" s="105"/>
    </row>
    <row r="24" spans="2:11" s="5" customFormat="1" ht="15.75" customHeight="1" outlineLevel="1" x14ac:dyDescent="0.2">
      <c r="B24" s="13" t="s">
        <v>223</v>
      </c>
      <c r="C24" s="45"/>
      <c r="D24" s="179">
        <f>'DEM (Strategic Priorities)'!D28</f>
        <v>0</v>
      </c>
      <c r="E24" s="70">
        <f>'DEM (Strategic Priorities)'!E28</f>
        <v>0</v>
      </c>
      <c r="F24" s="105">
        <f t="shared" si="5"/>
        <v>0</v>
      </c>
      <c r="G24" s="105" t="str">
        <f t="shared" si="8"/>
        <v/>
      </c>
      <c r="H24" s="105" t="str">
        <f t="shared" si="6"/>
        <v/>
      </c>
      <c r="I24" s="169" t="str">
        <f t="shared" si="9"/>
        <v/>
      </c>
      <c r="J24" s="105" t="str">
        <f t="shared" ref="J24:J43" si="11">IF(G24&lt;&gt;"",CONCATENATE(H24,G24,I24,CHAR(10)),"")</f>
        <v/>
      </c>
      <c r="K24" s="105"/>
    </row>
    <row r="25" spans="2:11" s="5" customFormat="1" ht="15.75" customHeight="1" outlineLevel="1" x14ac:dyDescent="0.2">
      <c r="B25" s="13" t="s">
        <v>224</v>
      </c>
      <c r="C25" s="45"/>
      <c r="D25" s="179">
        <f>'DEM (Strategic Priorities)'!D29</f>
        <v>0</v>
      </c>
      <c r="E25" s="70">
        <f>'DEM (Strategic Priorities)'!E29</f>
        <v>0</v>
      </c>
      <c r="F25" s="105">
        <f t="shared" si="5"/>
        <v>0</v>
      </c>
      <c r="G25" s="105" t="str">
        <f t="shared" si="8"/>
        <v/>
      </c>
      <c r="H25" s="105" t="str">
        <f t="shared" si="6"/>
        <v/>
      </c>
      <c r="I25" s="169" t="str">
        <f t="shared" si="9"/>
        <v/>
      </c>
      <c r="J25" s="105" t="str">
        <f t="shared" si="11"/>
        <v/>
      </c>
      <c r="K25" s="105"/>
    </row>
    <row r="26" spans="2:11" s="5" customFormat="1" ht="30" customHeight="1" outlineLevel="1" x14ac:dyDescent="0.2">
      <c r="B26" s="13" t="s">
        <v>225</v>
      </c>
      <c r="C26" s="45"/>
      <c r="D26" s="181">
        <f>'DEM (Strategic Priorities)'!D30</f>
        <v>0</v>
      </c>
      <c r="E26" s="70">
        <f>'DEM (Strategic Priorities)'!E30</f>
        <v>0</v>
      </c>
      <c r="F26" s="105">
        <f t="shared" ref="F26:F43" si="12">IF(E26="Yes",1,0)</f>
        <v>0</v>
      </c>
      <c r="G26" s="105" t="str">
        <f t="shared" si="8"/>
        <v/>
      </c>
      <c r="H26" s="105" t="str">
        <f t="shared" si="6"/>
        <v/>
      </c>
      <c r="I26" s="169" t="str">
        <f t="shared" si="9"/>
        <v/>
      </c>
      <c r="J26" s="105" t="str">
        <f t="shared" si="11"/>
        <v/>
      </c>
      <c r="K26" s="105"/>
    </row>
    <row r="27" spans="2:11" s="5" customFormat="1" ht="15.75" customHeight="1" outlineLevel="1" x14ac:dyDescent="0.2">
      <c r="B27" s="13" t="s">
        <v>226</v>
      </c>
      <c r="C27" s="45"/>
      <c r="D27" s="181">
        <f>'DEM (Strategic Priorities)'!D31</f>
        <v>0</v>
      </c>
      <c r="E27" s="70">
        <f>'DEM (Strategic Priorities)'!E31</f>
        <v>0</v>
      </c>
      <c r="F27" s="105">
        <f t="shared" si="12"/>
        <v>0</v>
      </c>
      <c r="G27" s="105" t="str">
        <f t="shared" si="8"/>
        <v/>
      </c>
      <c r="H27" s="105" t="str">
        <f t="shared" si="6"/>
        <v/>
      </c>
      <c r="I27" s="169" t="str">
        <f t="shared" si="9"/>
        <v/>
      </c>
      <c r="J27" s="105" t="str">
        <f t="shared" si="11"/>
        <v/>
      </c>
      <c r="K27" s="105"/>
    </row>
    <row r="28" spans="2:11" s="5" customFormat="1" ht="15.75" customHeight="1" outlineLevel="1" x14ac:dyDescent="0.2">
      <c r="B28" s="13" t="s">
        <v>227</v>
      </c>
      <c r="C28" s="45"/>
      <c r="D28" s="181">
        <f>'DEM (Strategic Priorities)'!D32</f>
        <v>0</v>
      </c>
      <c r="E28" s="70">
        <f>'DEM (Strategic Priorities)'!E32</f>
        <v>0</v>
      </c>
      <c r="F28" s="105">
        <f t="shared" si="12"/>
        <v>0</v>
      </c>
      <c r="G28" s="105" t="str">
        <f t="shared" si="8"/>
        <v/>
      </c>
      <c r="H28" s="105" t="str">
        <f t="shared" si="6"/>
        <v/>
      </c>
      <c r="I28" s="169" t="str">
        <f t="shared" si="9"/>
        <v/>
      </c>
      <c r="J28" s="105" t="str">
        <f t="shared" si="11"/>
        <v/>
      </c>
      <c r="K28" s="105"/>
    </row>
    <row r="29" spans="2:11" s="5" customFormat="1" ht="15.75" customHeight="1" outlineLevel="1" x14ac:dyDescent="0.2">
      <c r="B29" s="13" t="s">
        <v>228</v>
      </c>
      <c r="C29" s="45"/>
      <c r="D29" s="181">
        <f>'DEM (Strategic Priorities)'!D33</f>
        <v>0</v>
      </c>
      <c r="E29" s="70">
        <f>'DEM (Strategic Priorities)'!E33</f>
        <v>0</v>
      </c>
      <c r="F29" s="105">
        <f t="shared" si="12"/>
        <v>0</v>
      </c>
      <c r="G29" s="105" t="str">
        <f t="shared" si="8"/>
        <v/>
      </c>
      <c r="H29" s="105" t="str">
        <f t="shared" si="6"/>
        <v/>
      </c>
      <c r="I29" s="169" t="str">
        <f t="shared" si="9"/>
        <v/>
      </c>
      <c r="J29" s="105" t="str">
        <f t="shared" si="11"/>
        <v/>
      </c>
      <c r="K29" s="105"/>
    </row>
    <row r="30" spans="2:11" s="5" customFormat="1" ht="27" customHeight="1" outlineLevel="1" x14ac:dyDescent="0.2">
      <c r="B30" s="13" t="s">
        <v>229</v>
      </c>
      <c r="C30" s="45"/>
      <c r="D30" s="181">
        <f>'DEM (Strategic Priorities)'!D34</f>
        <v>0</v>
      </c>
      <c r="E30" s="70">
        <f>'DEM (Strategic Priorities)'!E34</f>
        <v>0</v>
      </c>
      <c r="F30" s="105">
        <f t="shared" si="12"/>
        <v>0</v>
      </c>
      <c r="G30" s="105" t="str">
        <f t="shared" si="8"/>
        <v/>
      </c>
      <c r="H30" s="105" t="str">
        <f t="shared" si="6"/>
        <v/>
      </c>
      <c r="I30" s="169" t="str">
        <f t="shared" si="9"/>
        <v/>
      </c>
      <c r="J30" s="105" t="str">
        <f t="shared" si="11"/>
        <v/>
      </c>
      <c r="K30" s="105"/>
    </row>
    <row r="31" spans="2:11" s="5" customFormat="1" ht="15.75" customHeight="1" outlineLevel="1" x14ac:dyDescent="0.2">
      <c r="B31" s="13" t="s">
        <v>230</v>
      </c>
      <c r="C31" s="45"/>
      <c r="D31" s="181">
        <f>'DEM (Strategic Priorities)'!D35</f>
        <v>0</v>
      </c>
      <c r="E31" s="70">
        <f>'DEM (Strategic Priorities)'!E35</f>
        <v>0</v>
      </c>
      <c r="F31" s="105">
        <f t="shared" si="12"/>
        <v>0</v>
      </c>
      <c r="G31" s="105" t="str">
        <f t="shared" si="8"/>
        <v/>
      </c>
      <c r="H31" s="105" t="str">
        <f t="shared" si="6"/>
        <v/>
      </c>
      <c r="I31" s="169" t="str">
        <f t="shared" si="9"/>
        <v/>
      </c>
      <c r="J31" s="105" t="str">
        <f t="shared" si="11"/>
        <v/>
      </c>
      <c r="K31" s="105"/>
    </row>
    <row r="32" spans="2:11" s="5" customFormat="1" ht="15.75" customHeight="1" outlineLevel="1" x14ac:dyDescent="0.2">
      <c r="B32" s="13" t="s">
        <v>231</v>
      </c>
      <c r="C32" s="45"/>
      <c r="D32" s="181">
        <f>'DEM (Strategic Priorities)'!D36</f>
        <v>0</v>
      </c>
      <c r="E32" s="70">
        <f>'DEM (Strategic Priorities)'!E36</f>
        <v>0</v>
      </c>
      <c r="F32" s="105">
        <f t="shared" si="12"/>
        <v>0</v>
      </c>
      <c r="G32" s="105" t="str">
        <f t="shared" si="8"/>
        <v/>
      </c>
      <c r="H32" s="105" t="str">
        <f t="shared" si="6"/>
        <v/>
      </c>
      <c r="I32" s="169" t="str">
        <f t="shared" si="9"/>
        <v/>
      </c>
      <c r="J32" s="105" t="str">
        <f t="shared" si="11"/>
        <v/>
      </c>
      <c r="K32" s="105"/>
    </row>
    <row r="33" spans="1:11" s="5" customFormat="1" ht="15.75" customHeight="1" outlineLevel="1" x14ac:dyDescent="0.2">
      <c r="B33" s="13" t="s">
        <v>232</v>
      </c>
      <c r="C33" s="45"/>
      <c r="D33" s="181">
        <f>'DEM (Strategic Priorities)'!D37</f>
        <v>0</v>
      </c>
      <c r="E33" s="70">
        <f>'DEM (Strategic Priorities)'!E37</f>
        <v>0</v>
      </c>
      <c r="F33" s="105">
        <f t="shared" si="12"/>
        <v>0</v>
      </c>
      <c r="G33" s="105" t="str">
        <f t="shared" si="8"/>
        <v/>
      </c>
      <c r="H33" s="105" t="str">
        <f t="shared" si="6"/>
        <v/>
      </c>
      <c r="I33" s="169" t="str">
        <f t="shared" si="9"/>
        <v/>
      </c>
      <c r="J33" s="105" t="str">
        <f t="shared" si="11"/>
        <v/>
      </c>
      <c r="K33" s="105"/>
    </row>
    <row r="34" spans="1:11" s="5" customFormat="1" ht="15.75" customHeight="1" outlineLevel="1" x14ac:dyDescent="0.2">
      <c r="B34" s="13" t="s">
        <v>233</v>
      </c>
      <c r="C34" s="45"/>
      <c r="D34" s="181">
        <f>'DEM (Strategic Priorities)'!D38</f>
        <v>0</v>
      </c>
      <c r="E34" s="70">
        <f>'DEM (Strategic Priorities)'!E38</f>
        <v>0</v>
      </c>
      <c r="F34" s="105">
        <f t="shared" si="12"/>
        <v>0</v>
      </c>
      <c r="G34" s="105" t="str">
        <f t="shared" si="8"/>
        <v/>
      </c>
      <c r="H34" s="105" t="str">
        <f t="shared" si="6"/>
        <v/>
      </c>
      <c r="I34" s="169" t="str">
        <f t="shared" si="9"/>
        <v/>
      </c>
      <c r="J34" s="105" t="str">
        <f t="shared" si="11"/>
        <v/>
      </c>
      <c r="K34" s="105"/>
    </row>
    <row r="35" spans="1:11" s="5" customFormat="1" ht="15.75" customHeight="1" x14ac:dyDescent="0.2">
      <c r="B35" s="13" t="s">
        <v>234</v>
      </c>
      <c r="C35" s="45"/>
      <c r="D35" s="181">
        <f>'DEM (Strategic Priorities)'!D39</f>
        <v>0</v>
      </c>
      <c r="E35" s="70">
        <f>'DEM (Strategic Priorities)'!E39</f>
        <v>0</v>
      </c>
      <c r="F35" s="105">
        <f t="shared" si="12"/>
        <v>0</v>
      </c>
      <c r="G35" s="105" t="str">
        <f t="shared" si="8"/>
        <v/>
      </c>
      <c r="H35" s="105" t="str">
        <f t="shared" si="6"/>
        <v/>
      </c>
      <c r="I35" s="169" t="str">
        <f t="shared" si="9"/>
        <v/>
      </c>
      <c r="J35" s="105" t="str">
        <f t="shared" si="11"/>
        <v/>
      </c>
      <c r="K35" s="105"/>
    </row>
    <row r="36" spans="1:11" s="5" customFormat="1" ht="15.75" customHeight="1" outlineLevel="1" x14ac:dyDescent="0.2">
      <c r="B36" s="13" t="s">
        <v>235</v>
      </c>
      <c r="C36" s="45"/>
      <c r="D36" s="181">
        <f>'DEM (Strategic Priorities)'!D40</f>
        <v>0</v>
      </c>
      <c r="E36" s="70" t="str">
        <f>'DEM (Strategic Priorities)'!E40</f>
        <v>Yes</v>
      </c>
      <c r="F36" s="105">
        <f t="shared" si="12"/>
        <v>1</v>
      </c>
      <c r="G36" s="105" t="str">
        <f t="shared" si="8"/>
        <v>Hogares con acceso nuevo o mejorado a agua potable (#)</v>
      </c>
      <c r="H36" s="105" t="str">
        <f t="shared" si="6"/>
        <v>-</v>
      </c>
      <c r="I36" s="169" t="str">
        <f t="shared" si="9"/>
        <v>*</v>
      </c>
      <c r="J36" s="105" t="str">
        <f t="shared" si="11"/>
        <v xml:space="preserve">-Hogares con acceso nuevo o mejorado a agua potable (#)*
</v>
      </c>
      <c r="K36" s="105"/>
    </row>
    <row r="37" spans="1:11" s="5" customFormat="1" ht="27.75" customHeight="1" outlineLevel="1" x14ac:dyDescent="0.2">
      <c r="B37" s="13" t="s">
        <v>236</v>
      </c>
      <c r="C37" s="45"/>
      <c r="D37" s="181">
        <f>'DEM (Strategic Priorities)'!D41</f>
        <v>0</v>
      </c>
      <c r="E37" s="70" t="str">
        <f>'DEM (Strategic Priorities)'!E41</f>
        <v>Yes</v>
      </c>
      <c r="F37" s="105">
        <f t="shared" si="12"/>
        <v>1</v>
      </c>
      <c r="G37" s="105" t="str">
        <f t="shared" si="8"/>
        <v>Hogares con acceso nuevo o mejorado a saneamiento  (#)</v>
      </c>
      <c r="H37" s="105" t="str">
        <f t="shared" si="6"/>
        <v>-</v>
      </c>
      <c r="I37" s="169" t="str">
        <f t="shared" si="9"/>
        <v>*</v>
      </c>
      <c r="J37" s="105" t="str">
        <f t="shared" si="11"/>
        <v xml:space="preserve">-Hogares con acceso nuevo o mejorado a saneamiento  (#)*
</v>
      </c>
      <c r="K37" s="105"/>
    </row>
    <row r="38" spans="1:11" s="5" customFormat="1" ht="27" customHeight="1" outlineLevel="1" x14ac:dyDescent="0.2">
      <c r="B38" s="13" t="s">
        <v>237</v>
      </c>
      <c r="C38" s="45"/>
      <c r="D38" s="181">
        <f>'DEM (Strategic Priorities)'!D42</f>
        <v>0</v>
      </c>
      <c r="E38" s="70">
        <f>'DEM (Strategic Priorities)'!E42</f>
        <v>0</v>
      </c>
      <c r="F38" s="105">
        <f t="shared" si="12"/>
        <v>0</v>
      </c>
      <c r="G38" s="105" t="str">
        <f t="shared" si="8"/>
        <v/>
      </c>
      <c r="H38" s="105" t="str">
        <f t="shared" si="6"/>
        <v/>
      </c>
      <c r="I38" s="169" t="str">
        <f t="shared" si="9"/>
        <v/>
      </c>
      <c r="J38" s="105" t="str">
        <f t="shared" si="11"/>
        <v/>
      </c>
      <c r="K38" s="105"/>
    </row>
    <row r="39" spans="1:11" s="5" customFormat="1" ht="15.75" customHeight="1" outlineLevel="1" x14ac:dyDescent="0.2">
      <c r="B39" s="13" t="s">
        <v>238</v>
      </c>
      <c r="C39" s="45"/>
      <c r="D39" s="181">
        <f>'DEM (Strategic Priorities)'!D43</f>
        <v>0</v>
      </c>
      <c r="E39" s="70">
        <f>'DEM (Strategic Priorities)'!E43</f>
        <v>0</v>
      </c>
      <c r="F39" s="105">
        <f t="shared" si="12"/>
        <v>0</v>
      </c>
      <c r="G39" s="105" t="str">
        <f t="shared" si="8"/>
        <v/>
      </c>
      <c r="H39" s="105" t="str">
        <f t="shared" si="6"/>
        <v/>
      </c>
      <c r="I39" s="169" t="str">
        <f t="shared" si="9"/>
        <v/>
      </c>
      <c r="J39" s="105" t="str">
        <f t="shared" si="11"/>
        <v/>
      </c>
      <c r="K39" s="105"/>
    </row>
    <row r="40" spans="1:11" s="5" customFormat="1" ht="28.5" customHeight="1" outlineLevel="1" x14ac:dyDescent="0.2">
      <c r="B40" s="13" t="s">
        <v>239</v>
      </c>
      <c r="C40" s="45"/>
      <c r="D40" s="181">
        <f>'DEM (Strategic Priorities)'!D44</f>
        <v>0</v>
      </c>
      <c r="E40" s="70">
        <f>'DEM (Strategic Priorities)'!E44</f>
        <v>0</v>
      </c>
      <c r="F40" s="105">
        <f t="shared" si="12"/>
        <v>0</v>
      </c>
      <c r="G40" s="105" t="str">
        <f t="shared" si="8"/>
        <v/>
      </c>
      <c r="H40" s="105" t="str">
        <f t="shared" si="6"/>
        <v/>
      </c>
      <c r="I40" s="169" t="str">
        <f t="shared" si="9"/>
        <v/>
      </c>
      <c r="J40" s="105" t="str">
        <f t="shared" si="11"/>
        <v/>
      </c>
      <c r="K40" s="105"/>
    </row>
    <row r="41" spans="1:11" ht="15.75" customHeight="1" x14ac:dyDescent="0.2">
      <c r="A41" s="5"/>
      <c r="B41" s="13" t="s">
        <v>240</v>
      </c>
      <c r="C41" s="45"/>
      <c r="D41" s="181">
        <f>'DEM (Strategic Priorities)'!D45</f>
        <v>0</v>
      </c>
      <c r="E41" s="70">
        <f>'DEM (Strategic Priorities)'!E45</f>
        <v>0</v>
      </c>
      <c r="F41" s="105">
        <f t="shared" si="12"/>
        <v>0</v>
      </c>
      <c r="G41" s="105" t="str">
        <f t="shared" si="8"/>
        <v/>
      </c>
      <c r="H41" s="105" t="str">
        <f t="shared" si="6"/>
        <v/>
      </c>
      <c r="I41" s="169" t="str">
        <f t="shared" si="9"/>
        <v/>
      </c>
      <c r="J41" s="105" t="str">
        <f t="shared" si="11"/>
        <v/>
      </c>
      <c r="K41" s="105"/>
    </row>
    <row r="42" spans="1:11" ht="15.75" customHeight="1" x14ac:dyDescent="0.2">
      <c r="B42" s="13" t="s">
        <v>241</v>
      </c>
      <c r="C42" s="45"/>
      <c r="D42" s="181">
        <f>'DEM (Strategic Priorities)'!D46</f>
        <v>0</v>
      </c>
      <c r="E42" s="70">
        <f>'DEM (Strategic Priorities)'!E46</f>
        <v>0</v>
      </c>
      <c r="F42" s="105">
        <f t="shared" si="12"/>
        <v>0</v>
      </c>
      <c r="G42" s="105" t="str">
        <f t="shared" si="8"/>
        <v/>
      </c>
      <c r="H42" s="105" t="str">
        <f t="shared" si="6"/>
        <v/>
      </c>
      <c r="I42" s="169" t="str">
        <f t="shared" si="9"/>
        <v/>
      </c>
      <c r="J42" s="105" t="str">
        <f t="shared" si="11"/>
        <v/>
      </c>
      <c r="K42" s="105"/>
    </row>
    <row r="43" spans="1:11" s="5" customFormat="1" ht="27.75" customHeight="1" x14ac:dyDescent="0.2">
      <c r="A43" s="2"/>
      <c r="B43" s="13" t="s">
        <v>242</v>
      </c>
      <c r="C43" s="45"/>
      <c r="D43" s="181">
        <f>'DEM (Strategic Priorities)'!D47</f>
        <v>0</v>
      </c>
      <c r="E43" s="70">
        <f>'DEM (Strategic Priorities)'!E47</f>
        <v>0</v>
      </c>
      <c r="F43" s="105">
        <f t="shared" si="12"/>
        <v>0</v>
      </c>
      <c r="G43" s="105" t="str">
        <f t="shared" si="8"/>
        <v/>
      </c>
      <c r="H43" s="105" t="str">
        <f t="shared" si="6"/>
        <v/>
      </c>
      <c r="I43" s="169" t="str">
        <f t="shared" si="9"/>
        <v/>
      </c>
      <c r="J43" s="105" t="str">
        <f t="shared" si="11"/>
        <v/>
      </c>
      <c r="K43" s="105"/>
    </row>
    <row r="44" spans="1:11" s="5" customFormat="1" ht="15.75" customHeight="1" x14ac:dyDescent="0.2">
      <c r="A44" s="2"/>
      <c r="B44" s="232" t="s">
        <v>296</v>
      </c>
      <c r="C44" s="45"/>
      <c r="D44" s="181">
        <f>'DEM (Strategic Priorities)'!D49</f>
        <v>0</v>
      </c>
      <c r="E44" s="70">
        <f>'DEM (Strategic Priorities)'!E49</f>
        <v>0</v>
      </c>
      <c r="F44" s="105">
        <f t="shared" ref="F44:F73" si="13">IF(E44="Yes",1,0)</f>
        <v>0</v>
      </c>
      <c r="G44" s="105" t="str">
        <f t="shared" ref="G44:G73" si="14">IF(F44=1,B44,"")</f>
        <v/>
      </c>
      <c r="H44" s="105" t="str">
        <f t="shared" ref="H44:H73" si="15">IF(G44&lt;&gt;"","-","")</f>
        <v/>
      </c>
      <c r="I44" s="169" t="str">
        <f t="shared" ref="I44:I73" si="16">IF(E44="Yes","*","")</f>
        <v/>
      </c>
      <c r="J44" s="105" t="str">
        <f t="shared" ref="J44:J73" si="17">IF(G44&lt;&gt;"",CONCATENATE(H44,G44,I44,CHAR(10)),"")</f>
        <v/>
      </c>
      <c r="K44" s="105"/>
    </row>
    <row r="45" spans="1:11" s="5" customFormat="1" ht="15.75" customHeight="1" x14ac:dyDescent="0.2">
      <c r="A45" s="2"/>
      <c r="B45" s="13" t="s">
        <v>297</v>
      </c>
      <c r="C45" s="45"/>
      <c r="D45" s="181">
        <f>'DEM (Strategic Priorities)'!D50</f>
        <v>0</v>
      </c>
      <c r="E45" s="70">
        <f>'DEM (Strategic Priorities)'!E50</f>
        <v>0</v>
      </c>
      <c r="F45" s="105">
        <f t="shared" si="13"/>
        <v>0</v>
      </c>
      <c r="G45" s="105" t="str">
        <f t="shared" si="14"/>
        <v/>
      </c>
      <c r="H45" s="105" t="str">
        <f t="shared" si="15"/>
        <v/>
      </c>
      <c r="I45" s="169" t="str">
        <f t="shared" si="16"/>
        <v/>
      </c>
      <c r="J45" s="105" t="str">
        <f t="shared" si="17"/>
        <v/>
      </c>
      <c r="K45" s="105"/>
    </row>
    <row r="46" spans="1:11" s="5" customFormat="1" ht="15.75" customHeight="1" x14ac:dyDescent="0.2">
      <c r="A46" s="2"/>
      <c r="B46" s="13" t="s">
        <v>298</v>
      </c>
      <c r="C46" s="45"/>
      <c r="D46" s="181">
        <f>'DEM (Strategic Priorities)'!D51</f>
        <v>0</v>
      </c>
      <c r="E46" s="70">
        <f>'DEM (Strategic Priorities)'!E51</f>
        <v>0</v>
      </c>
      <c r="F46" s="105">
        <f t="shared" si="13"/>
        <v>0</v>
      </c>
      <c r="G46" s="105" t="str">
        <f t="shared" si="14"/>
        <v/>
      </c>
      <c r="H46" s="105" t="str">
        <f t="shared" si="15"/>
        <v/>
      </c>
      <c r="I46" s="169" t="str">
        <f t="shared" si="16"/>
        <v/>
      </c>
      <c r="J46" s="105" t="str">
        <f t="shared" si="17"/>
        <v/>
      </c>
      <c r="K46" s="105"/>
    </row>
    <row r="47" spans="1:11" s="5" customFormat="1" ht="15.75" customHeight="1" x14ac:dyDescent="0.2">
      <c r="A47" s="2"/>
      <c r="B47" s="13" t="s">
        <v>299</v>
      </c>
      <c r="C47" s="45"/>
      <c r="D47" s="181">
        <f>'DEM (Strategic Priorities)'!D52</f>
        <v>0</v>
      </c>
      <c r="E47" s="70">
        <f>'DEM (Strategic Priorities)'!E52</f>
        <v>0</v>
      </c>
      <c r="F47" s="105">
        <f t="shared" si="13"/>
        <v>0</v>
      </c>
      <c r="G47" s="105" t="str">
        <f t="shared" si="14"/>
        <v/>
      </c>
      <c r="H47" s="105" t="str">
        <f t="shared" si="15"/>
        <v/>
      </c>
      <c r="I47" s="169" t="str">
        <f t="shared" si="16"/>
        <v/>
      </c>
      <c r="J47" s="105" t="str">
        <f t="shared" si="17"/>
        <v/>
      </c>
      <c r="K47" s="105"/>
    </row>
    <row r="48" spans="1:11" s="5" customFormat="1" ht="15.75" customHeight="1" x14ac:dyDescent="0.2">
      <c r="A48" s="2"/>
      <c r="B48" s="13" t="s">
        <v>300</v>
      </c>
      <c r="C48" s="45"/>
      <c r="D48" s="181">
        <f>'DEM (Strategic Priorities)'!D53</f>
        <v>0</v>
      </c>
      <c r="E48" s="70">
        <f>'DEM (Strategic Priorities)'!E53</f>
        <v>0</v>
      </c>
      <c r="F48" s="105">
        <f t="shared" si="13"/>
        <v>0</v>
      </c>
      <c r="G48" s="105" t="str">
        <f t="shared" si="14"/>
        <v/>
      </c>
      <c r="H48" s="105" t="str">
        <f t="shared" si="15"/>
        <v/>
      </c>
      <c r="I48" s="169" t="str">
        <f t="shared" si="16"/>
        <v/>
      </c>
      <c r="J48" s="105" t="str">
        <f t="shared" si="17"/>
        <v/>
      </c>
      <c r="K48" s="105"/>
    </row>
    <row r="49" spans="1:11" s="5" customFormat="1" ht="15.75" customHeight="1" x14ac:dyDescent="0.2">
      <c r="A49" s="2"/>
      <c r="B49" s="13" t="s">
        <v>301</v>
      </c>
      <c r="C49" s="45"/>
      <c r="D49" s="181">
        <f>'DEM (Strategic Priorities)'!D54</f>
        <v>0</v>
      </c>
      <c r="E49" s="70">
        <f>'DEM (Strategic Priorities)'!E54</f>
        <v>0</v>
      </c>
      <c r="F49" s="105">
        <f t="shared" si="13"/>
        <v>0</v>
      </c>
      <c r="G49" s="105" t="str">
        <f t="shared" si="14"/>
        <v/>
      </c>
      <c r="H49" s="105" t="str">
        <f t="shared" si="15"/>
        <v/>
      </c>
      <c r="I49" s="169" t="str">
        <f t="shared" si="16"/>
        <v/>
      </c>
      <c r="J49" s="105" t="str">
        <f t="shared" si="17"/>
        <v/>
      </c>
      <c r="K49" s="105"/>
    </row>
    <row r="50" spans="1:11" s="5" customFormat="1" ht="15.75" customHeight="1" x14ac:dyDescent="0.2">
      <c r="A50" s="2"/>
      <c r="B50" s="13" t="s">
        <v>302</v>
      </c>
      <c r="C50" s="45"/>
      <c r="D50" s="181">
        <f>'DEM (Strategic Priorities)'!D55</f>
        <v>0</v>
      </c>
      <c r="E50" s="70">
        <f>'DEM (Strategic Priorities)'!E55</f>
        <v>0</v>
      </c>
      <c r="F50" s="105">
        <f t="shared" si="13"/>
        <v>0</v>
      </c>
      <c r="G50" s="105" t="str">
        <f t="shared" si="14"/>
        <v/>
      </c>
      <c r="H50" s="105" t="str">
        <f t="shared" si="15"/>
        <v/>
      </c>
      <c r="I50" s="169" t="str">
        <f t="shared" si="16"/>
        <v/>
      </c>
      <c r="J50" s="105" t="str">
        <f t="shared" si="17"/>
        <v/>
      </c>
      <c r="K50" s="105"/>
    </row>
    <row r="51" spans="1:11" s="5" customFormat="1" ht="15.75" customHeight="1" x14ac:dyDescent="0.2">
      <c r="A51" s="2"/>
      <c r="B51" s="13" t="s">
        <v>303</v>
      </c>
      <c r="C51" s="45"/>
      <c r="D51" s="181">
        <f>'DEM (Strategic Priorities)'!D56</f>
        <v>0</v>
      </c>
      <c r="E51" s="70">
        <f>'DEM (Strategic Priorities)'!E56</f>
        <v>0</v>
      </c>
      <c r="F51" s="105">
        <f t="shared" si="13"/>
        <v>0</v>
      </c>
      <c r="G51" s="105" t="str">
        <f t="shared" si="14"/>
        <v/>
      </c>
      <c r="H51" s="105" t="str">
        <f t="shared" si="15"/>
        <v/>
      </c>
      <c r="I51" s="169" t="str">
        <f t="shared" si="16"/>
        <v/>
      </c>
      <c r="J51" s="105" t="str">
        <f t="shared" si="17"/>
        <v/>
      </c>
      <c r="K51" s="105"/>
    </row>
    <row r="52" spans="1:11" s="5" customFormat="1" ht="15.75" customHeight="1" x14ac:dyDescent="0.2">
      <c r="A52" s="2"/>
      <c r="B52" s="13" t="s">
        <v>304</v>
      </c>
      <c r="C52" s="45"/>
      <c r="D52" s="181">
        <f>'DEM (Strategic Priorities)'!D57</f>
        <v>0</v>
      </c>
      <c r="E52" s="70">
        <f>'DEM (Strategic Priorities)'!E57</f>
        <v>0</v>
      </c>
      <c r="F52" s="105">
        <f t="shared" si="13"/>
        <v>0</v>
      </c>
      <c r="G52" s="105" t="str">
        <f t="shared" si="14"/>
        <v/>
      </c>
      <c r="H52" s="105" t="str">
        <f t="shared" si="15"/>
        <v/>
      </c>
      <c r="I52" s="169" t="str">
        <f t="shared" si="16"/>
        <v/>
      </c>
      <c r="J52" s="105" t="str">
        <f t="shared" si="17"/>
        <v/>
      </c>
      <c r="K52" s="105"/>
    </row>
    <row r="53" spans="1:11" s="5" customFormat="1" ht="15.75" customHeight="1" x14ac:dyDescent="0.2">
      <c r="A53" s="2"/>
      <c r="B53" s="13" t="s">
        <v>305</v>
      </c>
      <c r="C53" s="45"/>
      <c r="D53" s="181">
        <f>'DEM (Strategic Priorities)'!D58</f>
        <v>0</v>
      </c>
      <c r="E53" s="70">
        <f>'DEM (Strategic Priorities)'!E58</f>
        <v>0</v>
      </c>
      <c r="F53" s="105">
        <f t="shared" si="13"/>
        <v>0</v>
      </c>
      <c r="G53" s="105" t="str">
        <f t="shared" si="14"/>
        <v/>
      </c>
      <c r="H53" s="105" t="str">
        <f t="shared" si="15"/>
        <v/>
      </c>
      <c r="I53" s="169" t="str">
        <f t="shared" si="16"/>
        <v/>
      </c>
      <c r="J53" s="105" t="str">
        <f t="shared" si="17"/>
        <v/>
      </c>
      <c r="K53" s="105"/>
    </row>
    <row r="54" spans="1:11" s="5" customFormat="1" ht="15.75" customHeight="1" x14ac:dyDescent="0.2">
      <c r="A54" s="2"/>
      <c r="B54" s="13" t="s">
        <v>306</v>
      </c>
      <c r="C54" s="45"/>
      <c r="D54" s="181">
        <f>'DEM (Strategic Priorities)'!D59</f>
        <v>0</v>
      </c>
      <c r="E54" s="70">
        <f>'DEM (Strategic Priorities)'!E59</f>
        <v>0</v>
      </c>
      <c r="F54" s="105">
        <f t="shared" si="13"/>
        <v>0</v>
      </c>
      <c r="G54" s="105" t="str">
        <f t="shared" si="14"/>
        <v/>
      </c>
      <c r="H54" s="105" t="str">
        <f t="shared" si="15"/>
        <v/>
      </c>
      <c r="I54" s="169" t="str">
        <f t="shared" si="16"/>
        <v/>
      </c>
      <c r="J54" s="105" t="str">
        <f t="shared" si="17"/>
        <v/>
      </c>
      <c r="K54" s="105"/>
    </row>
    <row r="55" spans="1:11" s="5" customFormat="1" ht="15.75" customHeight="1" x14ac:dyDescent="0.2">
      <c r="A55" s="2"/>
      <c r="B55" s="13" t="s">
        <v>307</v>
      </c>
      <c r="C55" s="45"/>
      <c r="D55" s="181">
        <f>'DEM (Strategic Priorities)'!D60</f>
        <v>0</v>
      </c>
      <c r="E55" s="70">
        <f>'DEM (Strategic Priorities)'!E60</f>
        <v>0</v>
      </c>
      <c r="F55" s="105">
        <f t="shared" si="13"/>
        <v>0</v>
      </c>
      <c r="G55" s="105" t="str">
        <f t="shared" si="14"/>
        <v/>
      </c>
      <c r="H55" s="105" t="str">
        <f t="shared" si="15"/>
        <v/>
      </c>
      <c r="I55" s="169" t="str">
        <f t="shared" si="16"/>
        <v/>
      </c>
      <c r="J55" s="105" t="str">
        <f t="shared" si="17"/>
        <v/>
      </c>
      <c r="K55" s="105"/>
    </row>
    <row r="56" spans="1:11" s="5" customFormat="1" ht="15.75" customHeight="1" x14ac:dyDescent="0.2">
      <c r="A56" s="2"/>
      <c r="B56" s="13" t="s">
        <v>308</v>
      </c>
      <c r="C56" s="45"/>
      <c r="D56" s="181">
        <f>'DEM (Strategic Priorities)'!D61</f>
        <v>0</v>
      </c>
      <c r="E56" s="70">
        <f>'DEM (Strategic Priorities)'!E61</f>
        <v>0</v>
      </c>
      <c r="F56" s="105">
        <f t="shared" si="13"/>
        <v>0</v>
      </c>
      <c r="G56" s="105" t="str">
        <f t="shared" si="14"/>
        <v/>
      </c>
      <c r="H56" s="105" t="str">
        <f t="shared" si="15"/>
        <v/>
      </c>
      <c r="I56" s="169" t="str">
        <f t="shared" si="16"/>
        <v/>
      </c>
      <c r="J56" s="105" t="str">
        <f t="shared" si="17"/>
        <v/>
      </c>
      <c r="K56" s="105"/>
    </row>
    <row r="57" spans="1:11" s="5" customFormat="1" ht="25.5" x14ac:dyDescent="0.2">
      <c r="A57" s="2"/>
      <c r="B57" s="13" t="s">
        <v>309</v>
      </c>
      <c r="C57" s="45"/>
      <c r="D57" s="181">
        <f>'DEM (Strategic Priorities)'!D62</f>
        <v>0</v>
      </c>
      <c r="E57" s="70">
        <f>'DEM (Strategic Priorities)'!E62</f>
        <v>0</v>
      </c>
      <c r="F57" s="105">
        <f t="shared" si="13"/>
        <v>0</v>
      </c>
      <c r="G57" s="105" t="str">
        <f t="shared" si="14"/>
        <v/>
      </c>
      <c r="H57" s="105" t="str">
        <f t="shared" si="15"/>
        <v/>
      </c>
      <c r="I57" s="169" t="str">
        <f t="shared" si="16"/>
        <v/>
      </c>
      <c r="J57" s="105" t="str">
        <f t="shared" si="17"/>
        <v/>
      </c>
      <c r="K57" s="105"/>
    </row>
    <row r="58" spans="1:11" s="5" customFormat="1" x14ac:dyDescent="0.2">
      <c r="A58" s="2"/>
      <c r="B58" s="13" t="s">
        <v>310</v>
      </c>
      <c r="C58" s="45"/>
      <c r="D58" s="181">
        <f>'DEM (Strategic Priorities)'!D63</f>
        <v>0</v>
      </c>
      <c r="E58" s="70">
        <f>'DEM (Strategic Priorities)'!E63</f>
        <v>0</v>
      </c>
      <c r="F58" s="105">
        <f t="shared" si="13"/>
        <v>0</v>
      </c>
      <c r="G58" s="105" t="str">
        <f t="shared" si="14"/>
        <v/>
      </c>
      <c r="H58" s="105" t="str">
        <f t="shared" si="15"/>
        <v/>
      </c>
      <c r="I58" s="169" t="str">
        <f t="shared" si="16"/>
        <v/>
      </c>
      <c r="J58" s="105" t="str">
        <f t="shared" si="17"/>
        <v/>
      </c>
      <c r="K58" s="105"/>
    </row>
    <row r="59" spans="1:11" s="5" customFormat="1" ht="25.5" x14ac:dyDescent="0.2">
      <c r="A59" s="2"/>
      <c r="B59" s="13" t="s">
        <v>311</v>
      </c>
      <c r="C59" s="45"/>
      <c r="D59" s="181">
        <f>'DEM (Strategic Priorities)'!D64</f>
        <v>0</v>
      </c>
      <c r="E59" s="70">
        <f>'DEM (Strategic Priorities)'!E64</f>
        <v>0</v>
      </c>
      <c r="F59" s="105">
        <f t="shared" si="13"/>
        <v>0</v>
      </c>
      <c r="G59" s="105" t="str">
        <f t="shared" si="14"/>
        <v/>
      </c>
      <c r="H59" s="105" t="str">
        <f t="shared" si="15"/>
        <v/>
      </c>
      <c r="I59" s="169" t="str">
        <f t="shared" si="16"/>
        <v/>
      </c>
      <c r="J59" s="105" t="str">
        <f t="shared" si="17"/>
        <v/>
      </c>
      <c r="K59" s="105"/>
    </row>
    <row r="60" spans="1:11" s="5" customFormat="1" x14ac:dyDescent="0.2">
      <c r="A60" s="2"/>
      <c r="B60" s="247" t="s">
        <v>407</v>
      </c>
      <c r="C60" s="249"/>
      <c r="D60" s="250">
        <f>'DEM (Strategic Priorities)'!D65</f>
        <v>0</v>
      </c>
      <c r="E60" s="251">
        <f>'DEM (Strategic Priorities)'!E65</f>
        <v>0</v>
      </c>
      <c r="F60" s="105">
        <f t="shared" ref="F60" si="18">IF(E60="Yes",1,0)</f>
        <v>0</v>
      </c>
      <c r="G60" s="105" t="str">
        <f t="shared" ref="G60" si="19">IF(F60=1,B60,"")</f>
        <v/>
      </c>
      <c r="H60" s="105" t="str">
        <f t="shared" ref="H60" si="20">IF(G60&lt;&gt;"","-","")</f>
        <v/>
      </c>
      <c r="I60" s="169" t="str">
        <f t="shared" ref="I60" si="21">IF(E60="Yes","*","")</f>
        <v/>
      </c>
      <c r="J60" s="105" t="str">
        <f t="shared" ref="J60" si="22">IF(G60&lt;&gt;"",CONCATENATE(H60,G60,I60,CHAR(10)),"")</f>
        <v/>
      </c>
      <c r="K60" s="105"/>
    </row>
    <row r="61" spans="1:11" s="5" customFormat="1" x14ac:dyDescent="0.2">
      <c r="A61" s="2"/>
      <c r="B61" s="13" t="s">
        <v>312</v>
      </c>
      <c r="C61" s="45"/>
      <c r="D61" s="181">
        <f>'DEM (Strategic Priorities)'!D66</f>
        <v>0</v>
      </c>
      <c r="E61" s="70">
        <f>'DEM (Strategic Priorities)'!E66</f>
        <v>0</v>
      </c>
      <c r="F61" s="105">
        <f t="shared" si="13"/>
        <v>0</v>
      </c>
      <c r="G61" s="105" t="str">
        <f t="shared" si="14"/>
        <v/>
      </c>
      <c r="H61" s="105" t="str">
        <f t="shared" si="15"/>
        <v/>
      </c>
      <c r="I61" s="169" t="str">
        <f t="shared" si="16"/>
        <v/>
      </c>
      <c r="J61" s="105" t="str">
        <f t="shared" si="17"/>
        <v/>
      </c>
      <c r="K61" s="105"/>
    </row>
    <row r="62" spans="1:11" s="5" customFormat="1" ht="25.5" x14ac:dyDescent="0.2">
      <c r="A62" s="2"/>
      <c r="B62" s="13" t="s">
        <v>313</v>
      </c>
      <c r="C62" s="45"/>
      <c r="D62" s="181">
        <f>'DEM (Strategic Priorities)'!D67</f>
        <v>0</v>
      </c>
      <c r="E62" s="70">
        <f>'DEM (Strategic Priorities)'!E67</f>
        <v>0</v>
      </c>
      <c r="F62" s="105">
        <f t="shared" si="13"/>
        <v>0</v>
      </c>
      <c r="G62" s="105" t="str">
        <f t="shared" si="14"/>
        <v/>
      </c>
      <c r="H62" s="105" t="str">
        <f t="shared" si="15"/>
        <v/>
      </c>
      <c r="I62" s="169" t="str">
        <f t="shared" si="16"/>
        <v/>
      </c>
      <c r="J62" s="105" t="str">
        <f t="shared" si="17"/>
        <v/>
      </c>
      <c r="K62" s="105"/>
    </row>
    <row r="63" spans="1:11" s="5" customFormat="1" x14ac:dyDescent="0.2">
      <c r="A63" s="2"/>
      <c r="B63" s="247" t="s">
        <v>408</v>
      </c>
      <c r="C63" s="249"/>
      <c r="D63" s="250">
        <f>'DEM (Strategic Priorities)'!D68</f>
        <v>0</v>
      </c>
      <c r="E63" s="251">
        <f>'DEM (Strategic Priorities)'!E68</f>
        <v>0</v>
      </c>
      <c r="F63" s="105">
        <f t="shared" ref="F63" si="23">IF(E63="Yes",1,0)</f>
        <v>0</v>
      </c>
      <c r="G63" s="105" t="str">
        <f t="shared" ref="G63" si="24">IF(F63=1,B63,"")</f>
        <v/>
      </c>
      <c r="H63" s="105" t="str">
        <f t="shared" ref="H63" si="25">IF(G63&lt;&gt;"","-","")</f>
        <v/>
      </c>
      <c r="I63" s="169" t="str">
        <f t="shared" ref="I63" si="26">IF(E63="Yes","*","")</f>
        <v/>
      </c>
      <c r="J63" s="105" t="str">
        <f t="shared" ref="J63" si="27">IF(G63&lt;&gt;"",CONCATENATE(H63,G63,I63,CHAR(10)),"")</f>
        <v/>
      </c>
      <c r="K63" s="105"/>
    </row>
    <row r="64" spans="1:11" s="5" customFormat="1" ht="15.75" customHeight="1" x14ac:dyDescent="0.2">
      <c r="A64" s="2"/>
      <c r="B64" s="13" t="s">
        <v>314</v>
      </c>
      <c r="C64" s="45"/>
      <c r="D64" s="181">
        <f>'DEM (Strategic Priorities)'!D69</f>
        <v>0</v>
      </c>
      <c r="E64" s="70">
        <f>'DEM (Strategic Priorities)'!E69</f>
        <v>0</v>
      </c>
      <c r="F64" s="105">
        <f t="shared" si="13"/>
        <v>0</v>
      </c>
      <c r="G64" s="105" t="str">
        <f t="shared" si="14"/>
        <v/>
      </c>
      <c r="H64" s="105" t="str">
        <f t="shared" si="15"/>
        <v/>
      </c>
      <c r="I64" s="169" t="str">
        <f t="shared" si="16"/>
        <v/>
      </c>
      <c r="J64" s="105" t="str">
        <f t="shared" si="17"/>
        <v/>
      </c>
      <c r="K64" s="105"/>
    </row>
    <row r="65" spans="1:11" s="5" customFormat="1" ht="15.75" customHeight="1" x14ac:dyDescent="0.2">
      <c r="A65" s="2"/>
      <c r="B65" s="13" t="s">
        <v>315</v>
      </c>
      <c r="C65" s="45"/>
      <c r="D65" s="181">
        <f>'DEM (Strategic Priorities)'!D70</f>
        <v>0</v>
      </c>
      <c r="E65" s="70">
        <f>'DEM (Strategic Priorities)'!E70</f>
        <v>0</v>
      </c>
      <c r="F65" s="105">
        <f t="shared" si="13"/>
        <v>0</v>
      </c>
      <c r="G65" s="105" t="str">
        <f t="shared" si="14"/>
        <v/>
      </c>
      <c r="H65" s="105" t="str">
        <f t="shared" si="15"/>
        <v/>
      </c>
      <c r="I65" s="169" t="str">
        <f t="shared" si="16"/>
        <v/>
      </c>
      <c r="J65" s="105" t="str">
        <f t="shared" si="17"/>
        <v/>
      </c>
      <c r="K65" s="105"/>
    </row>
    <row r="66" spans="1:11" s="5" customFormat="1" ht="15.75" customHeight="1" x14ac:dyDescent="0.2">
      <c r="A66" s="2"/>
      <c r="B66" s="13" t="s">
        <v>316</v>
      </c>
      <c r="C66" s="45"/>
      <c r="D66" s="181">
        <f>'DEM (Strategic Priorities)'!D71</f>
        <v>0</v>
      </c>
      <c r="E66" s="70">
        <f>'DEM (Strategic Priorities)'!E71</f>
        <v>0</v>
      </c>
      <c r="F66" s="105">
        <f t="shared" si="13"/>
        <v>0</v>
      </c>
      <c r="G66" s="105" t="str">
        <f t="shared" si="14"/>
        <v/>
      </c>
      <c r="H66" s="105" t="str">
        <f t="shared" si="15"/>
        <v/>
      </c>
      <c r="I66" s="169" t="str">
        <f t="shared" si="16"/>
        <v/>
      </c>
      <c r="J66" s="105" t="str">
        <f t="shared" si="17"/>
        <v/>
      </c>
      <c r="K66" s="105"/>
    </row>
    <row r="67" spans="1:11" s="5" customFormat="1" ht="15.75" customHeight="1" x14ac:dyDescent="0.2">
      <c r="A67" s="2"/>
      <c r="B67" s="247" t="s">
        <v>317</v>
      </c>
      <c r="C67" s="249"/>
      <c r="D67" s="250">
        <f>'DEM (Strategic Priorities)'!D72</f>
        <v>0</v>
      </c>
      <c r="E67" s="251">
        <f>'DEM (Strategic Priorities)'!E72</f>
        <v>0</v>
      </c>
      <c r="F67" s="105">
        <f t="shared" si="13"/>
        <v>0</v>
      </c>
      <c r="G67" s="105" t="str">
        <f t="shared" si="14"/>
        <v/>
      </c>
      <c r="H67" s="105" t="str">
        <f t="shared" si="15"/>
        <v/>
      </c>
      <c r="I67" s="169" t="str">
        <f t="shared" si="16"/>
        <v/>
      </c>
      <c r="J67" s="105" t="str">
        <f t="shared" si="17"/>
        <v/>
      </c>
      <c r="K67" s="105"/>
    </row>
    <row r="68" spans="1:11" s="5" customFormat="1" ht="15.75" customHeight="1" x14ac:dyDescent="0.2">
      <c r="A68" s="2"/>
      <c r="B68" s="247" t="s">
        <v>409</v>
      </c>
      <c r="C68" s="249"/>
      <c r="D68" s="250">
        <f>'DEM (Strategic Priorities)'!D73</f>
        <v>0</v>
      </c>
      <c r="E68" s="251">
        <f>'DEM (Strategic Priorities)'!E73</f>
        <v>0</v>
      </c>
      <c r="F68" s="105">
        <f t="shared" ref="F68:F72" si="28">IF(E68="Yes",1,0)</f>
        <v>0</v>
      </c>
      <c r="G68" s="105" t="str">
        <f t="shared" ref="G68:G72" si="29">IF(F68=1,B68,"")</f>
        <v/>
      </c>
      <c r="H68" s="105" t="str">
        <f t="shared" ref="H68:H72" si="30">IF(G68&lt;&gt;"","-","")</f>
        <v/>
      </c>
      <c r="I68" s="169" t="str">
        <f t="shared" ref="I68:I72" si="31">IF(E68="Yes","*","")</f>
        <v/>
      </c>
      <c r="J68" s="105" t="str">
        <f t="shared" ref="J68:J72" si="32">IF(G68&lt;&gt;"",CONCATENATE(H68,G68,I68,CHAR(10)),"")</f>
        <v/>
      </c>
      <c r="K68" s="105"/>
    </row>
    <row r="69" spans="1:11" s="5" customFormat="1" ht="15.75" customHeight="1" x14ac:dyDescent="0.2">
      <c r="A69" s="2"/>
      <c r="B69" s="247" t="s">
        <v>410</v>
      </c>
      <c r="C69" s="249"/>
      <c r="D69" s="250">
        <f>'DEM (Strategic Priorities)'!D74</f>
        <v>0</v>
      </c>
      <c r="E69" s="251">
        <f>'DEM (Strategic Priorities)'!E74</f>
        <v>0</v>
      </c>
      <c r="F69" s="105">
        <f t="shared" si="28"/>
        <v>0</v>
      </c>
      <c r="G69" s="105" t="str">
        <f t="shared" si="29"/>
        <v/>
      </c>
      <c r="H69" s="105" t="str">
        <f t="shared" si="30"/>
        <v/>
      </c>
      <c r="I69" s="169" t="str">
        <f t="shared" si="31"/>
        <v/>
      </c>
      <c r="J69" s="105" t="str">
        <f t="shared" si="32"/>
        <v/>
      </c>
      <c r="K69" s="105"/>
    </row>
    <row r="70" spans="1:11" s="5" customFormat="1" ht="15.75" customHeight="1" x14ac:dyDescent="0.2">
      <c r="A70" s="2"/>
      <c r="B70" s="247" t="s">
        <v>411</v>
      </c>
      <c r="C70" s="249"/>
      <c r="D70" s="250">
        <f>'DEM (Strategic Priorities)'!D75</f>
        <v>0</v>
      </c>
      <c r="E70" s="251">
        <f>'DEM (Strategic Priorities)'!E75</f>
        <v>0</v>
      </c>
      <c r="F70" s="105">
        <f t="shared" si="28"/>
        <v>0</v>
      </c>
      <c r="G70" s="105" t="str">
        <f t="shared" si="29"/>
        <v/>
      </c>
      <c r="H70" s="105" t="str">
        <f t="shared" si="30"/>
        <v/>
      </c>
      <c r="I70" s="169" t="str">
        <f t="shared" si="31"/>
        <v/>
      </c>
      <c r="J70" s="105" t="str">
        <f t="shared" si="32"/>
        <v/>
      </c>
      <c r="K70" s="105"/>
    </row>
    <row r="71" spans="1:11" s="5" customFormat="1" ht="15.75" customHeight="1" x14ac:dyDescent="0.2">
      <c r="A71" s="2"/>
      <c r="B71" s="247" t="s">
        <v>412</v>
      </c>
      <c r="C71" s="249"/>
      <c r="D71" s="250">
        <f>'DEM (Strategic Priorities)'!D76</f>
        <v>0</v>
      </c>
      <c r="E71" s="251">
        <f>'DEM (Strategic Priorities)'!E76</f>
        <v>0</v>
      </c>
      <c r="F71" s="105">
        <f t="shared" si="28"/>
        <v>0</v>
      </c>
      <c r="G71" s="105" t="str">
        <f t="shared" si="29"/>
        <v/>
      </c>
      <c r="H71" s="105" t="str">
        <f t="shared" si="30"/>
        <v/>
      </c>
      <c r="I71" s="169" t="str">
        <f t="shared" si="31"/>
        <v/>
      </c>
      <c r="J71" s="105" t="str">
        <f t="shared" si="32"/>
        <v/>
      </c>
      <c r="K71" s="105"/>
    </row>
    <row r="72" spans="1:11" s="5" customFormat="1" ht="15.75" customHeight="1" x14ac:dyDescent="0.2">
      <c r="A72" s="2"/>
      <c r="B72" s="247" t="s">
        <v>413</v>
      </c>
      <c r="C72" s="249"/>
      <c r="D72" s="250">
        <f>'DEM (Strategic Priorities)'!D77</f>
        <v>0</v>
      </c>
      <c r="E72" s="251">
        <f>'DEM (Strategic Priorities)'!E77</f>
        <v>0</v>
      </c>
      <c r="F72" s="105">
        <f t="shared" si="28"/>
        <v>0</v>
      </c>
      <c r="G72" s="105" t="str">
        <f t="shared" si="29"/>
        <v/>
      </c>
      <c r="H72" s="105" t="str">
        <f t="shared" si="30"/>
        <v/>
      </c>
      <c r="I72" s="169" t="str">
        <f t="shared" si="31"/>
        <v/>
      </c>
      <c r="J72" s="105" t="str">
        <f t="shared" si="32"/>
        <v/>
      </c>
      <c r="K72" s="105"/>
    </row>
    <row r="73" spans="1:11" s="5" customFormat="1" ht="15.75" customHeight="1" x14ac:dyDescent="0.2">
      <c r="A73" s="2"/>
      <c r="B73" s="13" t="s">
        <v>318</v>
      </c>
      <c r="C73" s="45"/>
      <c r="D73" s="181">
        <f>'DEM (Strategic Priorities)'!D78</f>
        <v>0</v>
      </c>
      <c r="E73" s="70">
        <f>'DEM (Strategic Priorities)'!E78</f>
        <v>0</v>
      </c>
      <c r="F73" s="105">
        <f t="shared" si="13"/>
        <v>0</v>
      </c>
      <c r="G73" s="105" t="str">
        <f t="shared" si="14"/>
        <v/>
      </c>
      <c r="H73" s="105" t="str">
        <f t="shared" si="15"/>
        <v/>
      </c>
      <c r="I73" s="169" t="str">
        <f t="shared" si="16"/>
        <v/>
      </c>
      <c r="J73" s="105" t="str">
        <f t="shared" si="17"/>
        <v/>
      </c>
      <c r="K73" s="105"/>
    </row>
    <row r="74" spans="1:11" s="5" customFormat="1" ht="35.25" customHeight="1" thickBot="1" x14ac:dyDescent="0.25">
      <c r="A74" s="2"/>
      <c r="B74" s="20"/>
      <c r="C74" s="3"/>
      <c r="D74" s="67"/>
      <c r="E74" s="167"/>
      <c r="F74" s="102"/>
      <c r="G74" s="103"/>
      <c r="H74" s="103"/>
      <c r="I74" s="103"/>
      <c r="J74" s="103"/>
      <c r="K74" s="103"/>
    </row>
    <row r="75" spans="1:11" s="5" customFormat="1" ht="43.5" customHeight="1" x14ac:dyDescent="0.2">
      <c r="B75" s="16" t="s">
        <v>39</v>
      </c>
      <c r="C75" s="78"/>
      <c r="D75" s="166"/>
      <c r="E75" s="173"/>
      <c r="F75" s="102"/>
      <c r="G75" s="103"/>
      <c r="H75" s="103"/>
      <c r="I75" s="103"/>
      <c r="J75" s="103"/>
      <c r="K75" s="103"/>
    </row>
    <row r="76" spans="1:11" s="5" customFormat="1" ht="24" customHeight="1" x14ac:dyDescent="0.2">
      <c r="B76" s="17" t="s">
        <v>3</v>
      </c>
      <c r="C76" s="14"/>
      <c r="D76" s="68"/>
      <c r="E76" s="174"/>
      <c r="F76" s="102"/>
      <c r="G76" s="103"/>
      <c r="H76" s="103"/>
      <c r="I76" s="103"/>
      <c r="J76" s="103"/>
      <c r="K76" s="103"/>
    </row>
    <row r="77" spans="1:11" s="5" customFormat="1" ht="28.5" customHeight="1" x14ac:dyDescent="0.2">
      <c r="A77" s="2"/>
      <c r="B77" s="12" t="s">
        <v>138</v>
      </c>
      <c r="C77" s="44" t="s">
        <v>141</v>
      </c>
      <c r="D77" s="69"/>
      <c r="E77" s="172"/>
      <c r="F77" s="102"/>
      <c r="G77" s="103"/>
      <c r="H77" s="103"/>
      <c r="I77" s="103"/>
      <c r="J77" s="103"/>
      <c r="K77" s="103"/>
    </row>
    <row r="78" spans="1:11" s="5" customFormat="1" ht="24" customHeight="1" x14ac:dyDescent="0.2">
      <c r="A78" s="2"/>
      <c r="B78" s="12" t="s">
        <v>137</v>
      </c>
      <c r="C78" s="44" t="s">
        <v>139</v>
      </c>
      <c r="D78" s="69"/>
      <c r="E78" s="172"/>
      <c r="F78" s="102"/>
      <c r="G78" s="103"/>
      <c r="H78" s="103"/>
      <c r="I78" s="103"/>
      <c r="J78" s="103"/>
      <c r="K78" s="103"/>
    </row>
    <row r="79" spans="1:11" s="5" customFormat="1" ht="28.5" customHeight="1" x14ac:dyDescent="0.2">
      <c r="A79" s="2"/>
      <c r="B79" s="80" t="s">
        <v>4</v>
      </c>
      <c r="C79" s="14"/>
      <c r="D79" s="68"/>
      <c r="E79" s="174"/>
      <c r="F79" s="102"/>
      <c r="G79" s="103"/>
      <c r="H79" s="103"/>
      <c r="I79" s="103"/>
      <c r="J79" s="103"/>
      <c r="K79" s="103"/>
    </row>
    <row r="80" spans="1:11" ht="25.5" x14ac:dyDescent="0.2">
      <c r="B80" s="15" t="s">
        <v>32</v>
      </c>
      <c r="C80" s="44" t="s">
        <v>40</v>
      </c>
      <c r="D80" s="69"/>
      <c r="E80" s="172"/>
      <c r="F80" s="102"/>
      <c r="G80" s="103"/>
      <c r="H80" s="103"/>
      <c r="I80" s="103"/>
      <c r="J80" s="103"/>
      <c r="K80" s="103"/>
    </row>
    <row r="81" spans="2:11" x14ac:dyDescent="0.2">
      <c r="B81" s="17" t="s">
        <v>140</v>
      </c>
      <c r="C81" s="14"/>
      <c r="D81" s="68"/>
      <c r="E81" s="174"/>
      <c r="F81" s="102"/>
      <c r="G81" s="103"/>
      <c r="H81" s="103"/>
      <c r="I81" s="103"/>
      <c r="J81" s="103"/>
      <c r="K81" s="103"/>
    </row>
    <row r="82" spans="2:11" ht="26.25" thickBot="1" x14ac:dyDescent="0.25">
      <c r="B82" s="40" t="s">
        <v>33</v>
      </c>
      <c r="C82" s="43" t="s">
        <v>41</v>
      </c>
      <c r="D82" s="182"/>
      <c r="E82" s="172"/>
      <c r="F82" s="102"/>
      <c r="G82" s="103"/>
      <c r="H82" s="103"/>
      <c r="I82" s="103"/>
      <c r="J82" s="103"/>
      <c r="K82" s="103"/>
    </row>
    <row r="83" spans="2:11" x14ac:dyDescent="0.2">
      <c r="E83" s="183"/>
    </row>
    <row r="84" spans="2:11" x14ac:dyDescent="0.2">
      <c r="E84" s="184"/>
    </row>
    <row r="85" spans="2:11" x14ac:dyDescent="0.2">
      <c r="E85" s="184"/>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1:AM115"/>
  <sheetViews>
    <sheetView topLeftCell="A4" zoomScale="70" zoomScaleNormal="70" zoomScaleSheetLayoutView="70" workbookViewId="0">
      <selection activeCell="D20" sqref="D20"/>
    </sheetView>
  </sheetViews>
  <sheetFormatPr defaultColWidth="9.140625" defaultRowHeight="12.75" x14ac:dyDescent="0.2"/>
  <cols>
    <col min="1" max="1" width="0.28515625" style="2" customWidth="1"/>
    <col min="2" max="2" width="139.28515625" style="4" customWidth="1"/>
    <col min="3" max="3" width="55.28515625" style="4" customWidth="1"/>
    <col min="4" max="4" width="16.7109375" style="19" customWidth="1"/>
    <col min="5" max="5" width="11.5703125" style="276" hidden="1" customWidth="1"/>
    <col min="6" max="6" width="12.85546875" style="317" hidden="1" customWidth="1"/>
    <col min="7" max="7" width="14.7109375" style="8" customWidth="1"/>
    <col min="8" max="8" width="11" style="102" hidden="1" customWidth="1"/>
    <col min="9" max="9" width="62" style="326" customWidth="1"/>
    <col min="10" max="10" width="60.140625" style="326" customWidth="1"/>
    <col min="11" max="11" width="51.140625" style="326" customWidth="1"/>
    <col min="12" max="39" width="9.140625" style="47"/>
    <col min="40" max="16384" width="9.140625" style="2"/>
  </cols>
  <sheetData>
    <row r="1" spans="1:39" ht="13.5" thickBot="1" x14ac:dyDescent="0.25">
      <c r="B1" s="319"/>
      <c r="C1" s="320"/>
      <c r="D1" s="321"/>
    </row>
    <row r="2" spans="1:39" ht="18" x14ac:dyDescent="0.2">
      <c r="A2" s="324"/>
      <c r="B2" s="447" t="s">
        <v>414</v>
      </c>
      <c r="C2" s="448"/>
      <c r="D2" s="449"/>
      <c r="E2" s="272"/>
      <c r="F2" s="272"/>
      <c r="G2" s="269"/>
    </row>
    <row r="3" spans="1:39" ht="18.75" thickBot="1" x14ac:dyDescent="0.25">
      <c r="A3" s="325"/>
      <c r="B3" s="462" t="s">
        <v>42</v>
      </c>
      <c r="C3" s="456"/>
      <c r="D3" s="463"/>
      <c r="E3" s="273"/>
      <c r="F3" s="273"/>
      <c r="G3" s="270"/>
    </row>
    <row r="4" spans="1:39" ht="18" x14ac:dyDescent="0.2">
      <c r="A4" s="21" t="s">
        <v>44</v>
      </c>
      <c r="B4" s="322"/>
      <c r="C4" s="170"/>
      <c r="D4" s="323"/>
      <c r="E4" s="318"/>
      <c r="F4" s="318"/>
      <c r="G4" s="170"/>
    </row>
    <row r="5" spans="1:39" ht="23.25" customHeight="1" x14ac:dyDescent="0.2">
      <c r="A5" s="21"/>
      <c r="B5" s="464" t="s">
        <v>43</v>
      </c>
      <c r="C5" s="465"/>
      <c r="D5" s="466"/>
      <c r="E5" s="274"/>
      <c r="F5" s="274"/>
      <c r="G5" s="271"/>
    </row>
    <row r="6" spans="1:39" ht="32.25" customHeight="1" x14ac:dyDescent="0.2">
      <c r="A6" s="6">
        <v>1</v>
      </c>
      <c r="B6" s="467" t="s">
        <v>171</v>
      </c>
      <c r="C6" s="450"/>
      <c r="D6" s="451"/>
      <c r="E6" s="275"/>
      <c r="F6" s="275"/>
      <c r="G6" s="122"/>
    </row>
    <row r="7" spans="1:39" ht="35.25" customHeight="1" thickBot="1" x14ac:dyDescent="0.25">
      <c r="A7" s="27">
        <v>2</v>
      </c>
      <c r="B7" s="468" t="s">
        <v>175</v>
      </c>
      <c r="C7" s="469"/>
      <c r="D7" s="470"/>
      <c r="E7" s="275"/>
      <c r="F7" s="275"/>
      <c r="G7" s="122"/>
    </row>
    <row r="8" spans="1:39" ht="21" customHeight="1" thickBot="1" x14ac:dyDescent="0.25">
      <c r="A8" s="24"/>
      <c r="B8" s="122"/>
      <c r="C8" s="122"/>
      <c r="D8" s="122"/>
      <c r="E8" s="275"/>
      <c r="F8" s="275"/>
      <c r="G8" s="123"/>
    </row>
    <row r="9" spans="1:39" ht="15.75" customHeight="1" x14ac:dyDescent="0.2">
      <c r="B9" s="477" t="s">
        <v>21</v>
      </c>
      <c r="C9" s="479" t="s">
        <v>23</v>
      </c>
      <c r="D9" s="479" t="s">
        <v>163</v>
      </c>
      <c r="F9" s="277"/>
      <c r="G9" s="471" t="s">
        <v>19</v>
      </c>
      <c r="H9" s="277"/>
      <c r="I9" s="473" t="s">
        <v>136</v>
      </c>
      <c r="J9" s="474"/>
      <c r="K9" s="474"/>
    </row>
    <row r="10" spans="1:39" ht="21.75" customHeight="1" x14ac:dyDescent="0.2">
      <c r="B10" s="478"/>
      <c r="C10" s="481"/>
      <c r="D10" s="480"/>
      <c r="E10" s="278"/>
      <c r="F10" s="278"/>
      <c r="G10" s="472"/>
      <c r="H10" s="260"/>
      <c r="I10" s="475"/>
      <c r="J10" s="476"/>
      <c r="K10" s="476"/>
    </row>
    <row r="11" spans="1:39" s="5" customFormat="1" ht="21" customHeight="1" x14ac:dyDescent="0.2">
      <c r="A11" s="2"/>
      <c r="B11" s="198" t="s">
        <v>11</v>
      </c>
      <c r="C11" s="107"/>
      <c r="D11" s="213"/>
      <c r="E11" s="279">
        <v>1</v>
      </c>
      <c r="F11" s="280">
        <v>10</v>
      </c>
      <c r="G11" s="214">
        <f>SUM(G12,G19,G24)</f>
        <v>4.12</v>
      </c>
      <c r="H11" s="260"/>
      <c r="I11" s="347" t="s">
        <v>330</v>
      </c>
      <c r="J11" s="348" t="s">
        <v>419</v>
      </c>
      <c r="K11" s="348" t="s">
        <v>332</v>
      </c>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row>
    <row r="12" spans="1:39" s="5" customFormat="1" ht="21" customHeight="1" x14ac:dyDescent="0.2">
      <c r="A12" s="2"/>
      <c r="B12" s="128" t="s">
        <v>14</v>
      </c>
      <c r="C12" s="109"/>
      <c r="D12" s="129"/>
      <c r="E12" s="281">
        <v>0.3</v>
      </c>
      <c r="F12" s="282">
        <v>3</v>
      </c>
      <c r="G12" s="130">
        <f>SUM(G13:G18)</f>
        <v>2.4</v>
      </c>
      <c r="H12" s="260"/>
      <c r="I12" s="327"/>
      <c r="J12" s="328"/>
      <c r="K12" s="328"/>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row>
    <row r="13" spans="1:39" s="5" customFormat="1" ht="15" x14ac:dyDescent="0.2">
      <c r="A13" s="2"/>
      <c r="B13" s="28" t="s">
        <v>114</v>
      </c>
      <c r="C13" s="131"/>
      <c r="D13" s="132" t="s">
        <v>118</v>
      </c>
      <c r="E13" s="283">
        <v>0.15</v>
      </c>
      <c r="F13" s="284">
        <v>0.45</v>
      </c>
      <c r="G13" s="133">
        <f>IF(D13="Yes",F13,0)</f>
        <v>0.45</v>
      </c>
      <c r="H13" s="260"/>
      <c r="I13" s="329"/>
      <c r="J13" s="330"/>
      <c r="K13" s="330"/>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row>
    <row r="14" spans="1:39" s="5" customFormat="1" ht="15" x14ac:dyDescent="0.2">
      <c r="A14" s="2"/>
      <c r="B14" s="28" t="s">
        <v>12</v>
      </c>
      <c r="C14" s="134"/>
      <c r="D14" s="132" t="s">
        <v>118</v>
      </c>
      <c r="E14" s="283">
        <v>0.2</v>
      </c>
      <c r="F14" s="284">
        <v>0.6</v>
      </c>
      <c r="G14" s="133">
        <f t="shared" ref="G14:G17" si="0">IF(D14="Yes",F14,0)</f>
        <v>0.6</v>
      </c>
      <c r="H14" s="260"/>
      <c r="I14" s="329"/>
      <c r="J14" s="330"/>
      <c r="K14" s="330"/>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row>
    <row r="15" spans="1:39" ht="15" x14ac:dyDescent="0.2">
      <c r="B15" s="28" t="s">
        <v>115</v>
      </c>
      <c r="C15" s="134"/>
      <c r="D15" s="132" t="s">
        <v>118</v>
      </c>
      <c r="E15" s="283">
        <v>0.15</v>
      </c>
      <c r="F15" s="284">
        <v>0.45</v>
      </c>
      <c r="G15" s="133">
        <f t="shared" si="0"/>
        <v>0.45</v>
      </c>
      <c r="H15" s="261"/>
      <c r="I15" s="331"/>
      <c r="J15" s="332"/>
      <c r="K15" s="332"/>
    </row>
    <row r="16" spans="1:39" ht="15" x14ac:dyDescent="0.2">
      <c r="B16" s="28" t="s">
        <v>260</v>
      </c>
      <c r="C16" s="134"/>
      <c r="D16" s="132"/>
      <c r="E16" s="283">
        <v>0.2</v>
      </c>
      <c r="F16" s="284">
        <v>0.6</v>
      </c>
      <c r="G16" s="133">
        <f>IF(D16="Yes",F16,0)</f>
        <v>0</v>
      </c>
      <c r="H16" s="260"/>
      <c r="I16" s="331"/>
      <c r="J16" s="332"/>
      <c r="K16" s="332"/>
    </row>
    <row r="17" spans="1:39" ht="15" x14ac:dyDescent="0.2">
      <c r="B17" s="28" t="s">
        <v>45</v>
      </c>
      <c r="C17" s="134"/>
      <c r="D17" s="132" t="s">
        <v>118</v>
      </c>
      <c r="E17" s="283">
        <v>0.2</v>
      </c>
      <c r="F17" s="284">
        <v>0.6</v>
      </c>
      <c r="G17" s="133">
        <f t="shared" si="0"/>
        <v>0.6</v>
      </c>
      <c r="H17" s="260"/>
      <c r="I17" s="331"/>
      <c r="J17" s="332"/>
      <c r="K17" s="332"/>
    </row>
    <row r="18" spans="1:39" ht="15" x14ac:dyDescent="0.2">
      <c r="B18" s="28" t="s">
        <v>31</v>
      </c>
      <c r="C18" s="134"/>
      <c r="D18" s="132" t="s">
        <v>118</v>
      </c>
      <c r="E18" s="283">
        <v>0.1</v>
      </c>
      <c r="F18" s="284">
        <v>0.3</v>
      </c>
      <c r="G18" s="133">
        <f>IF(D18="Yes",F18,0)</f>
        <v>0.3</v>
      </c>
      <c r="H18" s="260"/>
      <c r="I18" s="331"/>
      <c r="J18" s="332"/>
      <c r="K18" s="332"/>
    </row>
    <row r="19" spans="1:39" ht="21" customHeight="1" x14ac:dyDescent="0.2">
      <c r="B19" s="128" t="s">
        <v>46</v>
      </c>
      <c r="C19" s="109"/>
      <c r="D19" s="129"/>
      <c r="E19" s="281">
        <v>0.4</v>
      </c>
      <c r="F19" s="282">
        <v>4</v>
      </c>
      <c r="G19" s="130">
        <f>SUM(G20+H23)</f>
        <v>1.72</v>
      </c>
      <c r="H19" s="262">
        <f>IF(AND(G22=0,G21&gt;0),1,IF(AND(G22&gt;0,G21&gt;0),2,IF(AND(G22=0,G21=0),3,0)))</f>
        <v>3</v>
      </c>
      <c r="I19" s="327"/>
      <c r="J19" s="328"/>
      <c r="K19" s="328"/>
    </row>
    <row r="20" spans="1:39" ht="15" x14ac:dyDescent="0.2">
      <c r="B20" s="135" t="s">
        <v>47</v>
      </c>
      <c r="C20" s="134"/>
      <c r="D20" s="85" t="s">
        <v>118</v>
      </c>
      <c r="E20" s="283">
        <v>0.43</v>
      </c>
      <c r="F20" s="285">
        <v>1.72</v>
      </c>
      <c r="G20" s="252">
        <f>IF(D20="Yes",F20,0)</f>
        <v>1.72</v>
      </c>
      <c r="H20" s="260"/>
      <c r="I20" s="331"/>
      <c r="J20" s="332"/>
      <c r="K20" s="332"/>
    </row>
    <row r="21" spans="1:39" ht="15" x14ac:dyDescent="0.2">
      <c r="B21" s="135" t="s">
        <v>48</v>
      </c>
      <c r="C21" s="136"/>
      <c r="D21" s="85"/>
      <c r="E21" s="283">
        <v>0.47</v>
      </c>
      <c r="F21" s="285">
        <v>1.88</v>
      </c>
      <c r="G21" s="252">
        <f>IF(D21="Yes",F21,0)</f>
        <v>0</v>
      </c>
      <c r="H21" s="260"/>
      <c r="I21" s="331"/>
      <c r="J21" s="332"/>
      <c r="K21" s="332"/>
    </row>
    <row r="22" spans="1:39" ht="15" x14ac:dyDescent="0.2">
      <c r="B22" s="28" t="s">
        <v>49</v>
      </c>
      <c r="C22" s="42"/>
      <c r="D22" s="85"/>
      <c r="E22" s="283">
        <v>0.1</v>
      </c>
      <c r="F22" s="285">
        <f>IF(AND(D21="yes", D22="yes"), 0.4, 0)</f>
        <v>0</v>
      </c>
      <c r="G22" s="252">
        <f>IF(D22="Yes",F22,0)</f>
        <v>0</v>
      </c>
      <c r="H22" s="260"/>
      <c r="I22" s="331"/>
      <c r="J22" s="332"/>
      <c r="K22" s="332"/>
    </row>
    <row r="23" spans="1:39" ht="28.5" x14ac:dyDescent="0.2">
      <c r="B23" s="28" t="s">
        <v>339</v>
      </c>
      <c r="C23" s="42"/>
      <c r="D23" s="85"/>
      <c r="E23" s="283">
        <v>0.56999999999999995</v>
      </c>
      <c r="F23" s="285">
        <f>IF(AND(G21=0,D23="Yes"),2.28,IF(AND(G21&gt;0,D23="Yes"),2.28,0))</f>
        <v>0</v>
      </c>
      <c r="G23" s="252">
        <f>IF(D23="Yes",F23,0)</f>
        <v>0</v>
      </c>
      <c r="H23" s="262">
        <f>IF(AND(H19=1,G23=0),G21,IF(AND(H19=1,G23&gt;0),G23,IF(H19=2,G21+G22,IF(AND(H19=3,G23&gt;0),2.28,0))))</f>
        <v>0</v>
      </c>
      <c r="I23" s="331"/>
      <c r="J23" s="332"/>
      <c r="K23" s="332"/>
    </row>
    <row r="24" spans="1:39" ht="21" customHeight="1" x14ac:dyDescent="0.2">
      <c r="B24" s="128" t="s">
        <v>15</v>
      </c>
      <c r="C24" s="109"/>
      <c r="D24" s="129"/>
      <c r="E24" s="281">
        <v>0.3</v>
      </c>
      <c r="F24" s="282">
        <v>3</v>
      </c>
      <c r="G24" s="130">
        <f>SUM(G25+G30+G34)</f>
        <v>0</v>
      </c>
      <c r="H24" s="263"/>
      <c r="I24" s="327"/>
      <c r="J24" s="328"/>
      <c r="K24" s="328"/>
    </row>
    <row r="25" spans="1:39" ht="21" customHeight="1" x14ac:dyDescent="0.2">
      <c r="B25" s="137" t="s">
        <v>86</v>
      </c>
      <c r="C25" s="138"/>
      <c r="D25" s="139"/>
      <c r="E25" s="286">
        <v>0.3</v>
      </c>
      <c r="F25" s="287">
        <v>0.9</v>
      </c>
      <c r="G25" s="140">
        <f>G26</f>
        <v>0</v>
      </c>
      <c r="H25" s="260"/>
      <c r="I25" s="333"/>
      <c r="J25" s="334"/>
      <c r="K25" s="334"/>
    </row>
    <row r="26" spans="1:39" s="5" customFormat="1" ht="15" x14ac:dyDescent="0.2">
      <c r="B26" s="135" t="s">
        <v>262</v>
      </c>
      <c r="C26" s="134"/>
      <c r="D26" s="132"/>
      <c r="E26" s="283">
        <v>1</v>
      </c>
      <c r="F26" s="288">
        <v>0.9</v>
      </c>
      <c r="G26" s="133">
        <f>IF(D26="Yes",F26,0)</f>
        <v>0</v>
      </c>
      <c r="H26" s="260"/>
      <c r="I26" s="331"/>
      <c r="J26" s="335"/>
      <c r="K26" s="335"/>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row>
    <row r="27" spans="1:39" ht="30" x14ac:dyDescent="0.2">
      <c r="B27" s="137" t="s">
        <v>341</v>
      </c>
      <c r="C27" s="141"/>
      <c r="D27" s="141"/>
      <c r="E27" s="289"/>
      <c r="F27" s="289"/>
      <c r="G27" s="142"/>
      <c r="H27" s="260"/>
      <c r="I27" s="333"/>
      <c r="J27" s="334"/>
      <c r="K27" s="334"/>
    </row>
    <row r="28" spans="1:39" ht="15" x14ac:dyDescent="0.2">
      <c r="B28" s="135" t="s">
        <v>261</v>
      </c>
      <c r="C28" s="143"/>
      <c r="D28" s="132"/>
      <c r="E28" s="187"/>
      <c r="F28" s="187"/>
      <c r="G28" s="145"/>
      <c r="H28" s="264"/>
      <c r="I28" s="331"/>
      <c r="J28" s="332"/>
      <c r="K28" s="332"/>
    </row>
    <row r="29" spans="1:39" ht="28.5" x14ac:dyDescent="0.2">
      <c r="B29" s="28" t="s">
        <v>340</v>
      </c>
      <c r="C29" s="134"/>
      <c r="D29" s="132"/>
      <c r="E29" s="187"/>
      <c r="F29" s="187"/>
      <c r="G29" s="145"/>
      <c r="H29" s="264"/>
      <c r="I29" s="331"/>
      <c r="J29" s="332"/>
      <c r="K29" s="332"/>
    </row>
    <row r="30" spans="1:39" s="5" customFormat="1" ht="21" customHeight="1" x14ac:dyDescent="0.2">
      <c r="A30" s="2"/>
      <c r="B30" s="137" t="s">
        <v>342</v>
      </c>
      <c r="C30" s="138"/>
      <c r="D30" s="139"/>
      <c r="E30" s="286">
        <v>0.35</v>
      </c>
      <c r="F30" s="290">
        <v>1.05</v>
      </c>
      <c r="G30" s="140">
        <f>SUM(G31:G33)</f>
        <v>0</v>
      </c>
      <c r="H30" s="260"/>
      <c r="I30" s="333"/>
      <c r="J30" s="334"/>
      <c r="K30" s="334"/>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row>
    <row r="31" spans="1:39" s="5" customFormat="1" ht="15" x14ac:dyDescent="0.2">
      <c r="A31" s="2"/>
      <c r="B31" s="28" t="s">
        <v>343</v>
      </c>
      <c r="C31" s="134"/>
      <c r="D31" s="85"/>
      <c r="E31" s="283">
        <v>0.28999999999999998</v>
      </c>
      <c r="F31" s="291">
        <v>0.30449999999999999</v>
      </c>
      <c r="G31" s="133">
        <f>IF(D31="Yes",F31,0)</f>
        <v>0</v>
      </c>
      <c r="H31" s="260"/>
      <c r="I31" s="329"/>
      <c r="J31" s="330"/>
      <c r="K31" s="330"/>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row>
    <row r="32" spans="1:39" s="5" customFormat="1" ht="15" x14ac:dyDescent="0.2">
      <c r="A32" s="2"/>
      <c r="B32" s="28" t="s">
        <v>344</v>
      </c>
      <c r="C32" s="134"/>
      <c r="D32" s="85"/>
      <c r="E32" s="283">
        <v>0.47</v>
      </c>
      <c r="F32" s="291">
        <v>0.49349999999999999</v>
      </c>
      <c r="G32" s="133">
        <f>IF(D32="Yes",F32,0)</f>
        <v>0</v>
      </c>
      <c r="H32" s="260"/>
      <c r="I32" s="329"/>
      <c r="J32" s="330"/>
      <c r="K32" s="330"/>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row>
    <row r="33" spans="1:39" s="5" customFormat="1" ht="29.25" thickBot="1" x14ac:dyDescent="0.25">
      <c r="A33" s="2"/>
      <c r="B33" s="200" t="s">
        <v>263</v>
      </c>
      <c r="C33" s="134"/>
      <c r="D33" s="85"/>
      <c r="E33" s="283">
        <v>0.24</v>
      </c>
      <c r="F33" s="291">
        <v>0.252</v>
      </c>
      <c r="G33" s="133">
        <f>IF(D33="Yes",F33,0)</f>
        <v>0</v>
      </c>
      <c r="H33" s="260"/>
      <c r="I33" s="329"/>
      <c r="J33" s="330"/>
      <c r="K33" s="330"/>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row>
    <row r="34" spans="1:39" s="5" customFormat="1" ht="21" customHeight="1" x14ac:dyDescent="0.2">
      <c r="A34" s="2"/>
      <c r="B34" s="137" t="s">
        <v>87</v>
      </c>
      <c r="C34" s="138"/>
      <c r="D34" s="139"/>
      <c r="E34" s="292">
        <v>0.35</v>
      </c>
      <c r="F34" s="290">
        <v>1.05</v>
      </c>
      <c r="G34" s="140">
        <f>SUM(G35:G37)</f>
        <v>0</v>
      </c>
      <c r="H34" s="260"/>
      <c r="I34" s="333"/>
      <c r="J34" s="334"/>
      <c r="K34" s="334"/>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row>
    <row r="35" spans="1:39" s="5" customFormat="1" ht="15" x14ac:dyDescent="0.2">
      <c r="A35" s="2"/>
      <c r="B35" s="28" t="s">
        <v>345</v>
      </c>
      <c r="C35" s="134"/>
      <c r="D35" s="85"/>
      <c r="E35" s="283">
        <v>0.28999999999999998</v>
      </c>
      <c r="F35" s="291">
        <v>0.30449999999999999</v>
      </c>
      <c r="G35" s="133">
        <f>IF(D35="Yes",F35,0)</f>
        <v>0</v>
      </c>
      <c r="H35" s="260"/>
      <c r="I35" s="329"/>
      <c r="J35" s="330"/>
      <c r="K35" s="330"/>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row>
    <row r="36" spans="1:39" s="5" customFormat="1" ht="15" x14ac:dyDescent="0.2">
      <c r="A36" s="2"/>
      <c r="B36" s="28" t="s">
        <v>346</v>
      </c>
      <c r="C36" s="134"/>
      <c r="D36" s="85"/>
      <c r="E36" s="283">
        <v>0.47</v>
      </c>
      <c r="F36" s="291">
        <v>0.49349999999999999</v>
      </c>
      <c r="G36" s="133">
        <f t="shared" ref="G36:G37" si="1">IF(D36="Yes",F36,0)</f>
        <v>0</v>
      </c>
      <c r="H36" s="260"/>
      <c r="I36" s="329"/>
      <c r="J36" s="330"/>
      <c r="K36" s="330"/>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row>
    <row r="37" spans="1:39" s="5" customFormat="1" ht="29.25" thickBot="1" x14ac:dyDescent="0.25">
      <c r="A37" s="2"/>
      <c r="B37" s="200" t="s">
        <v>264</v>
      </c>
      <c r="C37" s="134"/>
      <c r="D37" s="85"/>
      <c r="E37" s="283">
        <v>0.24</v>
      </c>
      <c r="F37" s="291">
        <v>0.252</v>
      </c>
      <c r="G37" s="133">
        <f t="shared" si="1"/>
        <v>0</v>
      </c>
      <c r="H37" s="260"/>
      <c r="I37" s="329"/>
      <c r="J37" s="330"/>
      <c r="K37" s="330"/>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row>
    <row r="38" spans="1:39" s="5" customFormat="1" ht="21" customHeight="1" x14ac:dyDescent="0.2">
      <c r="B38" s="225" t="s">
        <v>58</v>
      </c>
      <c r="C38" s="226"/>
      <c r="D38" s="223"/>
      <c r="E38" s="293">
        <v>1</v>
      </c>
      <c r="F38" s="294">
        <v>10</v>
      </c>
      <c r="G38" s="224">
        <f>MAX(G41,G48)</f>
        <v>0</v>
      </c>
      <c r="H38" s="265"/>
      <c r="I38" s="336"/>
      <c r="J38" s="337"/>
      <c r="K38" s="337"/>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row>
    <row r="39" spans="1:39" s="5" customFormat="1" ht="21" customHeight="1" x14ac:dyDescent="0.2">
      <c r="B39" s="146" t="s">
        <v>348</v>
      </c>
      <c r="C39" s="147"/>
      <c r="D39" s="129"/>
      <c r="E39" s="293"/>
      <c r="F39" s="294"/>
      <c r="G39" s="148"/>
      <c r="H39" s="265"/>
      <c r="I39" s="327"/>
      <c r="J39" s="328"/>
      <c r="K39" s="328"/>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row>
    <row r="40" spans="1:39" s="5" customFormat="1" ht="15" x14ac:dyDescent="0.2">
      <c r="B40" s="135" t="s">
        <v>347</v>
      </c>
      <c r="C40" s="134"/>
      <c r="D40" s="132"/>
      <c r="E40" s="295"/>
      <c r="F40" s="296">
        <f>IF(D40="Yes",1,0)</f>
        <v>0</v>
      </c>
      <c r="G40" s="145"/>
      <c r="H40" s="265"/>
      <c r="I40" s="338"/>
      <c r="J40" s="338"/>
      <c r="K40" s="338"/>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row>
    <row r="41" spans="1:39" s="5" customFormat="1" ht="21" customHeight="1" x14ac:dyDescent="0.2">
      <c r="B41" s="146" t="s">
        <v>55</v>
      </c>
      <c r="C41" s="253"/>
      <c r="D41" s="129"/>
      <c r="E41" s="297">
        <v>1</v>
      </c>
      <c r="F41" s="298">
        <v>10</v>
      </c>
      <c r="G41" s="148">
        <f>SUM(G42:G46)</f>
        <v>0</v>
      </c>
      <c r="H41" s="266">
        <f>IF(AND(G41&gt;=G48),1,IF(AND(G48&gt;G41),2,0))</f>
        <v>1</v>
      </c>
      <c r="I41" s="327"/>
      <c r="J41" s="328"/>
      <c r="K41" s="328"/>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row>
    <row r="42" spans="1:39" s="5" customFormat="1" ht="15" x14ac:dyDescent="0.2">
      <c r="B42" s="135" t="s">
        <v>420</v>
      </c>
      <c r="C42" s="351"/>
      <c r="D42" s="85"/>
      <c r="E42" s="299">
        <v>0.3</v>
      </c>
      <c r="F42" s="300">
        <v>3</v>
      </c>
      <c r="G42" s="149">
        <f>IF(D42="Yes",F42,0)</f>
        <v>0</v>
      </c>
      <c r="H42" s="260"/>
      <c r="I42" s="329"/>
      <c r="J42" s="330"/>
      <c r="K42" s="330"/>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row>
    <row r="43" spans="1:39" s="5" customFormat="1" ht="15" x14ac:dyDescent="0.2">
      <c r="B43" s="135" t="s">
        <v>349</v>
      </c>
      <c r="C43" s="134"/>
      <c r="D43" s="85"/>
      <c r="E43" s="299">
        <v>0.3</v>
      </c>
      <c r="F43" s="300">
        <v>3</v>
      </c>
      <c r="G43" s="149">
        <f t="shared" ref="G43:G45" si="2">IF(D43="Yes",F43,0)</f>
        <v>0</v>
      </c>
      <c r="H43" s="260"/>
      <c r="I43" s="329"/>
      <c r="J43" s="330"/>
      <c r="K43" s="330"/>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row>
    <row r="44" spans="1:39" s="5" customFormat="1" ht="15" x14ac:dyDescent="0.2">
      <c r="B44" s="28" t="s">
        <v>350</v>
      </c>
      <c r="C44" s="134"/>
      <c r="D44" s="85"/>
      <c r="E44" s="299">
        <v>0.1</v>
      </c>
      <c r="F44" s="300">
        <v>1</v>
      </c>
      <c r="G44" s="149">
        <f t="shared" si="2"/>
        <v>0</v>
      </c>
      <c r="H44" s="260"/>
      <c r="I44" s="329"/>
      <c r="J44" s="330"/>
      <c r="K44" s="330"/>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row>
    <row r="45" spans="1:39" s="5" customFormat="1" ht="15" x14ac:dyDescent="0.2">
      <c r="B45" s="135" t="s">
        <v>351</v>
      </c>
      <c r="C45" s="134"/>
      <c r="D45" s="85"/>
      <c r="E45" s="299">
        <v>0.2</v>
      </c>
      <c r="F45" s="300">
        <v>2</v>
      </c>
      <c r="G45" s="149">
        <f t="shared" si="2"/>
        <v>0</v>
      </c>
      <c r="H45" s="260"/>
      <c r="I45" s="329"/>
      <c r="J45" s="330"/>
      <c r="K45" s="330"/>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row>
    <row r="46" spans="1:39" s="5" customFormat="1" ht="15" x14ac:dyDescent="0.2">
      <c r="B46" s="135" t="s">
        <v>352</v>
      </c>
      <c r="C46" s="134"/>
      <c r="D46" s="85"/>
      <c r="E46" s="299">
        <v>0.1</v>
      </c>
      <c r="F46" s="300">
        <v>1</v>
      </c>
      <c r="G46" s="149">
        <f>IF(D46="Yes",F46,0)</f>
        <v>0</v>
      </c>
      <c r="H46" s="260"/>
      <c r="I46" s="329"/>
      <c r="J46" s="330"/>
      <c r="K46" s="330"/>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row>
    <row r="48" spans="1:39" s="5" customFormat="1" ht="21" customHeight="1" x14ac:dyDescent="0.2">
      <c r="B48" s="146" t="s">
        <v>56</v>
      </c>
      <c r="C48" s="147"/>
      <c r="D48" s="129"/>
      <c r="E48" s="297">
        <v>1</v>
      </c>
      <c r="F48" s="298">
        <v>10</v>
      </c>
      <c r="G48" s="148">
        <f>SUM(G49:G53)</f>
        <v>0</v>
      </c>
      <c r="H48" s="260"/>
      <c r="I48" s="327"/>
      <c r="J48" s="328"/>
      <c r="K48" s="328"/>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row>
    <row r="49" spans="2:39" s="5" customFormat="1" ht="15" x14ac:dyDescent="0.2">
      <c r="B49" s="135" t="s">
        <v>353</v>
      </c>
      <c r="C49" s="134"/>
      <c r="D49" s="85"/>
      <c r="E49" s="301">
        <v>0.215</v>
      </c>
      <c r="F49" s="302">
        <v>2.15</v>
      </c>
      <c r="G49" s="149">
        <f>IF(D49="Yes",F49,0)</f>
        <v>0</v>
      </c>
      <c r="H49" s="260"/>
      <c r="I49" s="329"/>
      <c r="J49" s="330"/>
      <c r="K49" s="330"/>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row>
    <row r="50" spans="2:39" s="5" customFormat="1" ht="15" x14ac:dyDescent="0.2">
      <c r="B50" s="135" t="s">
        <v>354</v>
      </c>
      <c r="C50" s="134"/>
      <c r="D50" s="85"/>
      <c r="E50" s="301">
        <v>0.33</v>
      </c>
      <c r="F50" s="302">
        <v>3.3</v>
      </c>
      <c r="G50" s="149">
        <f t="shared" ref="G50:G53" si="3">IF(D50="Yes",F50,0)</f>
        <v>0</v>
      </c>
      <c r="H50" s="260"/>
      <c r="I50" s="329"/>
      <c r="J50" s="330"/>
      <c r="K50" s="330"/>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row>
    <row r="51" spans="2:39" s="5" customFormat="1" ht="15" x14ac:dyDescent="0.2">
      <c r="B51" s="135" t="s">
        <v>355</v>
      </c>
      <c r="C51" s="134"/>
      <c r="D51" s="85"/>
      <c r="E51" s="301">
        <v>0.1</v>
      </c>
      <c r="F51" s="302">
        <v>1</v>
      </c>
      <c r="G51" s="149">
        <f t="shared" si="3"/>
        <v>0</v>
      </c>
      <c r="H51" s="260"/>
      <c r="I51" s="329"/>
      <c r="J51" s="330"/>
      <c r="K51" s="330"/>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row>
    <row r="52" spans="2:39" s="5" customFormat="1" ht="15" x14ac:dyDescent="0.2">
      <c r="B52" s="135" t="s">
        <v>356</v>
      </c>
      <c r="C52" s="134"/>
      <c r="D52" s="85"/>
      <c r="E52" s="301">
        <v>0.215</v>
      </c>
      <c r="F52" s="302">
        <v>2.15</v>
      </c>
      <c r="G52" s="149">
        <f t="shared" si="3"/>
        <v>0</v>
      </c>
      <c r="H52" s="260"/>
      <c r="I52" s="329"/>
      <c r="J52" s="330"/>
      <c r="K52" s="330"/>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row>
    <row r="53" spans="2:39" s="5" customFormat="1" ht="15.75" thickBot="1" x14ac:dyDescent="0.25">
      <c r="B53" s="135" t="s">
        <v>357</v>
      </c>
      <c r="C53" s="134"/>
      <c r="D53" s="85"/>
      <c r="E53" s="301">
        <v>0.14000000000000001</v>
      </c>
      <c r="F53" s="302">
        <v>1.4</v>
      </c>
      <c r="G53" s="149">
        <f t="shared" si="3"/>
        <v>0</v>
      </c>
      <c r="H53" s="260"/>
      <c r="I53" s="329"/>
      <c r="J53" s="330"/>
      <c r="K53" s="330"/>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row>
    <row r="54" spans="2:39" s="5" customFormat="1" ht="21" customHeight="1" x14ac:dyDescent="0.2">
      <c r="B54" s="124" t="s">
        <v>358</v>
      </c>
      <c r="C54" s="125"/>
      <c r="D54" s="126"/>
      <c r="E54" s="303">
        <v>1</v>
      </c>
      <c r="F54" s="304">
        <v>10</v>
      </c>
      <c r="G54" s="127">
        <f>G61+G55</f>
        <v>0</v>
      </c>
      <c r="H54" s="267"/>
      <c r="I54" s="339"/>
      <c r="J54" s="340"/>
      <c r="K54" s="340"/>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row>
    <row r="55" spans="2:39" s="5" customFormat="1" ht="21" customHeight="1" x14ac:dyDescent="0.2">
      <c r="B55" s="128" t="s">
        <v>1</v>
      </c>
      <c r="C55" s="129"/>
      <c r="D55" s="129"/>
      <c r="E55" s="305">
        <v>0.25</v>
      </c>
      <c r="F55" s="306">
        <v>2.5</v>
      </c>
      <c r="G55" s="148">
        <f>SUM(G56:G60)</f>
        <v>0</v>
      </c>
      <c r="H55" s="260"/>
      <c r="I55" s="327"/>
      <c r="J55" s="328"/>
      <c r="K55" s="328"/>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row>
    <row r="56" spans="2:39" s="5" customFormat="1" ht="15" x14ac:dyDescent="0.2">
      <c r="B56" s="28" t="s">
        <v>168</v>
      </c>
      <c r="C56" s="150"/>
      <c r="D56" s="85"/>
      <c r="E56" s="283">
        <v>0.28999999999999998</v>
      </c>
      <c r="F56" s="307">
        <v>0.72499999999999998</v>
      </c>
      <c r="G56" s="133">
        <f>IF(D56="Yes",F56,0)</f>
        <v>0</v>
      </c>
      <c r="H56" s="260"/>
      <c r="I56" s="329"/>
      <c r="J56" s="330"/>
      <c r="K56" s="330"/>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row>
    <row r="57" spans="2:39" s="5" customFormat="1" ht="15" x14ac:dyDescent="0.2">
      <c r="B57" s="28" t="s">
        <v>50</v>
      </c>
      <c r="C57" s="150"/>
      <c r="D57" s="85"/>
      <c r="E57" s="283">
        <v>0.14000000000000001</v>
      </c>
      <c r="F57" s="307">
        <v>0.35</v>
      </c>
      <c r="G57" s="133">
        <f>IF(D57="Yes",F57,0)</f>
        <v>0</v>
      </c>
      <c r="H57" s="260"/>
      <c r="I57" s="341"/>
      <c r="J57" s="330"/>
      <c r="K57" s="330"/>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row>
    <row r="58" spans="2:39" s="5" customFormat="1" ht="28.5" x14ac:dyDescent="0.2">
      <c r="B58" s="28" t="s">
        <v>359</v>
      </c>
      <c r="C58" s="150"/>
      <c r="D58" s="85"/>
      <c r="E58" s="283">
        <v>0.28999999999999998</v>
      </c>
      <c r="F58" s="307">
        <v>0.72499999999999998</v>
      </c>
      <c r="G58" s="133">
        <f>IF(D58="Yes",F58,0)</f>
        <v>0</v>
      </c>
      <c r="H58" s="260"/>
      <c r="I58" s="341"/>
      <c r="J58" s="342"/>
      <c r="K58" s="342"/>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row>
    <row r="59" spans="2:39" s="5" customFormat="1" ht="42.75" x14ac:dyDescent="0.2">
      <c r="B59" s="28" t="s">
        <v>360</v>
      </c>
      <c r="C59" s="150"/>
      <c r="D59" s="85"/>
      <c r="E59" s="283">
        <v>0.14000000000000001</v>
      </c>
      <c r="F59" s="307">
        <v>0.35</v>
      </c>
      <c r="G59" s="133">
        <f t="shared" ref="G59:G60" si="4">IF(D59="Yes",F59,0)</f>
        <v>0</v>
      </c>
      <c r="H59" s="260"/>
      <c r="I59" s="341"/>
      <c r="J59" s="330"/>
      <c r="K59" s="330"/>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row>
    <row r="60" spans="2:39" s="5" customFormat="1" ht="15" x14ac:dyDescent="0.2">
      <c r="B60" s="28" t="s">
        <v>265</v>
      </c>
      <c r="C60" s="150"/>
      <c r="D60" s="85"/>
      <c r="E60" s="283">
        <v>0.14000000000000001</v>
      </c>
      <c r="F60" s="307">
        <v>0.35</v>
      </c>
      <c r="G60" s="133">
        <f t="shared" si="4"/>
        <v>0</v>
      </c>
      <c r="H60" s="260"/>
      <c r="I60" s="341"/>
      <c r="J60" s="330"/>
      <c r="K60" s="330"/>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row>
    <row r="61" spans="2:39" s="5" customFormat="1" ht="21" customHeight="1" x14ac:dyDescent="0.2">
      <c r="B61" s="128" t="s">
        <v>59</v>
      </c>
      <c r="C61" s="129"/>
      <c r="D61" s="129"/>
      <c r="E61" s="305">
        <v>0.75</v>
      </c>
      <c r="F61" s="306">
        <v>7.5</v>
      </c>
      <c r="G61" s="148">
        <f>MAX(G62,G83)</f>
        <v>0</v>
      </c>
      <c r="H61" s="260"/>
      <c r="I61" s="327"/>
      <c r="J61" s="328"/>
      <c r="K61" s="328"/>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row>
    <row r="62" spans="2:39" s="5" customFormat="1" ht="21" customHeight="1" x14ac:dyDescent="0.2">
      <c r="B62" s="137" t="s">
        <v>361</v>
      </c>
      <c r="C62" s="139"/>
      <c r="D62" s="139"/>
      <c r="E62" s="292">
        <v>1</v>
      </c>
      <c r="F62" s="308">
        <v>7.5</v>
      </c>
      <c r="G62" s="151">
        <f>SUM(G69+G76)</f>
        <v>0</v>
      </c>
      <c r="H62" s="260"/>
      <c r="I62" s="333"/>
      <c r="J62" s="334"/>
      <c r="K62" s="334"/>
      <c r="L62" s="46"/>
      <c r="M62" s="46"/>
      <c r="N62" s="46"/>
      <c r="O62" s="46"/>
      <c r="P62" s="46"/>
      <c r="Q62" s="46"/>
      <c r="R62" s="46"/>
      <c r="S62" s="46"/>
      <c r="T62" s="46"/>
      <c r="U62" s="46"/>
      <c r="V62" s="46"/>
      <c r="W62" s="46"/>
      <c r="X62" s="46"/>
      <c r="Y62" s="46"/>
      <c r="Z62" s="46"/>
      <c r="AA62" s="46"/>
      <c r="AB62" s="46"/>
      <c r="AC62" s="46"/>
      <c r="AD62" s="46"/>
      <c r="AE62" s="46"/>
      <c r="AF62" s="46"/>
      <c r="AG62" s="46"/>
      <c r="AH62" s="46"/>
      <c r="AI62" s="46"/>
      <c r="AJ62" s="46"/>
      <c r="AK62" s="46"/>
      <c r="AL62" s="46"/>
      <c r="AM62" s="46"/>
    </row>
    <row r="63" spans="2:39" ht="15" x14ac:dyDescent="0.2">
      <c r="B63" s="152" t="s">
        <v>362</v>
      </c>
      <c r="C63" s="153"/>
      <c r="D63" s="153"/>
      <c r="E63" s="309"/>
      <c r="F63" s="309"/>
      <c r="G63" s="153"/>
      <c r="H63" s="260"/>
      <c r="I63" s="343"/>
      <c r="J63" s="344"/>
      <c r="K63" s="344"/>
    </row>
    <row r="64" spans="2:39" s="5" customFormat="1" ht="15" x14ac:dyDescent="0.2">
      <c r="B64" s="135" t="s">
        <v>363</v>
      </c>
      <c r="C64" s="150"/>
      <c r="D64" s="85"/>
      <c r="E64" s="283"/>
      <c r="F64" s="187"/>
      <c r="G64" s="144"/>
      <c r="H64" s="260"/>
      <c r="I64" s="329"/>
      <c r="J64" s="330"/>
      <c r="K64" s="330"/>
      <c r="L64" s="46"/>
      <c r="M64" s="46"/>
      <c r="N64" s="46"/>
      <c r="O64" s="46"/>
      <c r="P64" s="46"/>
      <c r="Q64" s="46"/>
      <c r="R64" s="46"/>
      <c r="S64" s="46"/>
      <c r="T64" s="46"/>
      <c r="U64" s="46"/>
      <c r="V64" s="46"/>
      <c r="W64" s="46"/>
      <c r="X64" s="46"/>
      <c r="Y64" s="46"/>
      <c r="Z64" s="46"/>
      <c r="AA64" s="46"/>
      <c r="AB64" s="46"/>
      <c r="AC64" s="46"/>
      <c r="AD64" s="46"/>
      <c r="AE64" s="46"/>
      <c r="AF64" s="46"/>
      <c r="AG64" s="46"/>
      <c r="AH64" s="46"/>
      <c r="AI64" s="46"/>
      <c r="AJ64" s="46"/>
      <c r="AK64" s="46"/>
      <c r="AL64" s="46"/>
      <c r="AM64" s="46"/>
    </row>
    <row r="65" spans="2:39" s="5" customFormat="1" ht="15" x14ac:dyDescent="0.2">
      <c r="B65" s="135" t="s">
        <v>364</v>
      </c>
      <c r="C65" s="150"/>
      <c r="D65" s="85"/>
      <c r="E65" s="283"/>
      <c r="F65" s="187"/>
      <c r="G65" s="144"/>
      <c r="H65" s="260"/>
      <c r="I65" s="331"/>
      <c r="J65" s="330"/>
      <c r="K65" s="330"/>
      <c r="L65" s="46"/>
      <c r="M65" s="46"/>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row>
    <row r="66" spans="2:39" s="5" customFormat="1" ht="15" x14ac:dyDescent="0.2">
      <c r="B66" s="135" t="s">
        <v>365</v>
      </c>
      <c r="C66" s="150"/>
      <c r="D66" s="85"/>
      <c r="E66" s="283"/>
      <c r="F66" s="187"/>
      <c r="G66" s="144"/>
      <c r="H66" s="260"/>
      <c r="I66" s="331"/>
      <c r="J66" s="330"/>
      <c r="K66" s="330"/>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row>
    <row r="67" spans="2:39" s="5" customFormat="1" ht="15" x14ac:dyDescent="0.2">
      <c r="B67" s="135" t="s">
        <v>366</v>
      </c>
      <c r="C67" s="150"/>
      <c r="D67" s="85"/>
      <c r="E67" s="283"/>
      <c r="F67" s="187"/>
      <c r="G67" s="144"/>
      <c r="H67" s="260"/>
      <c r="I67" s="331"/>
      <c r="J67" s="330"/>
      <c r="K67" s="330"/>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row>
    <row r="68" spans="2:39" ht="28.5" x14ac:dyDescent="0.2">
      <c r="B68" s="135" t="s">
        <v>367</v>
      </c>
      <c r="C68" s="150"/>
      <c r="D68" s="85"/>
      <c r="E68" s="283"/>
      <c r="F68" s="187"/>
      <c r="G68" s="144"/>
      <c r="H68" s="260"/>
      <c r="I68" s="331"/>
      <c r="J68" s="332"/>
      <c r="K68" s="332"/>
    </row>
    <row r="69" spans="2:39" ht="15.75" customHeight="1" x14ac:dyDescent="0.2">
      <c r="B69" s="246" t="s">
        <v>375</v>
      </c>
      <c r="C69" s="153"/>
      <c r="D69" s="153"/>
      <c r="E69" s="310">
        <v>0.4</v>
      </c>
      <c r="F69" s="311">
        <v>3</v>
      </c>
      <c r="G69" s="154">
        <f>MAX(G70,G71,G72,G73,G74,G75)</f>
        <v>0</v>
      </c>
      <c r="H69" s="260"/>
      <c r="I69" s="343"/>
      <c r="J69" s="344"/>
      <c r="K69" s="344"/>
    </row>
    <row r="70" spans="2:39" ht="15" x14ac:dyDescent="0.2">
      <c r="B70" s="155" t="s">
        <v>368</v>
      </c>
      <c r="C70" s="156"/>
      <c r="D70" s="85"/>
      <c r="E70" s="283"/>
      <c r="F70" s="307">
        <v>3</v>
      </c>
      <c r="G70" s="133">
        <f t="shared" ref="G70:G75" si="5">IF(D70="Yes",F70,0)</f>
        <v>0</v>
      </c>
      <c r="H70" s="260"/>
      <c r="I70" s="345"/>
      <c r="J70" s="332"/>
      <c r="K70" s="332"/>
    </row>
    <row r="71" spans="2:39" s="7" customFormat="1" ht="15" x14ac:dyDescent="0.2">
      <c r="B71" s="155" t="s">
        <v>369</v>
      </c>
      <c r="C71" s="156"/>
      <c r="D71" s="85"/>
      <c r="E71" s="283"/>
      <c r="F71" s="307">
        <v>3</v>
      </c>
      <c r="G71" s="133">
        <f t="shared" si="5"/>
        <v>0</v>
      </c>
      <c r="H71" s="260"/>
      <c r="I71" s="331"/>
      <c r="J71" s="346"/>
      <c r="K71" s="346"/>
      <c r="L71" s="48"/>
      <c r="M71" s="48"/>
      <c r="N71" s="48"/>
      <c r="O71" s="48"/>
      <c r="P71" s="48"/>
      <c r="Q71" s="48"/>
      <c r="R71" s="48"/>
      <c r="S71" s="48"/>
      <c r="T71" s="48"/>
      <c r="U71" s="48"/>
      <c r="V71" s="48"/>
      <c r="W71" s="48"/>
      <c r="X71" s="48"/>
      <c r="Y71" s="48"/>
      <c r="Z71" s="48"/>
      <c r="AA71" s="48"/>
      <c r="AB71" s="48"/>
      <c r="AC71" s="48"/>
      <c r="AD71" s="48"/>
      <c r="AE71" s="48"/>
      <c r="AF71" s="48"/>
      <c r="AG71" s="48"/>
      <c r="AH71" s="48"/>
      <c r="AI71" s="48"/>
      <c r="AJ71" s="48"/>
      <c r="AK71" s="48"/>
      <c r="AL71" s="48"/>
      <c r="AM71" s="48"/>
    </row>
    <row r="72" spans="2:39" s="7" customFormat="1" ht="15" x14ac:dyDescent="0.2">
      <c r="B72" s="157" t="s">
        <v>370</v>
      </c>
      <c r="C72" s="156"/>
      <c r="D72" s="85"/>
      <c r="E72" s="283"/>
      <c r="F72" s="307">
        <v>3</v>
      </c>
      <c r="G72" s="133">
        <f t="shared" si="5"/>
        <v>0</v>
      </c>
      <c r="H72" s="260"/>
      <c r="I72" s="331"/>
      <c r="J72" s="346"/>
      <c r="K72" s="346"/>
      <c r="L72" s="48"/>
      <c r="M72" s="48"/>
      <c r="N72" s="48"/>
      <c r="O72" s="48"/>
      <c r="P72" s="48"/>
      <c r="Q72" s="48"/>
      <c r="R72" s="48"/>
      <c r="S72" s="48"/>
      <c r="T72" s="48"/>
      <c r="U72" s="48"/>
      <c r="V72" s="48"/>
      <c r="W72" s="48"/>
      <c r="X72" s="48"/>
      <c r="Y72" s="48"/>
      <c r="Z72" s="48"/>
      <c r="AA72" s="48"/>
      <c r="AB72" s="48"/>
      <c r="AC72" s="48"/>
      <c r="AD72" s="48"/>
      <c r="AE72" s="48"/>
      <c r="AF72" s="48"/>
      <c r="AG72" s="48"/>
      <c r="AH72" s="48"/>
      <c r="AI72" s="48"/>
      <c r="AJ72" s="48"/>
      <c r="AK72" s="48"/>
      <c r="AL72" s="48"/>
      <c r="AM72" s="48"/>
    </row>
    <row r="73" spans="2:39" ht="15" x14ac:dyDescent="0.2">
      <c r="B73" s="157" t="s">
        <v>371</v>
      </c>
      <c r="C73" s="156"/>
      <c r="D73" s="85"/>
      <c r="E73" s="283"/>
      <c r="F73" s="307">
        <v>3</v>
      </c>
      <c r="G73" s="133">
        <f t="shared" si="5"/>
        <v>0</v>
      </c>
      <c r="H73" s="260"/>
      <c r="I73" s="331"/>
      <c r="J73" s="332"/>
      <c r="K73" s="332"/>
    </row>
    <row r="74" spans="2:39" ht="15" x14ac:dyDescent="0.2">
      <c r="B74" s="157" t="s">
        <v>372</v>
      </c>
      <c r="C74" s="156"/>
      <c r="D74" s="85"/>
      <c r="E74" s="283"/>
      <c r="F74" s="307">
        <v>3</v>
      </c>
      <c r="G74" s="133">
        <f t="shared" si="5"/>
        <v>0</v>
      </c>
      <c r="H74" s="260"/>
      <c r="I74" s="331"/>
      <c r="J74" s="332"/>
      <c r="K74" s="332"/>
    </row>
    <row r="75" spans="2:39" ht="15" x14ac:dyDescent="0.2">
      <c r="B75" s="157" t="s">
        <v>373</v>
      </c>
      <c r="C75" s="156"/>
      <c r="D75" s="85"/>
      <c r="E75" s="283"/>
      <c r="F75" s="307">
        <v>3</v>
      </c>
      <c r="G75" s="133">
        <f t="shared" si="5"/>
        <v>0</v>
      </c>
      <c r="H75" s="260"/>
      <c r="I75" s="331"/>
      <c r="J75" s="332"/>
      <c r="K75" s="332"/>
    </row>
    <row r="76" spans="2:39" ht="15" x14ac:dyDescent="0.2">
      <c r="B76" s="152" t="s">
        <v>374</v>
      </c>
      <c r="C76" s="153"/>
      <c r="D76" s="153"/>
      <c r="E76" s="310">
        <v>0.6</v>
      </c>
      <c r="F76" s="311">
        <v>4.5</v>
      </c>
      <c r="G76" s="154">
        <f>SUM(G77:G82)</f>
        <v>0</v>
      </c>
      <c r="H76" s="260"/>
      <c r="I76" s="343"/>
      <c r="J76" s="344"/>
      <c r="K76" s="344"/>
    </row>
    <row r="77" spans="2:39" ht="15" x14ac:dyDescent="0.2">
      <c r="B77" s="135" t="s">
        <v>376</v>
      </c>
      <c r="C77" s="150"/>
      <c r="D77" s="85"/>
      <c r="E77" s="283">
        <v>0.3</v>
      </c>
      <c r="F77" s="307">
        <v>1.35</v>
      </c>
      <c r="G77" s="133">
        <f t="shared" ref="G77:G82" si="6">IF(D77="Yes",F77,0)</f>
        <v>0</v>
      </c>
      <c r="H77" s="260"/>
      <c r="I77" s="331"/>
      <c r="J77" s="332"/>
      <c r="K77" s="332"/>
    </row>
    <row r="78" spans="2:39" ht="15" x14ac:dyDescent="0.2">
      <c r="B78" s="157" t="s">
        <v>377</v>
      </c>
      <c r="C78" s="159"/>
      <c r="D78" s="85"/>
      <c r="E78" s="283">
        <v>0.3</v>
      </c>
      <c r="F78" s="307">
        <v>1.35</v>
      </c>
      <c r="G78" s="133">
        <f t="shared" si="6"/>
        <v>0</v>
      </c>
      <c r="H78" s="260"/>
      <c r="I78" s="331"/>
      <c r="J78" s="332"/>
      <c r="K78" s="332"/>
    </row>
    <row r="79" spans="2:39" ht="15" x14ac:dyDescent="0.2">
      <c r="B79" s="158" t="s">
        <v>378</v>
      </c>
      <c r="C79" s="159"/>
      <c r="D79" s="85"/>
      <c r="E79" s="283">
        <v>0.15</v>
      </c>
      <c r="F79" s="307">
        <v>0.67500000000000004</v>
      </c>
      <c r="G79" s="133">
        <f t="shared" si="6"/>
        <v>0</v>
      </c>
      <c r="H79" s="260"/>
      <c r="I79" s="331"/>
      <c r="J79" s="332"/>
      <c r="K79" s="332"/>
    </row>
    <row r="80" spans="2:39" ht="15" x14ac:dyDescent="0.2">
      <c r="B80" s="135" t="s">
        <v>379</v>
      </c>
      <c r="C80" s="150"/>
      <c r="D80" s="85"/>
      <c r="E80" s="283">
        <v>0.1</v>
      </c>
      <c r="F80" s="307">
        <v>0.45</v>
      </c>
      <c r="G80" s="133">
        <f t="shared" si="6"/>
        <v>0</v>
      </c>
      <c r="H80" s="260"/>
      <c r="J80" s="332"/>
      <c r="K80" s="332"/>
    </row>
    <row r="81" spans="2:39" ht="15.75" thickBot="1" x14ac:dyDescent="0.25">
      <c r="B81" s="135" t="s">
        <v>380</v>
      </c>
      <c r="C81" s="150"/>
      <c r="D81" s="85"/>
      <c r="E81" s="283">
        <v>0</v>
      </c>
      <c r="F81" s="187"/>
      <c r="G81" s="144"/>
      <c r="H81" s="268"/>
      <c r="I81" s="331"/>
      <c r="J81" s="330"/>
      <c r="K81" s="330"/>
    </row>
    <row r="82" spans="2:39" ht="15" x14ac:dyDescent="0.2">
      <c r="B82" s="29" t="s">
        <v>381</v>
      </c>
      <c r="C82" s="150"/>
      <c r="D82" s="85"/>
      <c r="E82" s="312">
        <v>0.15</v>
      </c>
      <c r="F82" s="313">
        <v>0.67500000000000004</v>
      </c>
      <c r="G82" s="133">
        <f t="shared" si="6"/>
        <v>0</v>
      </c>
      <c r="I82" s="331"/>
      <c r="J82" s="332"/>
      <c r="K82" s="332"/>
    </row>
    <row r="83" spans="2:39" s="5" customFormat="1" ht="21" customHeight="1" x14ac:dyDescent="0.2">
      <c r="B83" s="137" t="s">
        <v>382</v>
      </c>
      <c r="C83" s="139"/>
      <c r="D83" s="139"/>
      <c r="E83" s="292">
        <v>1</v>
      </c>
      <c r="F83" s="308">
        <v>6</v>
      </c>
      <c r="G83" s="140">
        <f>SUM(G84+G90)</f>
        <v>0</v>
      </c>
      <c r="H83" s="260"/>
      <c r="I83" s="333"/>
      <c r="J83" s="334"/>
      <c r="K83" s="334"/>
      <c r="L83" s="46"/>
      <c r="M83" s="46"/>
      <c r="N83" s="46"/>
      <c r="O83" s="46"/>
      <c r="P83" s="46"/>
      <c r="Q83" s="46"/>
      <c r="R83" s="46"/>
      <c r="S83" s="46"/>
      <c r="T83" s="46"/>
      <c r="U83" s="46"/>
      <c r="V83" s="46"/>
      <c r="W83" s="46"/>
      <c r="X83" s="46"/>
      <c r="Y83" s="46"/>
      <c r="Z83" s="46"/>
      <c r="AA83" s="46"/>
      <c r="AB83" s="46"/>
      <c r="AC83" s="46"/>
      <c r="AD83" s="46"/>
      <c r="AE83" s="46"/>
      <c r="AF83" s="46"/>
      <c r="AG83" s="46"/>
      <c r="AH83" s="46"/>
      <c r="AI83" s="46"/>
      <c r="AJ83" s="46"/>
      <c r="AK83" s="46"/>
      <c r="AL83" s="46"/>
      <c r="AM83" s="46"/>
    </row>
    <row r="84" spans="2:39" ht="15.75" customHeight="1" x14ac:dyDescent="0.2">
      <c r="B84" s="246" t="s">
        <v>375</v>
      </c>
      <c r="C84" s="153"/>
      <c r="D84" s="153"/>
      <c r="E84" s="310">
        <v>0.4</v>
      </c>
      <c r="F84" s="314">
        <v>2.4</v>
      </c>
      <c r="G84" s="154">
        <f>MAX(G85:G89)</f>
        <v>0</v>
      </c>
      <c r="H84" s="260"/>
      <c r="I84" s="343"/>
      <c r="J84" s="344"/>
      <c r="K84" s="344"/>
    </row>
    <row r="85" spans="2:39" ht="15" x14ac:dyDescent="0.2">
      <c r="B85" s="155" t="s">
        <v>383</v>
      </c>
      <c r="C85" s="156"/>
      <c r="D85" s="85"/>
      <c r="E85" s="283"/>
      <c r="F85" s="307">
        <v>2.35</v>
      </c>
      <c r="G85" s="133">
        <f>IF(D85="Yes",F85,0)</f>
        <v>0</v>
      </c>
      <c r="H85" s="260"/>
      <c r="I85" s="345"/>
      <c r="J85" s="332"/>
      <c r="K85" s="332"/>
    </row>
    <row r="86" spans="2:39" s="7" customFormat="1" ht="15" x14ac:dyDescent="0.2">
      <c r="B86" s="155" t="s">
        <v>384</v>
      </c>
      <c r="C86" s="156"/>
      <c r="D86" s="85"/>
      <c r="E86" s="283"/>
      <c r="F86" s="307">
        <v>2.35</v>
      </c>
      <c r="G86" s="133">
        <f>IF(D86="Yes",F86,0)</f>
        <v>0</v>
      </c>
      <c r="H86" s="260"/>
      <c r="I86" s="331"/>
      <c r="J86" s="346"/>
      <c r="K86" s="346"/>
      <c r="L86" s="48"/>
      <c r="M86" s="48"/>
      <c r="N86" s="48"/>
      <c r="O86" s="48"/>
      <c r="P86" s="48"/>
      <c r="Q86" s="48"/>
      <c r="R86" s="48"/>
      <c r="S86" s="48"/>
      <c r="T86" s="48"/>
      <c r="U86" s="48"/>
      <c r="V86" s="48"/>
      <c r="W86" s="48"/>
      <c r="X86" s="48"/>
      <c r="Y86" s="48"/>
      <c r="Z86" s="48"/>
      <c r="AA86" s="48"/>
      <c r="AB86" s="48"/>
      <c r="AC86" s="48"/>
      <c r="AD86" s="48"/>
      <c r="AE86" s="48"/>
      <c r="AF86" s="48"/>
      <c r="AG86" s="48"/>
      <c r="AH86" s="48"/>
      <c r="AI86" s="48"/>
      <c r="AJ86" s="48"/>
      <c r="AK86" s="48"/>
      <c r="AL86" s="48"/>
      <c r="AM86" s="48"/>
    </row>
    <row r="87" spans="2:39" s="7" customFormat="1" ht="15" x14ac:dyDescent="0.2">
      <c r="B87" s="157" t="s">
        <v>385</v>
      </c>
      <c r="C87" s="156"/>
      <c r="D87" s="85"/>
      <c r="E87" s="283"/>
      <c r="F87" s="307">
        <v>0.9</v>
      </c>
      <c r="G87" s="133">
        <f>IF(D87="Yes",F87,0)</f>
        <v>0</v>
      </c>
      <c r="H87" s="260"/>
      <c r="I87" s="331"/>
      <c r="J87" s="346"/>
      <c r="K87" s="346"/>
      <c r="L87" s="48"/>
      <c r="M87" s="48"/>
      <c r="N87" s="48"/>
      <c r="O87" s="48"/>
      <c r="P87" s="48"/>
      <c r="Q87" s="48"/>
      <c r="R87" s="48"/>
      <c r="S87" s="48"/>
      <c r="T87" s="48"/>
      <c r="U87" s="48"/>
      <c r="V87" s="48"/>
      <c r="W87" s="48"/>
      <c r="X87" s="48"/>
      <c r="Y87" s="48"/>
      <c r="Z87" s="48"/>
      <c r="AA87" s="48"/>
      <c r="AB87" s="48"/>
      <c r="AC87" s="48"/>
      <c r="AD87" s="48"/>
      <c r="AE87" s="48"/>
      <c r="AF87" s="48"/>
      <c r="AG87" s="48"/>
      <c r="AH87" s="48"/>
      <c r="AI87" s="48"/>
      <c r="AJ87" s="48"/>
      <c r="AK87" s="48"/>
      <c r="AL87" s="48"/>
      <c r="AM87" s="48"/>
    </row>
    <row r="88" spans="2:39" ht="15" x14ac:dyDescent="0.2">
      <c r="B88" s="157" t="s">
        <v>386</v>
      </c>
      <c r="C88" s="156"/>
      <c r="D88" s="85"/>
      <c r="E88" s="283"/>
      <c r="F88" s="307">
        <v>0.9</v>
      </c>
      <c r="G88" s="133">
        <f>IF(D88="Yes",F88,0)</f>
        <v>0</v>
      </c>
      <c r="H88" s="260"/>
      <c r="I88" s="331"/>
      <c r="J88" s="332"/>
      <c r="K88" s="332"/>
    </row>
    <row r="89" spans="2:39" ht="15" x14ac:dyDescent="0.2">
      <c r="B89" s="157" t="s">
        <v>387</v>
      </c>
      <c r="C89" s="156"/>
      <c r="D89" s="85"/>
      <c r="E89" s="283"/>
      <c r="F89" s="307">
        <v>0.9</v>
      </c>
      <c r="G89" s="133">
        <f>IF(D89="Yes",F89,0)</f>
        <v>0</v>
      </c>
      <c r="H89" s="260"/>
      <c r="I89" s="331"/>
      <c r="J89" s="332"/>
      <c r="K89" s="332"/>
    </row>
    <row r="90" spans="2:39" ht="15" x14ac:dyDescent="0.2">
      <c r="B90" s="152" t="s">
        <v>374</v>
      </c>
      <c r="C90" s="153"/>
      <c r="D90" s="153"/>
      <c r="E90" s="310">
        <v>0.6</v>
      </c>
      <c r="F90" s="314">
        <v>3.6</v>
      </c>
      <c r="G90" s="248">
        <f>SUM(G91:G94)</f>
        <v>0</v>
      </c>
      <c r="H90" s="260"/>
      <c r="I90" s="343"/>
      <c r="J90" s="344"/>
      <c r="K90" s="344"/>
    </row>
    <row r="91" spans="2:39" ht="15" x14ac:dyDescent="0.2">
      <c r="B91" s="135" t="s">
        <v>388</v>
      </c>
      <c r="C91" s="150"/>
      <c r="D91" s="85"/>
      <c r="E91" s="283">
        <v>0.35</v>
      </c>
      <c r="F91" s="291">
        <v>1.26</v>
      </c>
      <c r="G91" s="133">
        <f>IF(D91="Yes",F91,0)</f>
        <v>0</v>
      </c>
      <c r="H91" s="260"/>
      <c r="I91" s="331"/>
      <c r="J91" s="332"/>
      <c r="K91" s="332"/>
    </row>
    <row r="92" spans="2:39" ht="15" x14ac:dyDescent="0.2">
      <c r="B92" s="158" t="s">
        <v>389</v>
      </c>
      <c r="C92" s="159"/>
      <c r="D92" s="85"/>
      <c r="E92" s="283">
        <v>0.35</v>
      </c>
      <c r="F92" s="291">
        <v>1.26</v>
      </c>
      <c r="G92" s="133">
        <f t="shared" ref="G92:G94" si="7">IF(D92="Yes",F92,0)</f>
        <v>0</v>
      </c>
      <c r="H92" s="260"/>
      <c r="I92" s="331"/>
      <c r="J92" s="332"/>
      <c r="K92" s="332"/>
    </row>
    <row r="93" spans="2:39" ht="15" x14ac:dyDescent="0.2">
      <c r="B93" s="158" t="s">
        <v>390</v>
      </c>
      <c r="C93" s="159"/>
      <c r="D93" s="85"/>
      <c r="E93" s="283">
        <v>0.15</v>
      </c>
      <c r="F93" s="291">
        <v>0.54</v>
      </c>
      <c r="G93" s="133">
        <f t="shared" si="7"/>
        <v>0</v>
      </c>
      <c r="H93" s="260"/>
      <c r="I93" s="331"/>
      <c r="J93" s="332"/>
      <c r="K93" s="332"/>
    </row>
    <row r="94" spans="2:39" ht="15" x14ac:dyDescent="0.2">
      <c r="B94" s="135" t="s">
        <v>381</v>
      </c>
      <c r="C94" s="150"/>
      <c r="D94" s="85"/>
      <c r="E94" s="283">
        <v>0.15</v>
      </c>
      <c r="F94" s="291">
        <v>0.54</v>
      </c>
      <c r="G94" s="133">
        <f t="shared" si="7"/>
        <v>0</v>
      </c>
      <c r="H94" s="260"/>
      <c r="I94" s="331"/>
      <c r="J94" s="332"/>
      <c r="K94" s="332"/>
    </row>
    <row r="95" spans="2:39" x14ac:dyDescent="0.2">
      <c r="D95" s="22"/>
      <c r="E95" s="315"/>
      <c r="F95" s="316"/>
      <c r="G95" s="23"/>
    </row>
    <row r="96" spans="2:39" x14ac:dyDescent="0.2">
      <c r="D96" s="22"/>
      <c r="E96" s="315"/>
      <c r="F96" s="316"/>
      <c r="G96" s="23"/>
    </row>
    <row r="97" spans="4:7" x14ac:dyDescent="0.2">
      <c r="D97" s="22"/>
      <c r="E97" s="315"/>
      <c r="F97" s="316"/>
      <c r="G97" s="23"/>
    </row>
    <row r="98" spans="4:7" x14ac:dyDescent="0.2">
      <c r="D98" s="22"/>
      <c r="E98" s="315"/>
      <c r="F98" s="316"/>
      <c r="G98" s="23"/>
    </row>
    <row r="99" spans="4:7" x14ac:dyDescent="0.2">
      <c r="D99" s="22"/>
      <c r="E99" s="315"/>
      <c r="F99" s="316"/>
      <c r="G99" s="23"/>
    </row>
    <row r="100" spans="4:7" x14ac:dyDescent="0.2">
      <c r="D100" s="22"/>
      <c r="E100" s="315"/>
      <c r="F100" s="316"/>
      <c r="G100" s="23"/>
    </row>
    <row r="101" spans="4:7" x14ac:dyDescent="0.2">
      <c r="D101" s="22"/>
      <c r="E101" s="315"/>
      <c r="F101" s="316"/>
      <c r="G101" s="23"/>
    </row>
    <row r="102" spans="4:7" x14ac:dyDescent="0.2">
      <c r="D102" s="22"/>
      <c r="E102" s="315"/>
      <c r="F102" s="316"/>
      <c r="G102" s="23"/>
    </row>
    <row r="103" spans="4:7" x14ac:dyDescent="0.2">
      <c r="D103" s="22"/>
      <c r="E103" s="315"/>
      <c r="F103" s="316"/>
      <c r="G103" s="23"/>
    </row>
    <row r="104" spans="4:7" x14ac:dyDescent="0.2">
      <c r="D104" s="22"/>
      <c r="E104" s="315"/>
      <c r="F104" s="316"/>
      <c r="G104" s="23"/>
    </row>
    <row r="105" spans="4:7" x14ac:dyDescent="0.2">
      <c r="D105" s="22"/>
      <c r="E105" s="315"/>
      <c r="F105" s="316"/>
      <c r="G105" s="23"/>
    </row>
    <row r="106" spans="4:7" x14ac:dyDescent="0.2">
      <c r="D106" s="22"/>
      <c r="E106" s="315"/>
      <c r="F106" s="316"/>
      <c r="G106" s="23"/>
    </row>
    <row r="107" spans="4:7" x14ac:dyDescent="0.2">
      <c r="D107" s="22"/>
      <c r="E107" s="315"/>
      <c r="F107" s="316"/>
      <c r="G107" s="23"/>
    </row>
    <row r="108" spans="4:7" x14ac:dyDescent="0.2">
      <c r="D108" s="22"/>
      <c r="E108" s="315"/>
      <c r="F108" s="316"/>
      <c r="G108" s="23"/>
    </row>
    <row r="109" spans="4:7" x14ac:dyDescent="0.2">
      <c r="D109" s="22"/>
      <c r="E109" s="315"/>
      <c r="F109" s="316"/>
      <c r="G109" s="23"/>
    </row>
    <row r="110" spans="4:7" x14ac:dyDescent="0.2">
      <c r="D110" s="22"/>
      <c r="E110" s="315"/>
      <c r="F110" s="316"/>
      <c r="G110" s="23"/>
    </row>
    <row r="111" spans="4:7" x14ac:dyDescent="0.2">
      <c r="D111" s="22"/>
      <c r="E111" s="315"/>
      <c r="F111" s="316"/>
      <c r="G111" s="23"/>
    </row>
    <row r="112" spans="4:7" x14ac:dyDescent="0.2">
      <c r="D112" s="22"/>
      <c r="E112" s="315"/>
      <c r="F112" s="316"/>
      <c r="G112" s="23"/>
    </row>
    <row r="113" spans="4:7" x14ac:dyDescent="0.2">
      <c r="D113" s="22"/>
      <c r="E113" s="315"/>
      <c r="F113" s="316"/>
      <c r="G113" s="23"/>
    </row>
    <row r="114" spans="4:7" x14ac:dyDescent="0.2">
      <c r="D114" s="22"/>
      <c r="E114" s="315"/>
      <c r="F114" s="316"/>
      <c r="G114" s="23"/>
    </row>
    <row r="115" spans="4:7" x14ac:dyDescent="0.2">
      <c r="D115" s="22"/>
      <c r="E115" s="315"/>
      <c r="F115" s="316"/>
      <c r="G115" s="23"/>
    </row>
  </sheetData>
  <sheetProtection algorithmName="SHA-512" hashValue="Toemtk7GNfh0ed5fEkwKoWS3HFCyD07QM/Ug0XqF1rETsxehvq7b9cIhcFiLABiW/KavY4oPoM+4eY7CgLEGIQ==" saltValue="DBaqfMCiRAbhV7EgUJGMIQ==" spinCount="100000" sheet="1" formatCells="0" formatRows="0" selectLockedCells="1"/>
  <mergeCells count="10">
    <mergeCell ref="G9:G10"/>
    <mergeCell ref="I9:K10"/>
    <mergeCell ref="B9:B10"/>
    <mergeCell ref="D9:D10"/>
    <mergeCell ref="C9:C10"/>
    <mergeCell ref="B2:D2"/>
    <mergeCell ref="B3:D3"/>
    <mergeCell ref="B5:D5"/>
    <mergeCell ref="B6:D6"/>
    <mergeCell ref="B7:D7"/>
  </mergeCells>
  <pageMargins left="0.4765625" right="1.036875" top="1.08" bottom="0.91" header="0.5" footer="0.5"/>
  <pageSetup scale="32" fitToHeight="0" orientation="landscape" r:id="rId1"/>
  <headerFooter alignWithMargins="0">
    <oddHeader xml:space="preserve">&amp;R&amp;"Arial,Bold"&amp;12Annex 2
SG DEM
</oddHeader>
  </headerFooter>
  <colBreaks count="1" manualBreakCount="1">
    <brk id="1" max="1048575" man="1"/>
  </colBreaks>
  <ignoredErrors>
    <ignoredError sqref="G48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D26 D28:D29 D31:D33 D35:D37 D77:D82 D49:D53 D40 D56:D60 D13:D18 D20:D23 D42:D46 D64:D68 D70:D75 D91:D94 D85:D89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AA20"/>
  <sheetViews>
    <sheetView zoomScale="70" zoomScaleNormal="70" workbookViewId="0">
      <selection activeCell="C12" sqref="C12"/>
    </sheetView>
  </sheetViews>
  <sheetFormatPr defaultColWidth="9.140625" defaultRowHeight="12.75" x14ac:dyDescent="0.2"/>
  <cols>
    <col min="1" max="1" width="2.42578125" style="2" customWidth="1"/>
    <col min="2" max="2" width="82.85546875" style="4" customWidth="1"/>
    <col min="3" max="3" width="68.85546875" style="2" customWidth="1"/>
    <col min="4" max="4" width="25.28515625" style="19" customWidth="1"/>
    <col min="5" max="5" width="6.140625" style="46" hidden="1" customWidth="1"/>
    <col min="6" max="8" width="55.42578125" style="47" customWidth="1"/>
    <col min="9" max="27" width="9.140625" style="47"/>
    <col min="28" max="16384" width="9.140625" style="2"/>
  </cols>
  <sheetData>
    <row r="2" spans="1:27" ht="18" x14ac:dyDescent="0.2">
      <c r="B2" s="445" t="s">
        <v>414</v>
      </c>
      <c r="C2" s="445"/>
      <c r="D2" s="445"/>
    </row>
    <row r="3" spans="1:27" ht="18.75" thickBot="1" x14ac:dyDescent="0.25">
      <c r="B3" s="446" t="s">
        <v>79</v>
      </c>
      <c r="C3" s="487"/>
      <c r="D3" s="487"/>
    </row>
    <row r="4" spans="1:27" ht="18" x14ac:dyDescent="0.2">
      <c r="A4" s="488" t="s">
        <v>26</v>
      </c>
      <c r="B4" s="489"/>
      <c r="C4" s="489"/>
      <c r="D4" s="490"/>
      <c r="E4" s="49"/>
    </row>
    <row r="5" spans="1:27" ht="23.25" customHeight="1" x14ac:dyDescent="0.2">
      <c r="A5" s="25"/>
      <c r="B5" s="491" t="s">
        <v>52</v>
      </c>
      <c r="C5" s="491"/>
      <c r="D5" s="492"/>
      <c r="E5" s="50"/>
    </row>
    <row r="6" spans="1:27" ht="31.5" customHeight="1" x14ac:dyDescent="0.2">
      <c r="A6" s="26">
        <v>1</v>
      </c>
      <c r="B6" s="460" t="s">
        <v>171</v>
      </c>
      <c r="C6" s="460"/>
      <c r="D6" s="461"/>
      <c r="E6" s="50"/>
    </row>
    <row r="7" spans="1:27" ht="30.75" customHeight="1" thickBot="1" x14ac:dyDescent="0.25">
      <c r="A7" s="27">
        <v>2</v>
      </c>
      <c r="B7" s="485" t="s">
        <v>172</v>
      </c>
      <c r="C7" s="485"/>
      <c r="D7" s="486"/>
      <c r="E7" s="51"/>
    </row>
    <row r="8" spans="1:27" s="5" customFormat="1" ht="27" customHeight="1" x14ac:dyDescent="0.2">
      <c r="A8" s="2"/>
      <c r="B8" s="4"/>
      <c r="C8" s="4"/>
      <c r="D8" s="18"/>
      <c r="E8" s="46"/>
      <c r="F8" s="47"/>
      <c r="G8" s="46"/>
      <c r="H8" s="46"/>
      <c r="I8" s="46"/>
      <c r="J8" s="46"/>
      <c r="K8" s="46"/>
      <c r="L8" s="46"/>
      <c r="M8" s="46"/>
      <c r="N8" s="46"/>
      <c r="O8" s="46"/>
      <c r="P8" s="46"/>
      <c r="Q8" s="46"/>
      <c r="R8" s="46"/>
      <c r="S8" s="46"/>
      <c r="T8" s="46"/>
      <c r="U8" s="46"/>
      <c r="V8" s="46"/>
      <c r="W8" s="46"/>
      <c r="X8" s="46"/>
      <c r="Y8" s="46"/>
      <c r="Z8" s="46"/>
      <c r="AA8" s="46"/>
    </row>
    <row r="9" spans="1:27" s="5" customFormat="1" ht="18" customHeight="1" thickBot="1" x14ac:dyDescent="0.25">
      <c r="A9" s="2"/>
      <c r="B9" s="484" t="s">
        <v>78</v>
      </c>
      <c r="C9" s="484"/>
      <c r="D9" s="484"/>
      <c r="E9" s="46"/>
      <c r="F9" s="47"/>
      <c r="G9" s="46"/>
      <c r="H9" s="46"/>
      <c r="I9" s="46"/>
      <c r="J9" s="46"/>
      <c r="K9" s="46"/>
      <c r="L9" s="46"/>
      <c r="M9" s="46"/>
      <c r="N9" s="46"/>
      <c r="O9" s="46"/>
      <c r="P9" s="46"/>
      <c r="Q9" s="46"/>
      <c r="R9" s="46"/>
      <c r="S9" s="46"/>
      <c r="T9" s="46"/>
      <c r="U9" s="46"/>
      <c r="V9" s="46"/>
      <c r="W9" s="46"/>
      <c r="X9" s="46"/>
      <c r="Y9" s="46"/>
      <c r="Z9" s="46"/>
      <c r="AA9" s="46"/>
    </row>
    <row r="10" spans="1:27" ht="25.5" customHeight="1" x14ac:dyDescent="0.2">
      <c r="B10" s="202" t="s">
        <v>21</v>
      </c>
      <c r="C10" s="73" t="s">
        <v>23</v>
      </c>
      <c r="D10" s="207" t="s">
        <v>163</v>
      </c>
      <c r="E10" s="204"/>
      <c r="F10" s="482" t="s">
        <v>136</v>
      </c>
      <c r="G10" s="483"/>
      <c r="H10" s="483"/>
    </row>
    <row r="11" spans="1:27" ht="23.25" customHeight="1" x14ac:dyDescent="0.2">
      <c r="B11" s="198" t="s">
        <v>18</v>
      </c>
      <c r="C11" s="107"/>
      <c r="D11" s="208"/>
      <c r="E11" s="205"/>
      <c r="F11" s="189" t="s">
        <v>330</v>
      </c>
      <c r="G11" s="203" t="s">
        <v>419</v>
      </c>
      <c r="H11" s="240" t="s">
        <v>332</v>
      </c>
    </row>
    <row r="12" spans="1:27" ht="33" customHeight="1" x14ac:dyDescent="0.2">
      <c r="B12" s="199" t="s">
        <v>7</v>
      </c>
      <c r="C12" s="108" t="s">
        <v>73</v>
      </c>
      <c r="D12" s="209"/>
      <c r="E12" s="205"/>
      <c r="F12" s="369"/>
      <c r="G12" s="332"/>
      <c r="H12" s="332"/>
    </row>
    <row r="13" spans="1:27" s="5" customFormat="1" ht="33" customHeight="1" x14ac:dyDescent="0.2">
      <c r="A13" s="2"/>
      <c r="B13" s="199" t="s">
        <v>319</v>
      </c>
      <c r="C13" s="108" t="s">
        <v>333</v>
      </c>
      <c r="D13" s="209"/>
      <c r="E13" s="205"/>
      <c r="F13" s="369"/>
      <c r="G13" s="332"/>
      <c r="H13" s="332"/>
      <c r="I13" s="46"/>
      <c r="J13" s="46"/>
      <c r="K13" s="46"/>
      <c r="L13" s="46"/>
      <c r="M13" s="46"/>
      <c r="N13" s="46"/>
      <c r="O13" s="46"/>
      <c r="P13" s="46"/>
      <c r="Q13" s="46"/>
      <c r="R13" s="46"/>
      <c r="S13" s="46"/>
      <c r="T13" s="46"/>
      <c r="U13" s="46"/>
      <c r="V13" s="46"/>
      <c r="W13" s="46"/>
      <c r="X13" s="46"/>
      <c r="Y13" s="46"/>
      <c r="Z13" s="46"/>
      <c r="AA13" s="46"/>
    </row>
    <row r="14" spans="1:27" s="5" customFormat="1" ht="15" x14ac:dyDescent="0.2">
      <c r="A14" s="2"/>
      <c r="B14" s="128" t="s">
        <v>8</v>
      </c>
      <c r="C14" s="109"/>
      <c r="D14" s="197"/>
      <c r="E14" s="205"/>
      <c r="F14" s="109"/>
      <c r="G14" s="197"/>
      <c r="H14" s="197"/>
      <c r="I14" s="46"/>
      <c r="J14" s="46"/>
      <c r="K14" s="46"/>
      <c r="L14" s="46"/>
      <c r="M14" s="46"/>
      <c r="N14" s="46"/>
      <c r="O14" s="46"/>
      <c r="P14" s="46"/>
      <c r="Q14" s="46"/>
      <c r="R14" s="46"/>
      <c r="S14" s="46"/>
      <c r="T14" s="46"/>
      <c r="U14" s="46"/>
      <c r="V14" s="46"/>
      <c r="W14" s="46"/>
      <c r="X14" s="46"/>
      <c r="Y14" s="46"/>
      <c r="Z14" s="46"/>
      <c r="AA14" s="46"/>
    </row>
    <row r="15" spans="1:27" ht="33" customHeight="1" x14ac:dyDescent="0.2">
      <c r="B15" s="28" t="s">
        <v>27</v>
      </c>
      <c r="C15" s="110"/>
      <c r="D15" s="210"/>
      <c r="E15" s="205"/>
      <c r="F15" s="369"/>
      <c r="G15" s="332"/>
      <c r="H15" s="332"/>
    </row>
    <row r="16" spans="1:27" ht="33" customHeight="1" x14ac:dyDescent="0.2">
      <c r="B16" s="28" t="s">
        <v>28</v>
      </c>
      <c r="C16" s="110"/>
      <c r="D16" s="210"/>
      <c r="E16" s="205"/>
      <c r="F16" s="369"/>
      <c r="G16" s="332"/>
      <c r="H16" s="332"/>
    </row>
    <row r="17" spans="2:8" ht="15" x14ac:dyDescent="0.2">
      <c r="B17" s="128" t="s">
        <v>16</v>
      </c>
      <c r="C17" s="109"/>
      <c r="D17" s="197"/>
      <c r="E17" s="205"/>
      <c r="F17" s="109"/>
      <c r="G17" s="197"/>
      <c r="H17" s="197"/>
    </row>
    <row r="18" spans="2:8" ht="33" customHeight="1" x14ac:dyDescent="0.2">
      <c r="B18" s="135" t="s">
        <v>29</v>
      </c>
      <c r="C18" s="110"/>
      <c r="D18" s="211"/>
      <c r="E18" s="205"/>
      <c r="F18" s="369"/>
      <c r="G18" s="332"/>
      <c r="H18" s="332"/>
    </row>
    <row r="19" spans="2:8" ht="33" customHeight="1" thickBot="1" x14ac:dyDescent="0.25">
      <c r="B19" s="200" t="s">
        <v>204</v>
      </c>
      <c r="C19" s="201"/>
      <c r="D19" s="212"/>
      <c r="E19" s="206"/>
      <c r="F19" s="370"/>
      <c r="G19" s="360"/>
      <c r="H19" s="360"/>
    </row>
    <row r="20" spans="2:8" ht="14.25" x14ac:dyDescent="0.2">
      <c r="B20" s="29"/>
      <c r="C20" s="3"/>
      <c r="D20" s="111"/>
    </row>
  </sheetData>
  <sheetProtection algorithmName="SHA-512" hashValue="LECFLpNxySFh3llLcvH2XuboehxcQT25AOSI/yXivVUXldCzg7+CiD2kF5VH4qdhIqYOTmioG7C9WRGNmUC29g==" saltValue="wqZeZUHLIxx05C3OtG+JHw==" spinCount="100000" sheet="1" objects="1" scenarios="1" formatCell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0000000}">
          <x14:formula1>
            <xm:f>'Listas desplegables'!$B$2:$B$4</xm:f>
          </x14:formula1>
          <xm:sqref>D12</xm:sqref>
        </x14:dataValidation>
        <x14:dataValidation type="list" allowBlank="1" showInputMessage="1" showErrorMessage="1" xr:uid="{00000000-0002-0000-0500-000001000000}">
          <x14:formula1>
            <xm:f>'Listas desplegables'!$C$2:$C$5</xm:f>
          </x14:formula1>
          <xm:sqref>D13</xm:sqref>
        </x14:dataValidation>
        <x14:dataValidation type="list" allowBlank="1" showInputMessage="1" showErrorMessage="1" xr:uid="{00000000-0002-0000-0500-000002000000}">
          <x14:formula1>
            <xm:f>'Listas desplegables'!$A$2:$A$3</xm:f>
          </x14:formula1>
          <xm:sqref>D15:D16 D18:D19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Z42"/>
  <sheetViews>
    <sheetView zoomScale="70" zoomScaleNormal="70" workbookViewId="0">
      <selection activeCell="S43" sqref="S43"/>
    </sheetView>
  </sheetViews>
  <sheetFormatPr defaultColWidth="9.140625" defaultRowHeight="12.75" x14ac:dyDescent="0.2"/>
  <cols>
    <col min="1" max="1" width="2.42578125" style="2" customWidth="1"/>
    <col min="2" max="2" width="79.28515625" style="4" customWidth="1"/>
    <col min="3" max="3" width="50.42578125" style="2" customWidth="1"/>
    <col min="4" max="4" width="0.28515625" style="2" customWidth="1"/>
    <col min="5" max="5" width="11" style="19" customWidth="1"/>
    <col min="6" max="6" width="24" style="102" hidden="1" customWidth="1"/>
    <col min="7" max="7" width="3.85546875" style="103" hidden="1" customWidth="1"/>
    <col min="8" max="8" width="19.140625" style="103" hidden="1" customWidth="1"/>
    <col min="9" max="9" width="20.140625" style="103" hidden="1" customWidth="1"/>
    <col min="10" max="10" width="34" style="103" hidden="1" customWidth="1"/>
    <col min="11" max="11" width="3.85546875" style="103" hidden="1" customWidth="1"/>
    <col min="12" max="12" width="33" style="103" hidden="1" customWidth="1"/>
    <col min="13" max="13" width="33.5703125" style="103" hidden="1" customWidth="1"/>
    <col min="14" max="14" width="36.42578125" style="2" hidden="1" customWidth="1"/>
    <col min="15" max="17" width="55.140625" style="47" customWidth="1"/>
    <col min="18" max="26" width="9.140625" style="47"/>
    <col min="27" max="16384" width="9.140625" style="2"/>
  </cols>
  <sheetData>
    <row r="1" spans="1:26" x14ac:dyDescent="0.2">
      <c r="O1" s="2"/>
      <c r="P1" s="2"/>
    </row>
    <row r="2" spans="1:26" ht="18" x14ac:dyDescent="0.2">
      <c r="B2" s="445" t="s">
        <v>414</v>
      </c>
      <c r="C2" s="445"/>
      <c r="D2" s="445"/>
      <c r="E2" s="445"/>
      <c r="O2" s="2"/>
      <c r="P2" s="2"/>
    </row>
    <row r="3" spans="1:26" ht="18.75" thickBot="1" x14ac:dyDescent="0.25">
      <c r="B3" s="446" t="s">
        <v>79</v>
      </c>
      <c r="C3" s="487"/>
      <c r="D3" s="487"/>
      <c r="E3" s="487"/>
      <c r="O3" s="2"/>
      <c r="P3" s="2"/>
    </row>
    <row r="4" spans="1:26" ht="18" x14ac:dyDescent="0.2">
      <c r="A4" s="488" t="s">
        <v>26</v>
      </c>
      <c r="B4" s="489"/>
      <c r="C4" s="489"/>
      <c r="D4" s="489"/>
      <c r="E4" s="490"/>
      <c r="F4" s="112"/>
      <c r="O4" s="2"/>
      <c r="P4" s="2"/>
    </row>
    <row r="5" spans="1:26" ht="23.25" customHeight="1" x14ac:dyDescent="0.2">
      <c r="A5" s="25"/>
      <c r="B5" s="491" t="s">
        <v>52</v>
      </c>
      <c r="C5" s="491"/>
      <c r="D5" s="491"/>
      <c r="E5" s="492"/>
      <c r="F5" s="113"/>
      <c r="O5" s="2"/>
      <c r="P5" s="2"/>
    </row>
    <row r="6" spans="1:26" ht="31.5" customHeight="1" x14ac:dyDescent="0.2">
      <c r="A6" s="26">
        <v>1</v>
      </c>
      <c r="B6" s="460" t="s">
        <v>171</v>
      </c>
      <c r="C6" s="460"/>
      <c r="D6" s="460"/>
      <c r="E6" s="461"/>
      <c r="F6" s="113"/>
      <c r="O6" s="2"/>
      <c r="P6" s="2"/>
    </row>
    <row r="7" spans="1:26" ht="30.75" customHeight="1" thickBot="1" x14ac:dyDescent="0.25">
      <c r="A7" s="27">
        <v>2</v>
      </c>
      <c r="B7" s="485" t="s">
        <v>172</v>
      </c>
      <c r="C7" s="485"/>
      <c r="D7" s="485"/>
      <c r="E7" s="486"/>
      <c r="F7" s="114"/>
      <c r="O7" s="2"/>
      <c r="P7" s="2"/>
    </row>
    <row r="8" spans="1:26" s="5" customFormat="1" ht="27" customHeight="1" x14ac:dyDescent="0.2">
      <c r="A8" s="2"/>
      <c r="B8" s="4"/>
      <c r="C8" s="4"/>
      <c r="D8" s="4"/>
      <c r="E8" s="18"/>
      <c r="F8" s="102"/>
      <c r="G8" s="103"/>
      <c r="H8" s="102"/>
      <c r="I8" s="102"/>
      <c r="J8" s="102"/>
      <c r="K8" s="102"/>
      <c r="L8" s="102"/>
      <c r="M8" s="102"/>
      <c r="Q8" s="46"/>
      <c r="R8" s="46"/>
      <c r="S8" s="46"/>
      <c r="T8" s="46"/>
      <c r="U8" s="46"/>
      <c r="V8" s="46"/>
      <c r="W8" s="46"/>
      <c r="X8" s="46"/>
      <c r="Y8" s="46"/>
      <c r="Z8" s="46"/>
    </row>
    <row r="9" spans="1:26" s="5" customFormat="1" ht="18.75" thickBot="1" x14ac:dyDescent="0.25">
      <c r="A9" s="2"/>
      <c r="B9" s="496" t="s">
        <v>80</v>
      </c>
      <c r="C9" s="496"/>
      <c r="D9" s="496"/>
      <c r="E9" s="496"/>
      <c r="F9" s="102"/>
      <c r="G9" s="103"/>
      <c r="H9" s="103"/>
      <c r="I9" s="102"/>
      <c r="J9" s="102"/>
      <c r="K9" s="102"/>
      <c r="L9" s="102"/>
      <c r="M9" s="102"/>
      <c r="Q9" s="46"/>
      <c r="R9" s="46"/>
      <c r="S9" s="46"/>
      <c r="T9" s="46"/>
      <c r="U9" s="46"/>
      <c r="V9" s="46"/>
      <c r="W9" s="46"/>
      <c r="X9" s="46"/>
      <c r="Y9" s="46"/>
      <c r="Z9" s="46"/>
    </row>
    <row r="10" spans="1:26" s="31" customFormat="1" ht="15.75" customHeight="1" x14ac:dyDescent="0.2">
      <c r="A10" s="30"/>
      <c r="B10" s="36" t="s">
        <v>21</v>
      </c>
      <c r="C10" s="37" t="s">
        <v>23</v>
      </c>
      <c r="D10" s="37" t="s">
        <v>266</v>
      </c>
      <c r="E10" s="38" t="s">
        <v>163</v>
      </c>
      <c r="F10" s="115"/>
      <c r="G10" s="116"/>
      <c r="H10" s="116"/>
      <c r="I10" s="115"/>
      <c r="J10" s="115"/>
      <c r="K10" s="115"/>
      <c r="L10" s="115"/>
      <c r="M10" s="115"/>
      <c r="O10" s="494" t="s">
        <v>136</v>
      </c>
      <c r="P10" s="483"/>
      <c r="Q10" s="483"/>
      <c r="R10" s="52"/>
      <c r="S10" s="52"/>
      <c r="T10" s="52"/>
      <c r="U10" s="52"/>
      <c r="V10" s="52"/>
      <c r="W10" s="52"/>
      <c r="X10" s="52"/>
      <c r="Y10" s="52"/>
      <c r="Z10" s="52"/>
    </row>
    <row r="11" spans="1:26" s="31" customFormat="1" ht="17.25" customHeight="1" x14ac:dyDescent="0.2">
      <c r="A11" s="30"/>
      <c r="B11" s="59" t="s">
        <v>17</v>
      </c>
      <c r="C11" s="194"/>
      <c r="D11" s="194"/>
      <c r="E11" s="195"/>
      <c r="F11" s="115"/>
      <c r="G11" s="116"/>
      <c r="H11" s="116"/>
      <c r="I11" s="115"/>
      <c r="J11" s="115"/>
      <c r="K11" s="115"/>
      <c r="L11" s="115"/>
      <c r="M11" s="115"/>
      <c r="O11" s="495" t="s">
        <v>330</v>
      </c>
      <c r="P11" s="493" t="s">
        <v>419</v>
      </c>
      <c r="Q11" s="493" t="s">
        <v>332</v>
      </c>
      <c r="R11" s="52"/>
      <c r="S11" s="52"/>
      <c r="T11" s="52"/>
      <c r="U11" s="52"/>
      <c r="V11" s="52"/>
      <c r="W11" s="52"/>
      <c r="X11" s="52"/>
      <c r="Y11" s="52"/>
      <c r="Z11" s="52"/>
    </row>
    <row r="12" spans="1:26" s="31" customFormat="1" ht="14.25" x14ac:dyDescent="0.2">
      <c r="A12" s="30"/>
      <c r="B12" s="104" t="s">
        <v>98</v>
      </c>
      <c r="C12" s="75"/>
      <c r="D12" s="75"/>
      <c r="E12" s="196" t="str">
        <f>IF(OR(E13="Yes",E27="Yes"),"Yes","")</f>
        <v/>
      </c>
      <c r="F12" s="115"/>
      <c r="G12" s="116"/>
      <c r="H12" s="116"/>
      <c r="I12" s="115"/>
      <c r="J12" s="115"/>
      <c r="K12" s="115"/>
      <c r="L12" s="115"/>
      <c r="M12" s="115"/>
      <c r="O12" s="495"/>
      <c r="P12" s="493"/>
      <c r="Q12" s="493"/>
      <c r="R12" s="52"/>
      <c r="S12" s="52"/>
      <c r="T12" s="52"/>
      <c r="U12" s="52"/>
      <c r="V12" s="52"/>
      <c r="W12" s="52"/>
      <c r="X12" s="52"/>
      <c r="Y12" s="52"/>
      <c r="Z12" s="52"/>
    </row>
    <row r="13" spans="1:26" s="31" customFormat="1" ht="14.25" x14ac:dyDescent="0.2">
      <c r="A13" s="30"/>
      <c r="B13" s="64" t="s">
        <v>169</v>
      </c>
      <c r="C13" s="57"/>
      <c r="D13" s="57"/>
      <c r="E13" s="117" t="str">
        <f>IF(OR(E14="Yes",E20="Yes"),"Yes","")</f>
        <v/>
      </c>
      <c r="F13" s="115"/>
      <c r="G13" s="116"/>
      <c r="H13" s="116"/>
      <c r="I13" s="115"/>
      <c r="J13" s="115"/>
      <c r="K13" s="115"/>
      <c r="L13" s="115"/>
      <c r="M13" s="115"/>
      <c r="O13" s="191"/>
      <c r="P13" s="117"/>
      <c r="Q13" s="117"/>
      <c r="R13" s="52"/>
      <c r="S13" s="52"/>
      <c r="T13" s="52"/>
      <c r="U13" s="52"/>
      <c r="V13" s="52"/>
      <c r="W13" s="52"/>
      <c r="X13" s="52"/>
      <c r="Y13" s="52"/>
      <c r="Z13" s="52"/>
    </row>
    <row r="14" spans="1:26" s="31" customFormat="1" ht="14.25" x14ac:dyDescent="0.2">
      <c r="A14" s="30"/>
      <c r="B14" s="11" t="s">
        <v>173</v>
      </c>
      <c r="C14" s="9"/>
      <c r="D14" s="9"/>
      <c r="E14" s="118" t="str">
        <f>IF(OR(E15="Yes",E16="Yes",E17="Yes",E18="Yes",E19="Yes"),"Yes","")</f>
        <v/>
      </c>
      <c r="F14" s="115" t="str">
        <f t="shared" ref="F14:F24" si="0">IF(E14="Yes",B14,"")</f>
        <v/>
      </c>
      <c r="G14" s="116">
        <f>LEN(F14)</f>
        <v>0</v>
      </c>
      <c r="H14" s="116" t="e">
        <f>RIGHT(F14,(G14-5))</f>
        <v>#VALUE!</v>
      </c>
      <c r="I14" s="115" t="str">
        <f>IF(E14="Yes",CONCATENATE(H14,": "),"")</f>
        <v/>
      </c>
      <c r="J14" s="115" t="str">
        <f>CONCATENATE(I14,I15,I16,I17,I18,I19)</f>
        <v/>
      </c>
      <c r="K14" s="115">
        <f>LEN(J14)</f>
        <v>0</v>
      </c>
      <c r="L14" s="115" t="e">
        <f>LEFT(J14,(K14-2))</f>
        <v>#VALUE!</v>
      </c>
      <c r="M14" s="115" t="str">
        <f>IF(K14=0,"",CONCATENATE(L14,"."))</f>
        <v/>
      </c>
      <c r="N14" s="31" t="str">
        <f>CONCATENATE(M14,CHAR(10),CHAR(10),M20)</f>
        <v xml:space="preserve">
</v>
      </c>
      <c r="O14" s="11"/>
      <c r="P14" s="192"/>
      <c r="Q14" s="192"/>
      <c r="R14" s="52"/>
      <c r="S14" s="52"/>
      <c r="T14" s="52"/>
      <c r="U14" s="52"/>
      <c r="V14" s="52"/>
      <c r="W14" s="52"/>
      <c r="X14" s="52"/>
      <c r="Y14" s="52"/>
      <c r="Z14" s="52"/>
    </row>
    <row r="15" spans="1:26" s="31" customFormat="1" ht="15" x14ac:dyDescent="0.2">
      <c r="A15" s="30"/>
      <c r="B15" s="28" t="s">
        <v>10</v>
      </c>
      <c r="C15" s="42"/>
      <c r="D15" s="33"/>
      <c r="E15" s="119"/>
      <c r="F15" s="115" t="str">
        <f t="shared" si="0"/>
        <v/>
      </c>
      <c r="G15" s="116">
        <f t="shared" ref="G15:G33" si="1">LEN(F15)</f>
        <v>0</v>
      </c>
      <c r="H15" s="116" t="e">
        <f>RIGHT(F15,(G15-9))</f>
        <v>#VALUE!</v>
      </c>
      <c r="I15" s="115" t="str">
        <f>IF(E15="Yes",CONCATENATE(H15,", "),"")</f>
        <v/>
      </c>
      <c r="J15" s="115"/>
      <c r="K15" s="115"/>
      <c r="L15" s="115"/>
      <c r="M15" s="115"/>
      <c r="O15" s="371"/>
      <c r="P15" s="372"/>
      <c r="Q15" s="372"/>
      <c r="R15" s="52"/>
      <c r="S15" s="52"/>
      <c r="T15" s="52"/>
      <c r="U15" s="52"/>
      <c r="V15" s="52"/>
      <c r="W15" s="52"/>
      <c r="X15" s="52"/>
      <c r="Y15" s="52"/>
      <c r="Z15" s="52"/>
    </row>
    <row r="16" spans="1:26" s="31" customFormat="1" ht="15" x14ac:dyDescent="0.2">
      <c r="A16" s="30"/>
      <c r="B16" s="28" t="s">
        <v>9</v>
      </c>
      <c r="C16" s="42"/>
      <c r="D16" s="33"/>
      <c r="E16" s="119"/>
      <c r="F16" s="115" t="str">
        <f t="shared" si="0"/>
        <v/>
      </c>
      <c r="G16" s="116">
        <f t="shared" si="1"/>
        <v>0</v>
      </c>
      <c r="H16" s="116" t="e">
        <f t="shared" ref="H16:H19" si="2">RIGHT(F16,(G16-9))</f>
        <v>#VALUE!</v>
      </c>
      <c r="I16" s="115" t="str">
        <f t="shared" ref="I16:I23" si="3">IF(E16="Yes",CONCATENATE(H16,", "),"")</f>
        <v/>
      </c>
      <c r="J16" s="115"/>
      <c r="K16" s="115"/>
      <c r="L16" s="115"/>
      <c r="M16" s="115"/>
      <c r="O16" s="371"/>
      <c r="P16" s="372"/>
      <c r="Q16" s="372"/>
      <c r="R16" s="52"/>
      <c r="S16" s="52"/>
      <c r="T16" s="52"/>
      <c r="U16" s="52"/>
      <c r="V16" s="52"/>
      <c r="W16" s="52"/>
      <c r="X16" s="52"/>
      <c r="Y16" s="52"/>
      <c r="Z16" s="52"/>
    </row>
    <row r="17" spans="1:26" s="31" customFormat="1" ht="15" x14ac:dyDescent="0.2">
      <c r="A17" s="30"/>
      <c r="B17" s="28" t="s">
        <v>0</v>
      </c>
      <c r="C17" s="42"/>
      <c r="D17" s="33"/>
      <c r="E17" s="119"/>
      <c r="F17" s="115" t="str">
        <f t="shared" si="0"/>
        <v/>
      </c>
      <c r="G17" s="116">
        <f t="shared" si="1"/>
        <v>0</v>
      </c>
      <c r="H17" s="116" t="e">
        <f t="shared" si="2"/>
        <v>#VALUE!</v>
      </c>
      <c r="I17" s="115" t="str">
        <f t="shared" si="3"/>
        <v/>
      </c>
      <c r="J17" s="115"/>
      <c r="K17" s="115"/>
      <c r="L17" s="115"/>
      <c r="M17" s="115"/>
      <c r="O17" s="371"/>
      <c r="P17" s="372"/>
      <c r="Q17" s="372"/>
      <c r="R17" s="52"/>
      <c r="S17" s="52"/>
      <c r="T17" s="52"/>
      <c r="U17" s="52"/>
      <c r="V17" s="52"/>
      <c r="W17" s="52"/>
      <c r="X17" s="52"/>
      <c r="Y17" s="52"/>
      <c r="Z17" s="52"/>
    </row>
    <row r="18" spans="1:26" s="31" customFormat="1" ht="15" x14ac:dyDescent="0.2">
      <c r="A18" s="30"/>
      <c r="B18" s="28" t="s">
        <v>323</v>
      </c>
      <c r="C18" s="42"/>
      <c r="D18" s="33"/>
      <c r="E18" s="119"/>
      <c r="F18" s="115" t="str">
        <f t="shared" si="0"/>
        <v/>
      </c>
      <c r="G18" s="116">
        <f t="shared" si="1"/>
        <v>0</v>
      </c>
      <c r="H18" s="116" t="e">
        <f t="shared" si="2"/>
        <v>#VALUE!</v>
      </c>
      <c r="I18" s="115" t="str">
        <f t="shared" si="3"/>
        <v/>
      </c>
      <c r="J18" s="115"/>
      <c r="K18" s="115"/>
      <c r="L18" s="115"/>
      <c r="M18" s="115"/>
      <c r="O18" s="371"/>
      <c r="P18" s="372"/>
      <c r="Q18" s="372"/>
      <c r="R18" s="52"/>
      <c r="S18" s="52"/>
      <c r="T18" s="52"/>
      <c r="U18" s="52"/>
      <c r="V18" s="52"/>
      <c r="W18" s="52"/>
      <c r="X18" s="52"/>
      <c r="Y18" s="52"/>
      <c r="Z18" s="52"/>
    </row>
    <row r="19" spans="1:26" s="31" customFormat="1" ht="15" x14ac:dyDescent="0.2">
      <c r="A19" s="30"/>
      <c r="B19" s="28" t="s">
        <v>34</v>
      </c>
      <c r="C19" s="42"/>
      <c r="D19" s="33"/>
      <c r="E19" s="119"/>
      <c r="F19" s="115" t="str">
        <f t="shared" si="0"/>
        <v/>
      </c>
      <c r="G19" s="116">
        <f t="shared" si="1"/>
        <v>0</v>
      </c>
      <c r="H19" s="116" t="e">
        <f t="shared" si="2"/>
        <v>#VALUE!</v>
      </c>
      <c r="I19" s="115" t="str">
        <f t="shared" si="3"/>
        <v/>
      </c>
      <c r="J19" s="115"/>
      <c r="K19" s="115"/>
      <c r="L19" s="115"/>
      <c r="M19" s="115"/>
      <c r="O19" s="371"/>
      <c r="P19" s="372"/>
      <c r="Q19" s="372"/>
      <c r="R19" s="52"/>
      <c r="S19" s="52"/>
      <c r="T19" s="52"/>
      <c r="U19" s="52"/>
      <c r="V19" s="52"/>
      <c r="W19" s="52"/>
      <c r="X19" s="52"/>
      <c r="Y19" s="52"/>
      <c r="Z19" s="52"/>
    </row>
    <row r="20" spans="1:26" s="31" customFormat="1" ht="14.25" x14ac:dyDescent="0.2">
      <c r="A20" s="30"/>
      <c r="B20" s="11" t="s">
        <v>174</v>
      </c>
      <c r="C20" s="9"/>
      <c r="D20" s="9"/>
      <c r="E20" s="120" t="str">
        <f>IF(OR(E21="Yes",E22="Yes",E23="Yes",E24="Yes"),"Yes","")</f>
        <v/>
      </c>
      <c r="F20" s="115" t="str">
        <f t="shared" si="0"/>
        <v/>
      </c>
      <c r="G20" s="116">
        <f>LEN(F20)</f>
        <v>0</v>
      </c>
      <c r="H20" s="116" t="e">
        <f>RIGHT(F20,(G20-5))</f>
        <v>#VALUE!</v>
      </c>
      <c r="I20" s="115" t="str">
        <f>IF(E20="Yes",CONCATENATE(H20,": "),"")</f>
        <v/>
      </c>
      <c r="J20" s="115" t="str">
        <f>CONCATENATE(I20,I21,I22,I23,I24)</f>
        <v/>
      </c>
      <c r="K20" s="115">
        <f>LEN(J20)</f>
        <v>0</v>
      </c>
      <c r="L20" s="115" t="e">
        <f t="shared" ref="L20" si="4">LEFT(J20,(K20-2))</f>
        <v>#VALUE!</v>
      </c>
      <c r="M20" s="115" t="str">
        <f t="shared" ref="M20:M28" si="5">IF(K20=0,"",CONCATENATE(L20,"."))</f>
        <v/>
      </c>
      <c r="O20" s="11"/>
      <c r="P20" s="192"/>
      <c r="Q20" s="192"/>
      <c r="R20" s="52"/>
      <c r="S20" s="52"/>
      <c r="T20" s="52"/>
      <c r="U20" s="52"/>
      <c r="V20" s="52"/>
      <c r="W20" s="52"/>
      <c r="X20" s="52"/>
      <c r="Y20" s="52"/>
      <c r="Z20" s="52"/>
    </row>
    <row r="21" spans="1:26" s="31" customFormat="1" ht="15" x14ac:dyDescent="0.2">
      <c r="A21" s="30"/>
      <c r="B21" s="28" t="s">
        <v>324</v>
      </c>
      <c r="C21" s="42"/>
      <c r="D21" s="33"/>
      <c r="E21" s="119"/>
      <c r="F21" s="115" t="str">
        <f t="shared" si="0"/>
        <v/>
      </c>
      <c r="G21" s="116">
        <f>LEN(F21)</f>
        <v>0</v>
      </c>
      <c r="H21" s="116" t="e">
        <f>RIGHT(F21,(G21-8))</f>
        <v>#VALUE!</v>
      </c>
      <c r="I21" s="115" t="str">
        <f>IF(E21="Yes",CONCATENATE(H21,", "),"")</f>
        <v/>
      </c>
      <c r="J21" s="115"/>
      <c r="K21" s="115"/>
      <c r="L21" s="115"/>
      <c r="M21" s="115"/>
      <c r="O21" s="371"/>
      <c r="P21" s="372"/>
      <c r="Q21" s="372"/>
      <c r="R21" s="52"/>
      <c r="S21" s="52"/>
      <c r="T21" s="52"/>
      <c r="U21" s="52"/>
      <c r="V21" s="52"/>
      <c r="W21" s="52"/>
      <c r="X21" s="52"/>
      <c r="Y21" s="52"/>
      <c r="Z21" s="52"/>
    </row>
    <row r="22" spans="1:26" s="31" customFormat="1" ht="15" x14ac:dyDescent="0.2">
      <c r="A22" s="30"/>
      <c r="B22" s="238" t="s">
        <v>320</v>
      </c>
      <c r="C22" s="42"/>
      <c r="D22" s="33"/>
      <c r="E22" s="119"/>
      <c r="F22" s="115" t="str">
        <f t="shared" si="0"/>
        <v/>
      </c>
      <c r="G22" s="116">
        <f t="shared" si="1"/>
        <v>0</v>
      </c>
      <c r="H22" s="116" t="str">
        <f>RIGHT(F22,(G22-0))</f>
        <v/>
      </c>
      <c r="I22" s="115" t="str">
        <f t="shared" si="3"/>
        <v/>
      </c>
      <c r="J22" s="115"/>
      <c r="K22" s="115"/>
      <c r="L22" s="115"/>
      <c r="M22" s="115"/>
      <c r="O22" s="371"/>
      <c r="P22" s="372"/>
      <c r="Q22" s="372"/>
      <c r="R22" s="52"/>
      <c r="S22" s="52"/>
      <c r="T22" s="52"/>
      <c r="U22" s="52"/>
      <c r="V22" s="52"/>
      <c r="W22" s="52"/>
      <c r="X22" s="52"/>
      <c r="Y22" s="52"/>
      <c r="Z22" s="52"/>
    </row>
    <row r="23" spans="1:26" s="31" customFormat="1" ht="15" x14ac:dyDescent="0.2">
      <c r="A23" s="30"/>
      <c r="B23" s="28" t="s">
        <v>325</v>
      </c>
      <c r="C23" s="42"/>
      <c r="D23" s="33"/>
      <c r="E23" s="119"/>
      <c r="F23" s="115" t="str">
        <f t="shared" si="0"/>
        <v/>
      </c>
      <c r="G23" s="116">
        <f t="shared" si="1"/>
        <v>0</v>
      </c>
      <c r="H23" s="116" t="e">
        <f>RIGHT(F23,(G23-8))</f>
        <v>#VALUE!</v>
      </c>
      <c r="I23" s="115" t="str">
        <f t="shared" si="3"/>
        <v/>
      </c>
      <c r="J23" s="115"/>
      <c r="K23" s="115"/>
      <c r="L23" s="115"/>
      <c r="M23" s="115"/>
      <c r="O23" s="371"/>
      <c r="P23" s="372"/>
      <c r="Q23" s="372"/>
      <c r="R23" s="52"/>
      <c r="S23" s="52"/>
      <c r="T23" s="52"/>
      <c r="U23" s="52"/>
      <c r="V23" s="52"/>
      <c r="W23" s="52"/>
      <c r="X23" s="52"/>
      <c r="Y23" s="52"/>
      <c r="Z23" s="52"/>
    </row>
    <row r="24" spans="1:26" s="31" customFormat="1" ht="15" x14ac:dyDescent="0.2">
      <c r="A24" s="30"/>
      <c r="B24" s="28" t="s">
        <v>326</v>
      </c>
      <c r="C24" s="33"/>
      <c r="D24" s="33"/>
      <c r="E24" s="106" t="str">
        <f>IF(OR(E25="Yes",E26="Yes"),"Yes","")</f>
        <v/>
      </c>
      <c r="F24" s="115" t="str">
        <f t="shared" si="0"/>
        <v/>
      </c>
      <c r="G24" s="116">
        <f t="shared" si="1"/>
        <v>0</v>
      </c>
      <c r="H24" s="116" t="e">
        <f>RIGHT(F24,(G24-8))</f>
        <v>#VALUE!</v>
      </c>
      <c r="I24" s="115" t="str">
        <f t="shared" ref="I24:I33" si="6">IF(E24="Yes",CONCATENATE(H24,", "),"")</f>
        <v/>
      </c>
      <c r="J24" s="115"/>
      <c r="K24" s="115"/>
      <c r="L24" s="115"/>
      <c r="M24" s="115"/>
      <c r="O24" s="371"/>
      <c r="P24" s="372"/>
      <c r="Q24" s="372"/>
      <c r="R24" s="52"/>
      <c r="S24" s="52"/>
      <c r="T24" s="52"/>
      <c r="U24" s="52"/>
      <c r="V24" s="52"/>
      <c r="W24" s="52"/>
      <c r="X24" s="52"/>
      <c r="Y24" s="52"/>
      <c r="Z24" s="52"/>
    </row>
    <row r="25" spans="1:26" s="31" customFormat="1" ht="15" x14ac:dyDescent="0.2">
      <c r="A25" s="30"/>
      <c r="B25" s="28" t="s">
        <v>321</v>
      </c>
      <c r="C25" s="42"/>
      <c r="D25" s="33"/>
      <c r="E25" s="119"/>
      <c r="F25" s="115"/>
      <c r="G25" s="116"/>
      <c r="H25" s="116"/>
      <c r="I25" s="115"/>
      <c r="J25" s="115"/>
      <c r="K25" s="115"/>
      <c r="L25" s="115"/>
      <c r="M25" s="115"/>
      <c r="O25" s="371"/>
      <c r="P25" s="372"/>
      <c r="Q25" s="372"/>
      <c r="R25" s="52"/>
      <c r="S25" s="52"/>
      <c r="T25" s="52"/>
      <c r="U25" s="52"/>
      <c r="V25" s="52"/>
      <c r="W25" s="52"/>
      <c r="X25" s="52"/>
      <c r="Y25" s="52"/>
      <c r="Z25" s="52"/>
    </row>
    <row r="26" spans="1:26" s="31" customFormat="1" ht="15" x14ac:dyDescent="0.2">
      <c r="A26" s="30"/>
      <c r="B26" s="28" t="s">
        <v>322</v>
      </c>
      <c r="C26" s="42"/>
      <c r="D26" s="33"/>
      <c r="E26" s="119"/>
      <c r="F26" s="115"/>
      <c r="G26" s="116"/>
      <c r="H26" s="116"/>
      <c r="I26" s="115"/>
      <c r="J26" s="115"/>
      <c r="K26" s="115"/>
      <c r="L26" s="115"/>
      <c r="M26" s="115"/>
      <c r="O26" s="371"/>
      <c r="P26" s="372"/>
      <c r="Q26" s="372"/>
      <c r="R26" s="52"/>
      <c r="S26" s="52"/>
      <c r="T26" s="52"/>
      <c r="U26" s="52"/>
      <c r="V26" s="52"/>
      <c r="W26" s="52"/>
      <c r="X26" s="52"/>
      <c r="Y26" s="52"/>
      <c r="Z26" s="52"/>
    </row>
    <row r="27" spans="1:26" s="31" customFormat="1" ht="14.25" x14ac:dyDescent="0.2">
      <c r="A27" s="30"/>
      <c r="B27" s="64" t="s">
        <v>100</v>
      </c>
      <c r="C27" s="57"/>
      <c r="D27" s="57"/>
      <c r="E27" s="121" t="str">
        <f>IF(OR(E28="Yes",E30="Yes",E32="Yes",E33="Yes"),"Yes","")</f>
        <v/>
      </c>
      <c r="F27" s="115"/>
      <c r="G27" s="116"/>
      <c r="H27" s="116"/>
      <c r="I27" s="115"/>
      <c r="J27" s="115"/>
      <c r="K27" s="115"/>
      <c r="L27" s="115"/>
      <c r="M27" s="115"/>
      <c r="O27" s="191"/>
      <c r="P27" s="117"/>
      <c r="Q27" s="117"/>
      <c r="R27" s="52"/>
      <c r="S27" s="52"/>
      <c r="T27" s="52"/>
      <c r="U27" s="52"/>
      <c r="V27" s="52"/>
      <c r="W27" s="52"/>
      <c r="X27" s="52"/>
      <c r="Y27" s="52"/>
      <c r="Z27" s="52"/>
    </row>
    <row r="28" spans="1:26" s="31" customFormat="1" ht="14.25" x14ac:dyDescent="0.2">
      <c r="A28" s="30"/>
      <c r="B28" s="11" t="s">
        <v>96</v>
      </c>
      <c r="C28" s="9"/>
      <c r="D28" s="9"/>
      <c r="E28" s="120" t="str">
        <f>IF(E29="Yes","Yes","")</f>
        <v/>
      </c>
      <c r="F28" s="115" t="str">
        <f>IF(E28="Yes",B28,"")</f>
        <v/>
      </c>
      <c r="G28" s="116">
        <f t="shared" si="1"/>
        <v>0</v>
      </c>
      <c r="H28" s="116" t="e">
        <f>RIGHT(F28,(G28-5))</f>
        <v>#VALUE!</v>
      </c>
      <c r="I28" s="115" t="str">
        <f t="shared" si="6"/>
        <v/>
      </c>
      <c r="J28" s="115" t="str">
        <f>CONCATENATE(I28,I30,I32,I33)</f>
        <v/>
      </c>
      <c r="K28" s="115">
        <f>LEN(J28)</f>
        <v>0</v>
      </c>
      <c r="L28" s="115" t="e">
        <f>LEFT(J28,(K28-2))</f>
        <v>#VALUE!</v>
      </c>
      <c r="M28" s="115" t="str">
        <f t="shared" si="5"/>
        <v/>
      </c>
      <c r="O28" s="11"/>
      <c r="P28" s="192"/>
      <c r="Q28" s="192"/>
      <c r="R28" s="52"/>
      <c r="S28" s="52"/>
      <c r="T28" s="52"/>
      <c r="U28" s="52"/>
      <c r="V28" s="52"/>
      <c r="W28" s="52"/>
      <c r="X28" s="52"/>
      <c r="Y28" s="52"/>
      <c r="Z28" s="52"/>
    </row>
    <row r="29" spans="1:26" s="31" customFormat="1" ht="15" x14ac:dyDescent="0.2">
      <c r="A29" s="30"/>
      <c r="B29" s="28" t="s">
        <v>94</v>
      </c>
      <c r="C29" s="41"/>
      <c r="D29" s="33"/>
      <c r="E29" s="119"/>
      <c r="F29" s="115"/>
      <c r="G29" s="116"/>
      <c r="H29" s="116"/>
      <c r="I29" s="115"/>
      <c r="J29" s="115"/>
      <c r="K29" s="115"/>
      <c r="L29" s="115"/>
      <c r="M29" s="115"/>
      <c r="O29" s="371"/>
      <c r="P29" s="372"/>
      <c r="Q29" s="372"/>
      <c r="R29" s="52"/>
      <c r="S29" s="52"/>
      <c r="T29" s="52"/>
      <c r="U29" s="52"/>
      <c r="V29" s="52"/>
      <c r="W29" s="52"/>
      <c r="X29" s="52"/>
      <c r="Y29" s="52"/>
      <c r="Z29" s="52"/>
    </row>
    <row r="30" spans="1:26" s="31" customFormat="1" ht="14.25" x14ac:dyDescent="0.2">
      <c r="A30" s="30"/>
      <c r="B30" s="11" t="s">
        <v>93</v>
      </c>
      <c r="C30" s="9"/>
      <c r="D30" s="9"/>
      <c r="E30" s="120" t="str">
        <f>IF(E31="Yes","Yes","")</f>
        <v/>
      </c>
      <c r="F30" s="115" t="str">
        <f>IF(E30="Yes",B30,"")</f>
        <v/>
      </c>
      <c r="G30" s="116">
        <f t="shared" si="1"/>
        <v>0</v>
      </c>
      <c r="H30" s="116" t="e">
        <f>RIGHT(F30,(G30-5))</f>
        <v>#VALUE!</v>
      </c>
      <c r="I30" s="115" t="str">
        <f t="shared" si="6"/>
        <v/>
      </c>
      <c r="J30" s="115"/>
      <c r="K30" s="115"/>
      <c r="L30" s="115"/>
      <c r="M30" s="115"/>
      <c r="O30" s="11"/>
      <c r="P30" s="192"/>
      <c r="Q30" s="192"/>
      <c r="R30" s="52"/>
      <c r="S30" s="52"/>
      <c r="T30" s="52"/>
      <c r="U30" s="52"/>
      <c r="V30" s="52"/>
      <c r="W30" s="52"/>
      <c r="X30" s="52"/>
      <c r="Y30" s="52"/>
      <c r="Z30" s="52"/>
    </row>
    <row r="31" spans="1:26" s="31" customFormat="1" ht="15" x14ac:dyDescent="0.2">
      <c r="A31" s="30"/>
      <c r="B31" s="28" t="s">
        <v>94</v>
      </c>
      <c r="C31" s="41"/>
      <c r="D31" s="33"/>
      <c r="E31" s="119"/>
      <c r="F31" s="115"/>
      <c r="G31" s="116"/>
      <c r="H31" s="116"/>
      <c r="I31" s="115"/>
      <c r="J31" s="115"/>
      <c r="K31" s="115"/>
      <c r="L31" s="115"/>
      <c r="M31" s="115"/>
      <c r="O31" s="371"/>
      <c r="P31" s="372"/>
      <c r="Q31" s="372"/>
      <c r="R31" s="52"/>
      <c r="S31" s="52"/>
      <c r="T31" s="52"/>
      <c r="U31" s="52"/>
      <c r="V31" s="52"/>
      <c r="W31" s="52"/>
      <c r="X31" s="52"/>
      <c r="Y31" s="52"/>
      <c r="Z31" s="52"/>
    </row>
    <row r="32" spans="1:26" s="31" customFormat="1" ht="14.25" x14ac:dyDescent="0.2">
      <c r="A32" s="30"/>
      <c r="B32" s="11" t="s">
        <v>95</v>
      </c>
      <c r="C32" s="368"/>
      <c r="D32" s="9"/>
      <c r="E32" s="160"/>
      <c r="F32" s="115" t="str">
        <f>IF(E32="Yes",B32,"")</f>
        <v/>
      </c>
      <c r="G32" s="116">
        <f t="shared" si="1"/>
        <v>0</v>
      </c>
      <c r="H32" s="116" t="e">
        <f>RIGHT(F32,(G32-5))</f>
        <v>#VALUE!</v>
      </c>
      <c r="I32" s="115" t="str">
        <f t="shared" si="6"/>
        <v/>
      </c>
      <c r="J32" s="115"/>
      <c r="K32" s="115"/>
      <c r="L32" s="115"/>
      <c r="M32" s="115"/>
      <c r="O32" s="373"/>
      <c r="P32" s="373"/>
      <c r="Q32" s="373"/>
      <c r="R32" s="52"/>
      <c r="S32" s="52"/>
      <c r="T32" s="52"/>
      <c r="U32" s="52"/>
      <c r="V32" s="52"/>
      <c r="W32" s="52"/>
      <c r="X32" s="52"/>
      <c r="Y32" s="52"/>
      <c r="Z32" s="52"/>
    </row>
    <row r="33" spans="1:26" s="31" customFormat="1" ht="14.25" x14ac:dyDescent="0.2">
      <c r="A33" s="30"/>
      <c r="B33" s="11" t="s">
        <v>97</v>
      </c>
      <c r="C33" s="368"/>
      <c r="D33" s="9"/>
      <c r="E33" s="160"/>
      <c r="F33" s="115" t="str">
        <f>IF(E33="Yes",B33,"")</f>
        <v/>
      </c>
      <c r="G33" s="116">
        <f t="shared" si="1"/>
        <v>0</v>
      </c>
      <c r="H33" s="116" t="e">
        <f>RIGHT(F33,(G33-5))</f>
        <v>#VALUE!</v>
      </c>
      <c r="I33" s="115" t="str">
        <f t="shared" si="6"/>
        <v/>
      </c>
      <c r="J33" s="115"/>
      <c r="K33" s="115"/>
      <c r="L33" s="115"/>
      <c r="M33" s="115"/>
      <c r="O33" s="373"/>
      <c r="P33" s="373"/>
      <c r="Q33" s="373"/>
      <c r="R33" s="52"/>
      <c r="S33" s="52"/>
      <c r="T33" s="52"/>
      <c r="U33" s="52"/>
      <c r="V33" s="52"/>
      <c r="W33" s="52"/>
      <c r="X33" s="52"/>
      <c r="Y33" s="52"/>
      <c r="Z33" s="52"/>
    </row>
    <row r="34" spans="1:26" s="31" customFormat="1" ht="34.5" customHeight="1" x14ac:dyDescent="0.2">
      <c r="A34" s="30"/>
      <c r="B34" s="104" t="s">
        <v>165</v>
      </c>
      <c r="C34" s="75"/>
      <c r="D34" s="75"/>
      <c r="E34" s="75"/>
      <c r="F34" s="115"/>
      <c r="G34" s="116"/>
      <c r="H34" s="116"/>
      <c r="I34" s="115"/>
      <c r="J34" s="115"/>
      <c r="K34" s="115"/>
      <c r="L34" s="115"/>
      <c r="M34" s="115"/>
      <c r="O34" s="104"/>
      <c r="P34" s="193"/>
      <c r="Q34" s="193"/>
      <c r="R34" s="52"/>
      <c r="S34" s="52"/>
      <c r="T34" s="52"/>
      <c r="U34" s="52"/>
      <c r="V34" s="52"/>
      <c r="W34" s="52"/>
      <c r="X34" s="52"/>
      <c r="Y34" s="52"/>
      <c r="Z34" s="52"/>
    </row>
    <row r="35" spans="1:26" s="31" customFormat="1" ht="57" customHeight="1" x14ac:dyDescent="0.2">
      <c r="A35" s="30"/>
      <c r="B35" s="32" t="s">
        <v>101</v>
      </c>
      <c r="C35" s="41"/>
      <c r="D35" s="41" t="s">
        <v>267</v>
      </c>
      <c r="E35" s="119"/>
      <c r="F35" s="115"/>
      <c r="G35" s="116"/>
      <c r="H35" s="116"/>
      <c r="I35" s="115"/>
      <c r="J35" s="115"/>
      <c r="K35" s="115"/>
      <c r="L35" s="115"/>
      <c r="M35" s="115"/>
      <c r="O35" s="371"/>
      <c r="P35" s="372"/>
      <c r="Q35" s="372"/>
      <c r="R35" s="52"/>
      <c r="S35" s="52"/>
      <c r="T35" s="52"/>
      <c r="U35" s="52"/>
      <c r="V35" s="52"/>
      <c r="W35" s="52"/>
      <c r="X35" s="52"/>
      <c r="Y35" s="52"/>
      <c r="Z35" s="52"/>
    </row>
    <row r="36" spans="1:26" s="30" customFormat="1" ht="15" x14ac:dyDescent="0.2">
      <c r="B36" s="34"/>
      <c r="E36" s="35"/>
      <c r="F36" s="115"/>
      <c r="G36" s="116"/>
      <c r="H36" s="116"/>
      <c r="I36" s="116"/>
      <c r="J36" s="116"/>
      <c r="K36" s="116"/>
      <c r="L36" s="116">
        <f>3*0.25</f>
        <v>0.75</v>
      </c>
      <c r="M36" s="116"/>
      <c r="O36" s="53"/>
      <c r="P36" s="53"/>
      <c r="Q36" s="53"/>
      <c r="R36" s="53"/>
      <c r="S36" s="53"/>
      <c r="T36" s="53"/>
      <c r="U36" s="53"/>
      <c r="V36" s="53"/>
      <c r="W36" s="53"/>
      <c r="X36" s="53"/>
      <c r="Y36" s="53"/>
      <c r="Z36" s="53"/>
    </row>
    <row r="37" spans="1:26" x14ac:dyDescent="0.2">
      <c r="L37" s="103">
        <f>3*0.15</f>
        <v>0.44999999999999996</v>
      </c>
    </row>
    <row r="39" spans="1:26" x14ac:dyDescent="0.2">
      <c r="L39" s="103">
        <f>SUM(L36:L38)</f>
        <v>1.2</v>
      </c>
    </row>
    <row r="41" spans="1:26" x14ac:dyDescent="0.2">
      <c r="L41" s="103">
        <f>1*0.25</f>
        <v>0.25</v>
      </c>
    </row>
    <row r="42" spans="1:26" x14ac:dyDescent="0.2">
      <c r="L42" s="103">
        <f>1*0.15</f>
        <v>0.15</v>
      </c>
    </row>
  </sheetData>
  <sheetProtection algorithmName="SHA-512" hashValue="tDp43pYZQyMaJ/WrBMc3vt3LpKbcQgMpP87kcCcHPOEi9mTYlEG7fQX2xWwJuzKyEtHS/hgOUYIMre9+gLnHIw==" saltValue="3id1hCuCmQqseDsIY2Kf6Q==" spinCount="100000" sheet="1" formatCell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E21:E23 E25:E26 E29 E15:E19 E31:E35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ACF722E9F6B0B149B0CD8BE2560A6672"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SPD/SDV</Division_x0020_or_x0020_Unit>
    <IDBDocs_x0020_Number xmlns="cdc7663a-08f0-4737-9e8c-148ce897a09c">38562678</IDBDocs_x0020_Number>
    <Document_x0020_Author xmlns="cdc7663a-08f0-4737-9e8c-148ce897a09c">Chacon, Thelma Carolina</Document_x0020_Author>
    <TaxCatchAll xmlns="cdc7663a-08f0-4737-9e8c-148ce897a09c">
      <Value>26</Value>
      <Value>60</Value>
      <Value>39</Value>
      <Value>29</Value>
      <Value>1</Value>
    </TaxCatchAll>
    <Fiscal_x0020_Year_x0020_IDB xmlns="cdc7663a-08f0-4737-9e8c-148ce897a09c">2018</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English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Bolivia</TermName>
          <TermId xmlns="http://schemas.microsoft.com/office/infopath/2007/PartnerControls">6445a937-aea4-4907-9f24-bff96a7c61c8</TermId>
        </TermInfo>
      </Terms>
    </ic46d7e087fd4a108fb86518ca413cc6>
    <Related_x0020_SisCor_x0020_Number xmlns="cdc7663a-08f0-4737-9e8c-148ce897a09c" xsi:nil="true"/>
    <_dlc_DocId xmlns="cdc7663a-08f0-4737-9e8c-148ce897a09c">EZSHARE-1147256610-4</_dlc_DocId>
    <_dlc_DocIdUrl xmlns="cdc7663a-08f0-4737-9e8c-148ce897a09c">
      <Url>https://idbg.sharepoint.com/teams/EZ-BO-LON/BO-L1192/_layouts/15/DocIdRedir.aspx?ID=EZSHARE-1147256610-4</Url>
      <Description>EZSHARE-1147256610-4</Description>
    </_dlc_DocIdUrl>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WATER SUPPLY URBAN</TermName>
          <TermId xmlns="http://schemas.microsoft.com/office/infopath/2007/PartnerControls">28df1b5d-8f50-49f8-b50a-8bcbae67d2a4</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BLD</TermName>
          <TermId xmlns="http://schemas.microsoft.com/office/infopath/2007/PartnerControls">60acb4c1-0ef3-40ba-9d70-f741cd9e6c23</TermId>
        </TermInfo>
      </Terms>
    </g511464f9e53401d84b16fa9b379a574>
    <Operation_x0020_Type xmlns="cdc7663a-08f0-4737-9e8c-148ce897a09c" xsi:nil="true"/>
    <Package_x0020_Code xmlns="cdc7663a-08f0-4737-9e8c-148ce897a09c" xsi:nil="true"/>
    <To_x003a_ xmlns="cdc7663a-08f0-4737-9e8c-148ce897a09c" xsi:nil="true"/>
    <Project_x0020_Number xmlns="cdc7663a-08f0-4737-9e8c-148ce897a09c">BO-L1192</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WATER AND SANITATION</TermName>
          <TermId xmlns="http://schemas.microsoft.com/office/infopath/2007/PartnerControls">ba6b63cd-e402-47cb-9357-08149f7ce046</TermId>
        </TermInfo>
      </Terms>
    </nddeef1749674d76abdbe4b239a70bc6>
    <Record_x0020_Number xmlns="cdc7663a-08f0-4737-9e8c-148ce897a09c">R0002180142</Record_x0020_Number>
  </documentManagement>
</p:properties>
</file>

<file path=customXml/item5.xml><?xml version="1.0" encoding="utf-8"?>
<ct:contentTypeSchema xmlns:ct="http://schemas.microsoft.com/office/2006/metadata/contentType" xmlns:ma="http://schemas.microsoft.com/office/2006/metadata/properties/metaAttributes" ct:_="" ma:_="" ma:contentTypeName="ez-Operations" ma:contentTypeID="0x010100ACF722E9F6B0B149B0CD8BE2560A66720012B06505BA6C0C4DB33B392675BE312B" ma:contentTypeVersion="1926" ma:contentTypeDescription="The base project type from which other project content types inherit their information." ma:contentTypeScope="" ma:versionID="3fdb474cbbba84455612ce36c484d823">
  <xsd:schema xmlns:xsd="http://www.w3.org/2001/XMLSchema" xmlns:xs="http://www.w3.org/2001/XMLSchema" xmlns:p="http://schemas.microsoft.com/office/2006/metadata/properties" xmlns:ns2="cdc7663a-08f0-4737-9e8c-148ce897a09c" targetNamespace="http://schemas.microsoft.com/office/2006/metadata/properties" ma:root="true" ma:fieldsID="07221548989a1174b8bdc72380ced04f"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BO-L1192"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85B59353-0435-4286-BE47-0C8E09EE21EC}">
  <ds:schemaRefs>
    <ds:schemaRef ds:uri="Microsoft.SharePoint.Taxonomy.ContentTypeSync"/>
  </ds:schemaRefs>
</ds:datastoreItem>
</file>

<file path=customXml/itemProps2.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3.xml><?xml version="1.0" encoding="utf-8"?>
<ds:datastoreItem xmlns:ds="http://schemas.openxmlformats.org/officeDocument/2006/customXml" ds:itemID="{8EA4D564-7AE5-4ECF-BA41-E1605996833F}">
  <ds:schemaRefs>
    <ds:schemaRef ds:uri="http://schemas.microsoft.com/sharepoint/events"/>
  </ds:schemaRefs>
</ds:datastoreItem>
</file>

<file path=customXml/itemProps4.xml><?xml version="1.0" encoding="utf-8"?>
<ds:datastoreItem xmlns:ds="http://schemas.openxmlformats.org/officeDocument/2006/customXml" ds:itemID="{8688207F-6955-481B-BA9D-A509C06E6BA1}">
  <ds:schemaRefs>
    <ds:schemaRef ds:uri="http://schemas.microsoft.com/office/2006/documentManagement/types"/>
    <ds:schemaRef ds:uri="http://purl.org/dc/terms/"/>
    <ds:schemaRef ds:uri="http://schemas.microsoft.com/office/infopath/2007/PartnerControls"/>
    <ds:schemaRef ds:uri="http://purl.org/dc/dcmitype/"/>
    <ds:schemaRef ds:uri="http://purl.org/dc/elements/1.1/"/>
    <ds:schemaRef ds:uri="http://schemas.microsoft.com/office/2006/metadata/properties"/>
    <ds:schemaRef ds:uri="http://schemas.openxmlformats.org/package/2006/metadata/core-properties"/>
    <ds:schemaRef ds:uri="cdc7663a-08f0-4737-9e8c-148ce897a09c"/>
    <ds:schemaRef ds:uri="http://www.w3.org/XML/1998/namespace"/>
  </ds:schemaRefs>
</ds:datastoreItem>
</file>

<file path=customXml/itemProps5.xml><?xml version="1.0" encoding="utf-8"?>
<ds:datastoreItem xmlns:ds="http://schemas.openxmlformats.org/officeDocument/2006/customXml" ds:itemID="{977D8B9D-E8A2-4FE4-AAB2-449B95ACE180}"/>
</file>

<file path=customXml/itemProps6.xml><?xml version="1.0" encoding="utf-8"?>
<ds:datastoreItem xmlns:ds="http://schemas.openxmlformats.org/officeDocument/2006/customXml" ds:itemID="{D0C3AD96-931B-4567-B0AC-98736109D56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Summary (I, II, III) </vt:lpstr>
      <vt:lpstr>Resumen (I, II, III)</vt:lpstr>
      <vt:lpstr>Summary (I, III)  (PBL)</vt:lpstr>
      <vt:lpstr>Resumen (I, III) (PBL)</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2017</dc:title>
  <dc:creator>Carola Alvarez</dc:creator>
  <cp:keywords/>
  <cp:lastModifiedBy>Guerrero Rivera, Marilyn Ivette</cp:lastModifiedBy>
  <cp:lastPrinted>2018-04-17T01:10:40Z</cp:lastPrinted>
  <dcterms:created xsi:type="dcterms:W3CDTF">2009-01-21T14:19:32Z</dcterms:created>
  <dcterms:modified xsi:type="dcterms:W3CDTF">2018-04-17T01:13:31Z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0x010100ACF722E9F6B0B149B0CD8BE2560A66720012B06505BA6C0C4DB33B392675BE312B</vt:lpwstr>
  </property>
  <property fmtid="{D5CDD505-2E9C-101B-9397-08002B2CF9AE}" pid="6" name="TaxKeywordTaxHTField">
    <vt:lpwstr/>
  </property>
  <property fmtid="{D5CDD505-2E9C-101B-9397-08002B2CF9AE}" pid="7" name="Country">
    <vt:lpwstr>26;#Bolivia|6445a937-aea4-4907-9f24-bff96a7c61c8</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SharedWithUsers">
    <vt:lpwstr>10;#Everyone except external users;#2161;#Pasos Contreras, Reyna Elisa;#988;#Chacon, Carolina;#935;#Phillips-Ward, Vera</vt:lpwstr>
  </property>
  <property fmtid="{D5CDD505-2E9C-101B-9397-08002B2CF9AE}" pid="24" name="_dlc_DocIdItemGuid">
    <vt:lpwstr>66ae77e3-ef1a-4efd-bd6b-b2e0608a6773</vt:lpwstr>
  </property>
  <property fmtid="{D5CDD505-2E9C-101B-9397-08002B2CF9AE}" pid="25" name="Publishing House">
    <vt:lpwstr/>
  </property>
  <property fmtid="{D5CDD505-2E9C-101B-9397-08002B2CF9AE}" pid="26" name="Publication Type">
    <vt:lpwstr/>
  </property>
  <property fmtid="{D5CDD505-2E9C-101B-9397-08002B2CF9AE}" pid="27" name="KP Topics">
    <vt:lpwstr/>
  </property>
  <property fmtid="{D5CDD505-2E9C-101B-9397-08002B2CF9AE}" pid="28" name="Series Operations IDB">
    <vt:lpwstr/>
  </property>
  <property fmtid="{D5CDD505-2E9C-101B-9397-08002B2CF9AE}" pid="29" name="Sub-Sector">
    <vt:lpwstr>60;#WATER SUPPLY URBAN|28df1b5d-8f50-49f8-b50a-8bcbae67d2a4</vt:lpwstr>
  </property>
  <property fmtid="{D5CDD505-2E9C-101B-9397-08002B2CF9AE}" pid="30" name="Fund IDB">
    <vt:lpwstr>29;#BLD|60acb4c1-0ef3-40ba-9d70-f741cd9e6c23</vt:lpwstr>
  </property>
  <property fmtid="{D5CDD505-2E9C-101B-9397-08002B2CF9AE}" pid="31" name="Sector IDB">
    <vt:lpwstr>39;#WATER AND SANITATION|ba6b63cd-e402-47cb-9357-08149f7ce046</vt:lpwstr>
  </property>
  <property fmtid="{D5CDD505-2E9C-101B-9397-08002B2CF9AE}" pid="32" name="Function Operations IDB">
    <vt:lpwstr>1;#Project Preparation, Planning and Design|29ca0c72-1fc4-435f-a09c-28585cb5eac9</vt:lpwstr>
  </property>
  <property fmtid="{D5CDD505-2E9C-101B-9397-08002B2CF9AE}" pid="34" name="RecordStorageActiveId">
    <vt:lpwstr>bacb9663-b319-49db-91d9-4af896bc3ac1</vt:lpwstr>
  </property>
</Properties>
</file>