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0" yWindow="0" windowWidth="15600" windowHeight="7560" activeTab="2"/>
  </bookViews>
  <sheets>
    <sheet name="Estructura del Proyecto" sheetId="3" r:id="rId1"/>
    <sheet name="Plan de Adquisiciones" sheetId="2" r:id="rId2"/>
    <sheet name="Detalle Plan Acquisiciones" sheetId="6" r:id="rId3"/>
    <sheet name="Detalle Plan Operacionale" sheetId="5" r:id="rId4"/>
  </sheets>
  <definedNames>
    <definedName name="_xlnm._FilterDatabase" localSheetId="3" hidden="1">'Detalle Plan Operacionale'!$A$11:$AJ$38</definedName>
  </definedNames>
  <calcPr calcId="152511"/>
</workbook>
</file>

<file path=xl/calcChain.xml><?xml version="1.0" encoding="utf-8"?>
<calcChain xmlns="http://schemas.openxmlformats.org/spreadsheetml/2006/main">
  <c r="AG13" i="5"/>
  <c r="AG22" l="1"/>
  <c r="AF22" s="1"/>
  <c r="L22"/>
  <c r="AG21"/>
  <c r="AF21" s="1"/>
  <c r="L21"/>
  <c r="AG20"/>
  <c r="AD20" s="1"/>
  <c r="L20"/>
  <c r="AA22" l="1"/>
  <c r="AE21"/>
  <c r="AC22"/>
  <c r="AB20"/>
  <c r="AF20"/>
  <c r="AE22"/>
  <c r="Y20"/>
  <c r="AC20"/>
  <c r="Z20"/>
  <c r="AA20"/>
  <c r="AE20"/>
  <c r="AD21"/>
  <c r="AD22"/>
  <c r="AB22"/>
  <c r="L28"/>
  <c r="AG28"/>
  <c r="L34"/>
  <c r="L33"/>
  <c r="L32"/>
  <c r="L17"/>
  <c r="L16"/>
  <c r="L15"/>
  <c r="L14"/>
  <c r="L27"/>
  <c r="L25"/>
  <c r="L31"/>
  <c r="L30"/>
  <c r="L29"/>
  <c r="L24"/>
  <c r="L18"/>
  <c r="L23"/>
  <c r="L13"/>
  <c r="L26"/>
  <c r="L19" l="1"/>
  <c r="L36" s="1"/>
  <c r="AG33" l="1"/>
  <c r="G62" i="6" l="1"/>
  <c r="F53"/>
  <c r="G46"/>
  <c r="G31"/>
  <c r="G23"/>
  <c r="G17"/>
  <c r="G68" l="1"/>
  <c r="AG16" i="5"/>
  <c r="AG15"/>
  <c r="AG17"/>
  <c r="Z33"/>
  <c r="AA33"/>
  <c r="AG32" l="1"/>
  <c r="AG31"/>
  <c r="AG30" l="1"/>
  <c r="AG24"/>
  <c r="AG18" l="1"/>
  <c r="Z18" s="1"/>
  <c r="AF17" l="1"/>
  <c r="AE17"/>
  <c r="AD17"/>
  <c r="AC17"/>
  <c r="AB17"/>
  <c r="AA17"/>
  <c r="Z17"/>
  <c r="Y17"/>
  <c r="X17"/>
  <c r="W17"/>
  <c r="AF16"/>
  <c r="AE16"/>
  <c r="AD16"/>
  <c r="AC16"/>
  <c r="AB16"/>
  <c r="AF15"/>
  <c r="AE15"/>
  <c r="AC15"/>
  <c r="AA15"/>
  <c r="Y15"/>
  <c r="AG14"/>
  <c r="AF14" s="1"/>
  <c r="AG27"/>
  <c r="AG25"/>
  <c r="Z25" s="1"/>
  <c r="AF33"/>
  <c r="AF32"/>
  <c r="AF31"/>
  <c r="AC31"/>
  <c r="AA31"/>
  <c r="AC14" l="1"/>
  <c r="Z27"/>
  <c r="AA27"/>
  <c r="AA14"/>
  <c r="AD14"/>
  <c r="AE14"/>
  <c r="W27"/>
  <c r="AB14"/>
  <c r="Z15"/>
  <c r="AB15"/>
  <c r="AD15"/>
  <c r="AB31"/>
  <c r="AE31"/>
  <c r="Y25"/>
  <c r="AC33"/>
  <c r="AE33"/>
  <c r="Y27"/>
  <c r="AD31"/>
  <c r="AB33"/>
  <c r="AD33"/>
  <c r="V27"/>
  <c r="V35" s="1"/>
  <c r="X27"/>
  <c r="W25"/>
  <c r="W35" s="1"/>
  <c r="X25"/>
  <c r="AC32"/>
  <c r="AE32"/>
  <c r="AD32"/>
  <c r="AE30"/>
  <c r="AG29"/>
  <c r="AF29" s="1"/>
  <c r="AF24"/>
  <c r="Y29" l="1"/>
  <c r="AC29"/>
  <c r="Z29"/>
  <c r="AD29"/>
  <c r="AA29"/>
  <c r="AE29"/>
  <c r="AB29"/>
  <c r="AA24"/>
  <c r="AC24"/>
  <c r="AE24"/>
  <c r="Z24"/>
  <c r="AB24"/>
  <c r="AD24"/>
  <c r="Z30"/>
  <c r="AB30"/>
  <c r="AD30"/>
  <c r="AA30"/>
  <c r="AC30"/>
  <c r="AG23"/>
  <c r="AE23" s="1"/>
  <c r="AE13"/>
  <c r="AG26"/>
  <c r="AA26" s="1"/>
  <c r="AG19"/>
  <c r="X19" s="1"/>
  <c r="X35" s="1"/>
  <c r="Z19" l="1"/>
  <c r="AB19"/>
  <c r="AD19"/>
  <c r="AB18"/>
  <c r="AD18"/>
  <c r="AA23"/>
  <c r="Y19"/>
  <c r="AA19"/>
  <c r="AC19"/>
  <c r="AE19"/>
  <c r="AE35" s="1"/>
  <c r="Y23"/>
  <c r="AC23"/>
  <c r="AA18"/>
  <c r="AA35" s="1"/>
  <c r="AC18"/>
  <c r="Z26"/>
  <c r="AD13"/>
  <c r="AF13"/>
  <c r="Z23"/>
  <c r="AB23"/>
  <c r="AD23"/>
  <c r="AF23"/>
  <c r="AC35" l="1"/>
  <c r="Y35"/>
  <c r="AF35"/>
  <c r="AF36" s="1"/>
  <c r="Z35"/>
  <c r="AD35"/>
  <c r="AB35"/>
  <c r="C30" i="2"/>
  <c r="Z36" i="5" l="1"/>
  <c r="C20" i="2"/>
  <c r="B20" l="1"/>
  <c r="B30"/>
</calcChain>
</file>

<file path=xl/sharedStrings.xml><?xml version="1.0" encoding="utf-8"?>
<sst xmlns="http://schemas.openxmlformats.org/spreadsheetml/2006/main" count="498" uniqueCount="208">
  <si>
    <t>OBRAS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</si>
  <si>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</si>
  <si>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</si>
  <si>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</si>
  <si>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</si>
  <si>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</si>
  <si>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</si>
  <si>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</si>
  <si>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</si>
  <si>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</si>
  <si>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</si>
  <si>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</si>
  <si>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</si>
  <si>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</si>
  <si>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</si>
  <si>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</si>
  <si>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</si>
  <si>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</si>
  <si>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</si>
  <si>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</si>
  <si>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</si>
  <si>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</si>
  <si>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</si>
  <si>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</si>
  <si>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</si>
  <si>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</si>
  <si>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</si>
  <si>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</si>
  <si>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</si>
  <si>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</si>
  <si>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</si>
  <si>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</si>
  <si>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</si>
  <si>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</si>
  <si>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</si>
  <si>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</si>
  <si>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</si>
  <si>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</si>
  <si>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</si>
  <si>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</si>
  <si>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</si>
  <si>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</si>
  <si>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</si>
  <si>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</si>
  <si>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</si>
  <si>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</si>
  <si>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</si>
  <si>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</si>
  <si>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</si>
  <si>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</si>
  <si>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</si>
  <si>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>Somaglobal</t>
  </si>
  <si>
    <t>Consultoria - Firmas </t>
  </si>
  <si>
    <t>Tempo Trabajado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</si>
  <si>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</si>
  <si>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</si>
  <si>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</si>
  <si>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</si>
  <si>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</si>
  <si>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</si>
  <si>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</si>
  <si>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</si>
  <si>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</si>
  <si>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</si>
  <si>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</si>
  <si>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</si>
  <si>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</si>
  <si>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</si>
  <si>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</si>
  <si>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</si>
  <si>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</si>
  <si>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</si>
  <si>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</si>
  <si>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</si>
  <si>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</si>
  <si>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</si>
  <si>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</si>
  <si>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</si>
  <si>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</si>
  <si>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</si>
  <si>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</si>
  <si>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Solicitud de Propuestas e Termos de Referência</t>
  </si>
  <si>
    <t>Termos de Referência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</si>
  <si>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</si>
  <si>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</si>
  <si>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</si>
  <si>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Comparação de Qualificações (3 CV's)</t>
  </si>
  <si>
    <t>SECRETARIA DE ESTADO DO TURISMO E DO ESPORTE</t>
  </si>
  <si>
    <t>ESTADO DE SERGIPE</t>
  </si>
  <si>
    <t>SETESP</t>
  </si>
  <si>
    <t>Componente 2 - Promoão Turística</t>
  </si>
  <si>
    <t>Componente 1 - Produto Turístico socialmente inclusivo</t>
  </si>
  <si>
    <t>Componente 3 - Fortalecimento Institucional</t>
  </si>
  <si>
    <t>Componente 4 - Conectividade de apoio ao turismo</t>
  </si>
  <si>
    <t>Componente 5 - Gestao Ambiental</t>
  </si>
  <si>
    <t>VERSÃO 1-2015</t>
  </si>
  <si>
    <t>Componente 6 - Administração do Programa</t>
  </si>
  <si>
    <t>UCP/SETESP</t>
  </si>
  <si>
    <t>1.2.2</t>
  </si>
  <si>
    <t>Execução da sinalização viária indicativa e turística Polos Costa dos Coqueirais e Velho Chico</t>
  </si>
  <si>
    <t>Capacitação de profissionais diretamente ligados ao turismo</t>
  </si>
  <si>
    <t>1.6</t>
  </si>
  <si>
    <t>1.3.1</t>
  </si>
  <si>
    <t>1.3.2</t>
  </si>
  <si>
    <t>1.3.3</t>
  </si>
  <si>
    <t>2.2.1</t>
  </si>
  <si>
    <t>2.2.2</t>
  </si>
  <si>
    <t>3.7</t>
  </si>
  <si>
    <t>6.5</t>
  </si>
  <si>
    <t>Organização e execução logistica das Ações de Eventos promocionais do turismo sergipano</t>
  </si>
  <si>
    <t>Publicação de Aviso de Licitação</t>
  </si>
  <si>
    <t>1.12 e 5.8</t>
  </si>
  <si>
    <t>Construção de orla e atracadouro e implantação do Sistema de Esgotamento Sanitário – Prainha de Canindé do São Francisco (trecho 3)</t>
  </si>
  <si>
    <t>1.4</t>
  </si>
  <si>
    <t>3.1.1</t>
  </si>
  <si>
    <t>5.2.1</t>
  </si>
  <si>
    <t xml:space="preserve"> 5.2.2</t>
  </si>
  <si>
    <t>5.5.1</t>
  </si>
  <si>
    <t>5.7.1</t>
  </si>
  <si>
    <t>6.1</t>
  </si>
  <si>
    <t>6.4</t>
  </si>
  <si>
    <t>Diagnóstico para o sistema de informações turísticas</t>
  </si>
  <si>
    <t>Diagnóstico e Plano de Ação para Educação e Sensibilização Ambiental</t>
  </si>
  <si>
    <t xml:space="preserve">Elaboração de projetos executivos dos aterros sanitários </t>
  </si>
  <si>
    <t>Elaboração da Política de Gerenciamento Costeiro do Estado</t>
  </si>
  <si>
    <t>Auditoria externa</t>
  </si>
  <si>
    <t>CONSULTORIA</t>
  </si>
  <si>
    <t>Implementação do fortalecimento institucional dos órgãos estaduais gestores de turismo - Demandas pela SETESP</t>
  </si>
  <si>
    <t>Seleção Baseada em Orçamento Fixo (SOF)</t>
  </si>
  <si>
    <t>Seleção de Consultor Individual</t>
  </si>
  <si>
    <t>Licitação Pública Nacional</t>
  </si>
  <si>
    <t>Revitalização do Complexo Turístico SE - Reforma do Centro de Turismo de Aracaju</t>
  </si>
  <si>
    <t>ex-ante</t>
  </si>
  <si>
    <t>ex-post</t>
  </si>
  <si>
    <t>1.3.4</t>
  </si>
  <si>
    <t>1.12.2</t>
  </si>
  <si>
    <t>1.15.1</t>
  </si>
  <si>
    <t>5.6.1</t>
  </si>
  <si>
    <t>Cursos de aperfeiçoamento gerencial nos estabelecimentos formais e informais dos empreendimentos turísticos localizados nos pólos Costa dos Coqueirais e Velho Chico</t>
  </si>
  <si>
    <t>Elaboração e/ou Revisão de Estudos e Projetos para Obras para roteiros de ecoturismo - Revisão Projeto da Orla de Crastro</t>
  </si>
  <si>
    <t>Estudo de Avaliação do Impacto do PRODETUR na Economia Local</t>
  </si>
  <si>
    <t>SBQC - "AF200"</t>
  </si>
  <si>
    <t>Comparação de Preços </t>
  </si>
  <si>
    <t>Contrato: 8 meses</t>
  </si>
  <si>
    <t>Contrato: 6 meses</t>
  </si>
  <si>
    <t>Contrato: 36 meses</t>
  </si>
  <si>
    <t>Estudo da cadeia de valor de turismo, nos  Polos Costa dos Coqueirais e Velho Chico</t>
  </si>
  <si>
    <t>Elaboração de projetos básico e executivo para implantar  SAAI Litoral SUL</t>
  </si>
  <si>
    <t>Seleção Baseada na Qualidade e Custo </t>
  </si>
  <si>
    <t xml:space="preserve">Serviços especializados de publicidade, produção de material promocional e veiculação de campanhas promocionais do destino turístico Sergipe. </t>
  </si>
  <si>
    <t>Seleção Baseado em Orçamento Fixo</t>
  </si>
  <si>
    <t xml:space="preserve">Implementação das ações de educação e sensibilização ambiental </t>
  </si>
  <si>
    <t>Elaboração do projeto executivo das obras de recuperação da contenção da Orla da praia da Caueira – Itaporanga D’Ajuda-SE</t>
  </si>
  <si>
    <t>Contrato: 18 meses</t>
  </si>
  <si>
    <t>Contrato: 31 meses</t>
  </si>
  <si>
    <t>Contrato: 4 meses</t>
  </si>
  <si>
    <t xml:space="preserve">Curso de formação e capacitação de profissionais ligados à área de turismo nos municípios integrantes dos Polos Costa dos Coqueirais e Polo Velho Chico do </t>
  </si>
  <si>
    <r>
      <t>Cursos de</t>
    </r>
    <r>
      <rPr>
        <b/>
        <sz val="10"/>
        <color rgb="FFFF0000"/>
        <rFont val="Calibri"/>
        <family val="2"/>
        <scheme val="minor"/>
      </rPr>
      <t xml:space="preserve"> pós-graduação</t>
    </r>
    <r>
      <rPr>
        <sz val="10"/>
        <rFont val="Calibri"/>
        <family val="2"/>
        <scheme val="minor"/>
      </rPr>
      <t xml:space="preserve"> em gestão de empreendimentos turísticos e em planejamento da atividade turística nos pólos Costa dos Coqueirais e Velho Chico</t>
    </r>
  </si>
  <si>
    <t>Contrato: 12 meses</t>
  </si>
  <si>
    <t>Contrato: 5 meses</t>
  </si>
  <si>
    <t>Contrato: 3 meses</t>
  </si>
  <si>
    <t>Contrato: 10meses</t>
  </si>
  <si>
    <t>4 períodos de 3m</t>
  </si>
  <si>
    <t>Contrato: 16 meses</t>
  </si>
  <si>
    <t>10 produtos</t>
  </si>
  <si>
    <t>24 pagamentos</t>
  </si>
  <si>
    <t>BRASIL</t>
  </si>
  <si>
    <t>PROGRAMA NACIONAL DE DESENVOLVIMENTO DO TURISMO EM SERGIPE - PRODETUR/SERGIPE</t>
  </si>
  <si>
    <t xml:space="preserve">PLANO DE AQUISIÇÕES (PA) - 18 MESES </t>
  </si>
  <si>
    <r>
      <t xml:space="preserve">Atualização Nº: </t>
    </r>
    <r>
      <rPr>
        <b/>
        <sz val="12"/>
        <color rgb="FFFF0000"/>
        <rFont val="Calibri"/>
        <family val="2"/>
        <scheme val="minor"/>
      </rPr>
      <t>1</t>
    </r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</si>
  <si>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Daniel Vilani</t>
    </r>
  </si>
  <si>
    <t>Comentários - para Sistema Nacional incluir método de Seleção</t>
  </si>
  <si>
    <t>Numero PRISM</t>
  </si>
  <si>
    <t>Status</t>
  </si>
  <si>
    <t>Publicação Documento de Licitação</t>
  </si>
  <si>
    <t>Publicação  Manifestação de Interesse</t>
  </si>
  <si>
    <t>Assinatura Contrato</t>
  </si>
  <si>
    <t xml:space="preserve"> 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</si>
  <si>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</si>
  <si>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</si>
  <si>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</si>
  <si>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</si>
  <si>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</si>
  <si>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</si>
  <si>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</si>
  <si>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</si>
  <si>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</si>
  <si>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</si>
  <si>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</si>
  <si>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t>Contrato: 2 meses</t>
  </si>
  <si>
    <t xml:space="preserve">PLANO OPERATIVO ANUAL - 18 MESES </t>
  </si>
  <si>
    <t>TIPO</t>
  </si>
  <si>
    <t>Fonte Externa - BID (U$ mil)</t>
  </si>
  <si>
    <t>Contrapartida  Local (U$ mil)</t>
  </si>
  <si>
    <t>Total ( U$ mil)</t>
  </si>
  <si>
    <t>MESES</t>
  </si>
  <si>
    <t>COMPONENTE</t>
  </si>
  <si>
    <t>ITEM</t>
  </si>
  <si>
    <r>
      <t xml:space="preserve">Atualizado em: </t>
    </r>
    <r>
      <rPr>
        <b/>
        <sz val="12"/>
        <color rgb="FFFF0000"/>
        <rFont val="Calibri"/>
        <family val="2"/>
        <scheme val="minor"/>
      </rPr>
      <t>13/07/2016</t>
    </r>
  </si>
  <si>
    <t>BID reconhecer processo licitatório (pregão)</t>
  </si>
  <si>
    <t>PREVISÃO DO TOTAL A SER  PAGO EM 18 meses</t>
  </si>
  <si>
    <t>TOTAL DA PREVISÃO DAS AQUISIÇÕES</t>
  </si>
  <si>
    <t>1 e 5</t>
  </si>
  <si>
    <r>
      <t>Cursos de</t>
    </r>
    <r>
      <rPr>
        <b/>
        <sz val="10"/>
        <rFont val="Calibri"/>
        <family val="2"/>
        <scheme val="minor"/>
      </rPr>
      <t xml:space="preserve"> pós-graduação</t>
    </r>
    <r>
      <rPr>
        <sz val="10"/>
        <rFont val="Calibri"/>
        <family val="2"/>
        <scheme val="minor"/>
      </rPr>
      <t xml:space="preserve"> em gestão de empreendimentos turísticos e em planejamento da atividade turística nos pólos Costa dos Coqueirais e Velho Chico</t>
    </r>
  </si>
  <si>
    <t>OBSERV</t>
  </si>
  <si>
    <r>
      <t xml:space="preserve">Atualizado em: </t>
    </r>
    <r>
      <rPr>
        <b/>
        <sz val="12"/>
        <color rgb="FFFF0000"/>
        <rFont val="Calibri"/>
        <family val="2"/>
        <scheme val="minor"/>
      </rPr>
      <t>15/07/2016</t>
    </r>
  </si>
  <si>
    <r>
      <t xml:space="preserve">Atualização Nº: </t>
    </r>
    <r>
      <rPr>
        <b/>
        <sz val="12"/>
        <color rgb="FFFF0000"/>
        <rFont val="Calibri"/>
        <family val="2"/>
        <scheme val="minor"/>
      </rPr>
      <t>2</t>
    </r>
  </si>
  <si>
    <t xml:space="preserve">Nesta versão foi retirado itm 1.7.2 Reforma e ampliaçao Museu Afrobrasileiro POSTO SER CONTRAPARTIDA.
NA AÇÃO 1.2.2 Foi transferida a fonte Governo para fonte  BID  ( 1.2.2 Sinalização turística e interpretativa), e alterado valor para US$1.500;
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</si>
</sst>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[$USD]\ #,##0.00"/>
    <numFmt numFmtId="165" formatCode="0.000"/>
  </numFmts>
  <fonts count="5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2"/>
      <name val="Arial"/>
      <family val="2"/>
    </font>
    <font>
      <b/>
      <sz val="12"/>
      <color theme="0"/>
      <name val="Arial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34" fillId="0" borderId="0" applyFont="0" applyFill="0" applyBorder="0" applyAlignment="0" applyProtection="0"/>
    <xf numFmtId="43" fontId="34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38"/>
    <xf numFmtId="0" fontId="0" fillId="0" borderId="0" xfId="0"/>
    <xf numFmtId="0" fontId="22" fillId="0" borderId="10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1" xfId="1" applyFont="1" applyFill="1" applyBorder="1" applyAlignment="1">
      <alignment horizontal="center" vertical="center"/>
    </xf>
    <xf numFmtId="0" fontId="30" fillId="24" borderId="22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3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14" fontId="22" fillId="0" borderId="15" xfId="1" applyNumberFormat="1" applyFont="1" applyFill="1" applyBorder="1" applyAlignment="1">
      <alignment horizontal="center" vertical="center" wrapText="1"/>
    </xf>
    <xf numFmtId="14" fontId="22" fillId="0" borderId="16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7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9" fontId="22" fillId="0" borderId="10" xfId="38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top" wrapText="1"/>
    </xf>
    <xf numFmtId="0" fontId="22" fillId="0" borderId="1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9" fontId="22" fillId="0" borderId="10" xfId="44" applyFont="1" applyFill="1" applyBorder="1" applyAlignment="1">
      <alignment horizontal="center" vertical="center" wrapText="1"/>
    </xf>
    <xf numFmtId="1" fontId="36" fillId="25" borderId="10" xfId="0" applyNumberFormat="1" applyFont="1" applyFill="1" applyBorder="1" applyAlignment="1">
      <alignment horizontal="center" vertical="center" wrapText="1"/>
    </xf>
    <xf numFmtId="0" fontId="37" fillId="0" borderId="10" xfId="38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0" fontId="22" fillId="25" borderId="10" xfId="0" applyFont="1" applyFill="1" applyBorder="1" applyAlignment="1">
      <alignment horizontal="center" vertical="center" wrapText="1"/>
    </xf>
    <xf numFmtId="1" fontId="22" fillId="25" borderId="10" xfId="0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17" fontId="40" fillId="29" borderId="10" xfId="0" applyNumberFormat="1" applyFont="1" applyFill="1" applyBorder="1" applyAlignment="1">
      <alignment horizontal="center" vertical="center" wrapText="1"/>
    </xf>
    <xf numFmtId="0" fontId="22" fillId="25" borderId="10" xfId="38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left" vertical="top" wrapText="1"/>
    </xf>
    <xf numFmtId="1" fontId="22" fillId="0" borderId="10" xfId="0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41" fillId="0" borderId="0" xfId="0" applyFont="1"/>
    <xf numFmtId="0" fontId="36" fillId="25" borderId="10" xfId="0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top" wrapText="1"/>
    </xf>
    <xf numFmtId="1" fontId="36" fillId="25" borderId="10" xfId="0" applyNumberFormat="1" applyFont="1" applyFill="1" applyBorder="1" applyAlignment="1">
      <alignment horizontal="center" vertical="top" wrapText="1"/>
    </xf>
    <xf numFmtId="9" fontId="22" fillId="0" borderId="10" xfId="38" applyNumberFormat="1" applyFont="1" applyFill="1" applyBorder="1" applyAlignment="1">
      <alignment horizontal="center" vertical="top" wrapText="1"/>
    </xf>
    <xf numFmtId="17" fontId="22" fillId="0" borderId="10" xfId="0" applyNumberFormat="1" applyFont="1" applyFill="1" applyBorder="1" applyAlignment="1">
      <alignment horizontal="center" vertical="top" wrapText="1"/>
    </xf>
    <xf numFmtId="4" fontId="22" fillId="0" borderId="10" xfId="0" applyNumberFormat="1" applyFont="1" applyFill="1" applyBorder="1" applyAlignment="1">
      <alignment vertical="top" wrapText="1"/>
    </xf>
    <xf numFmtId="4" fontId="22" fillId="25" borderId="10" xfId="0" applyNumberFormat="1" applyFont="1" applyFill="1" applyBorder="1" applyAlignment="1">
      <alignment horizontal="left" vertical="top" wrapText="1"/>
    </xf>
    <xf numFmtId="4" fontId="22" fillId="25" borderId="10" xfId="0" applyNumberFormat="1" applyFont="1" applyFill="1" applyBorder="1" applyAlignment="1">
      <alignment vertical="top" wrapText="1"/>
    </xf>
    <xf numFmtId="4" fontId="22" fillId="25" borderId="10" xfId="0" applyNumberFormat="1" applyFont="1" applyFill="1" applyBorder="1" applyAlignment="1">
      <alignment vertical="center" wrapText="1"/>
    </xf>
    <xf numFmtId="43" fontId="0" fillId="0" borderId="0" xfId="45" applyFont="1" applyAlignment="1">
      <alignment horizontal="left"/>
    </xf>
    <xf numFmtId="2" fontId="0" fillId="28" borderId="10" xfId="0" applyNumberFormat="1" applyFill="1" applyBorder="1"/>
    <xf numFmtId="0" fontId="0" fillId="27" borderId="10" xfId="0" applyFill="1" applyBorder="1"/>
    <xf numFmtId="0" fontId="0" fillId="0" borderId="10" xfId="0" applyBorder="1"/>
    <xf numFmtId="43" fontId="0" fillId="0" borderId="10" xfId="45" applyFont="1" applyBorder="1" applyAlignment="1">
      <alignment horizontal="left"/>
    </xf>
    <xf numFmtId="0" fontId="22" fillId="0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justify" vertical="center"/>
    </xf>
    <xf numFmtId="0" fontId="44" fillId="0" borderId="0" xfId="0" applyFont="1" applyAlignment="1">
      <alignment horizontal="justify" vertical="center"/>
    </xf>
    <xf numFmtId="0" fontId="44" fillId="0" borderId="0" xfId="0" applyFont="1"/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0" xfId="0" applyFont="1" applyAlignment="1">
      <alignment horizontal="justify" vertical="center"/>
    </xf>
    <xf numFmtId="0" fontId="31" fillId="0" borderId="0" xfId="38" applyFont="1" applyFill="1" applyBorder="1" applyAlignment="1">
      <alignment vertical="center" wrapText="1"/>
    </xf>
    <xf numFmtId="4" fontId="31" fillId="0" borderId="0" xfId="38" applyNumberFormat="1" applyFont="1" applyFill="1" applyBorder="1" applyAlignment="1">
      <alignment vertical="center" wrapText="1"/>
    </xf>
    <xf numFmtId="0" fontId="37" fillId="0" borderId="10" xfId="38" applyFont="1" applyFill="1" applyBorder="1" applyAlignment="1">
      <alignment horizontal="center" vertical="top" wrapText="1"/>
    </xf>
    <xf numFmtId="43" fontId="31" fillId="0" borderId="0" xfId="45" applyFont="1" applyFill="1" applyBorder="1" applyAlignment="1">
      <alignment vertical="center" wrapText="1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1" applyFont="1" applyFill="1" applyBorder="1" applyAlignment="1">
      <alignment vertical="center" wrapText="1"/>
    </xf>
    <xf numFmtId="0" fontId="33" fillId="0" borderId="10" xfId="0" applyFont="1" applyBorder="1"/>
    <xf numFmtId="0" fontId="2" fillId="0" borderId="10" xfId="38" applyBorder="1"/>
    <xf numFmtId="0" fontId="1" fillId="0" borderId="10" xfId="38" applyFont="1" applyBorder="1"/>
    <xf numFmtId="0" fontId="2" fillId="0" borderId="10" xfId="38" applyFill="1" applyBorder="1"/>
    <xf numFmtId="0" fontId="1" fillId="0" borderId="10" xfId="38" applyFont="1" applyFill="1" applyBorder="1"/>
    <xf numFmtId="0" fontId="0" fillId="0" borderId="10" xfId="0" applyFill="1" applyBorder="1"/>
    <xf numFmtId="0" fontId="1" fillId="0" borderId="10" xfId="1" applyFont="1" applyBorder="1"/>
    <xf numFmtId="43" fontId="0" fillId="25" borderId="0" xfId="45" applyFont="1" applyFill="1" applyAlignment="1">
      <alignment horizontal="left"/>
    </xf>
    <xf numFmtId="0" fontId="0" fillId="25" borderId="0" xfId="0" applyFill="1"/>
    <xf numFmtId="0" fontId="22" fillId="0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horizontal="center" vertical="center" wrapText="1"/>
    </xf>
    <xf numFmtId="0" fontId="49" fillId="29" borderId="10" xfId="38" applyFont="1" applyFill="1" applyBorder="1" applyAlignment="1">
      <alignment horizontal="center" vertical="center" wrapText="1"/>
    </xf>
    <xf numFmtId="0" fontId="49" fillId="29" borderId="10" xfId="38" applyFont="1" applyFill="1" applyBorder="1" applyAlignment="1">
      <alignment vertical="center"/>
    </xf>
    <xf numFmtId="10" fontId="49" fillId="29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justify" vertical="center"/>
    </xf>
    <xf numFmtId="0" fontId="51" fillId="0" borderId="0" xfId="0" applyFont="1"/>
    <xf numFmtId="0" fontId="33" fillId="0" borderId="0" xfId="0" applyFont="1" applyAlignment="1">
      <alignment vertical="center"/>
    </xf>
    <xf numFmtId="43" fontId="52" fillId="0" borderId="0" xfId="45" applyFont="1" applyAlignment="1">
      <alignment horizontal="left"/>
    </xf>
    <xf numFmtId="165" fontId="52" fillId="0" borderId="10" xfId="0" applyNumberFormat="1" applyFont="1" applyBorder="1"/>
    <xf numFmtId="165" fontId="52" fillId="0" borderId="20" xfId="0" applyNumberFormat="1" applyFont="1" applyBorder="1"/>
    <xf numFmtId="0" fontId="52" fillId="31" borderId="30" xfId="0" applyFont="1" applyFill="1" applyBorder="1"/>
    <xf numFmtId="0" fontId="52" fillId="31" borderId="31" xfId="0" applyFont="1" applyFill="1" applyBorder="1" applyAlignment="1"/>
    <xf numFmtId="43" fontId="52" fillId="31" borderId="32" xfId="45" applyFont="1" applyFill="1" applyBorder="1"/>
    <xf numFmtId="10" fontId="52" fillId="31" borderId="31" xfId="0" applyNumberFormat="1" applyFont="1" applyFill="1" applyBorder="1"/>
    <xf numFmtId="0" fontId="52" fillId="31" borderId="31" xfId="0" applyFont="1" applyFill="1" applyBorder="1"/>
    <xf numFmtId="43" fontId="52" fillId="31" borderId="33" xfId="45" applyFont="1" applyFill="1" applyBorder="1"/>
    <xf numFmtId="1" fontId="22" fillId="0" borderId="10" xfId="38" applyNumberFormat="1" applyFont="1" applyFill="1" applyBorder="1" applyAlignment="1">
      <alignment horizontal="center" vertical="center" wrapText="1"/>
    </xf>
    <xf numFmtId="4" fontId="22" fillId="26" borderId="10" xfId="38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9" fontId="35" fillId="0" borderId="10" xfId="38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left" vertical="top" wrapText="1"/>
    </xf>
    <xf numFmtId="0" fontId="0" fillId="26" borderId="0" xfId="0" applyFill="1" applyAlignment="1">
      <alignment vertical="center"/>
    </xf>
    <xf numFmtId="0" fontId="22" fillId="0" borderId="23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5" fillId="0" borderId="27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3" fillId="24" borderId="28" xfId="38" applyFont="1" applyFill="1" applyBorder="1" applyAlignment="1">
      <alignment horizontal="left" vertical="center" wrapText="1"/>
    </xf>
    <xf numFmtId="0" fontId="23" fillId="24" borderId="29" xfId="38" applyFont="1" applyFill="1" applyBorder="1" applyAlignment="1">
      <alignment horizontal="left" vertical="center" wrapText="1"/>
    </xf>
    <xf numFmtId="0" fontId="23" fillId="24" borderId="26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3" fillId="24" borderId="10" xfId="38" applyFont="1" applyFill="1" applyBorder="1" applyAlignment="1">
      <alignment horizontal="left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42" fillId="30" borderId="10" xfId="0" applyFont="1" applyFill="1" applyBorder="1" applyAlignment="1">
      <alignment horizontal="center" vertical="center"/>
    </xf>
    <xf numFmtId="0" fontId="22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2" fillId="30" borderId="20" xfId="0" applyFont="1" applyFill="1" applyBorder="1" applyAlignment="1">
      <alignment horizontal="center" vertical="center"/>
    </xf>
    <xf numFmtId="0" fontId="42" fillId="30" borderId="19" xfId="0" applyFont="1" applyFill="1" applyBorder="1" applyAlignment="1">
      <alignment horizontal="center" vertical="center"/>
    </xf>
    <xf numFmtId="0" fontId="42" fillId="30" borderId="29" xfId="0" applyFont="1" applyFill="1" applyBorder="1" applyAlignment="1">
      <alignment horizontal="center" vertical="center"/>
    </xf>
    <xf numFmtId="0" fontId="42" fillId="30" borderId="20" xfId="0" applyFont="1" applyFill="1" applyBorder="1" applyAlignment="1">
      <alignment horizontal="center" vertical="center" wrapText="1"/>
    </xf>
    <xf numFmtId="0" fontId="42" fillId="30" borderId="19" xfId="0" applyFont="1" applyFill="1" applyBorder="1" applyAlignment="1">
      <alignment horizontal="center" vertical="center" wrapText="1"/>
    </xf>
    <xf numFmtId="0" fontId="42" fillId="30" borderId="29" xfId="0" applyFont="1" applyFill="1" applyBorder="1" applyAlignment="1">
      <alignment horizontal="center" vertical="center" wrapText="1"/>
    </xf>
    <xf numFmtId="0" fontId="53" fillId="26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2" fillId="31" borderId="30" xfId="0" applyFont="1" applyFill="1" applyBorder="1" applyAlignment="1">
      <alignment horizontal="center"/>
    </xf>
    <xf numFmtId="0" fontId="52" fillId="31" borderId="31" xfId="0" applyFont="1" applyFill="1" applyBorder="1" applyAlignment="1">
      <alignment horizontal="center"/>
    </xf>
    <xf numFmtId="0" fontId="38" fillId="24" borderId="10" xfId="38" applyFont="1" applyFill="1" applyBorder="1" applyAlignment="1">
      <alignment horizontal="center" vertical="center" wrapText="1"/>
    </xf>
    <xf numFmtId="0" fontId="49" fillId="29" borderId="10" xfId="38" applyFont="1" applyFill="1" applyBorder="1" applyAlignment="1">
      <alignment horizontal="center" vertical="center" wrapText="1"/>
    </xf>
    <xf numFmtId="0" fontId="40" fillId="29" borderId="10" xfId="0" applyFont="1" applyFill="1" applyBorder="1" applyAlignment="1">
      <alignment horizontal="center" vertical="center" wrapText="1"/>
    </xf>
    <xf numFmtId="0" fontId="30" fillId="24" borderId="10" xfId="38" applyFont="1" applyFill="1" applyBorder="1" applyAlignment="1">
      <alignment horizontal="center" vertical="center" wrapText="1"/>
    </xf>
    <xf numFmtId="0" fontId="50" fillId="29" borderId="10" xfId="38" applyFont="1" applyFill="1" applyBorder="1" applyAlignment="1">
      <alignment horizontal="center" vertical="center" wrapText="1"/>
    </xf>
    <xf numFmtId="0" fontId="40" fillId="29" borderId="20" xfId="0" applyFont="1" applyFill="1" applyBorder="1" applyAlignment="1">
      <alignment horizontal="center" vertical="center" wrapText="1"/>
    </xf>
    <xf numFmtId="0" fontId="40" fillId="29" borderId="29" xfId="0" applyFont="1" applyFill="1" applyBorder="1" applyAlignment="1">
      <alignment horizontal="center" vertical="center" wrapText="1"/>
    </xf>
    <xf numFmtId="4" fontId="40" fillId="29" borderId="20" xfId="0" applyNumberFormat="1" applyFont="1" applyFill="1" applyBorder="1" applyAlignment="1">
      <alignment horizontal="center" vertical="center" wrapText="1"/>
    </xf>
    <xf numFmtId="4" fontId="40" fillId="29" borderId="29" xfId="0" applyNumberFormat="1" applyFont="1" applyFill="1" applyBorder="1" applyAlignment="1">
      <alignment horizontal="center" vertical="center" wrapText="1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orcentagem" xfId="44" builtinId="5"/>
    <cellStyle name="Separador de milhares" xfId="45" builtinId="3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2"/>
  <dimension ref="B1:D20"/>
  <sheetViews>
    <sheetView workbookViewId="0">
      <selection activeCell="D13" sqref="D13"/>
    </sheetView>
  </sheetViews>
  <sheetFormatPr defaultRowHeight="1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>
      <c r="B1" s="14"/>
      <c r="C1" s="14"/>
      <c r="D1" s="14"/>
    </row>
    <row r="2" spans="2:4">
      <c r="B2" s="15" t="s">
        <v>32</v>
      </c>
      <c r="C2" s="16" t="s">
        <v>25</v>
      </c>
      <c r="D2" s="17" t="s">
        <v>26</v>
      </c>
    </row>
    <row r="3" spans="2:4">
      <c r="B3" s="134" t="s">
        <v>88</v>
      </c>
      <c r="C3" s="18" t="s">
        <v>87</v>
      </c>
      <c r="D3" s="19" t="s">
        <v>89</v>
      </c>
    </row>
    <row r="4" spans="2:4">
      <c r="B4" s="135"/>
      <c r="C4" s="18"/>
      <c r="D4" s="19"/>
    </row>
    <row r="5" spans="2:4">
      <c r="B5" s="135"/>
      <c r="C5" s="18"/>
      <c r="D5" s="19"/>
    </row>
    <row r="6" spans="2:4">
      <c r="B6" s="135"/>
      <c r="C6" s="18"/>
      <c r="D6" s="19"/>
    </row>
    <row r="7" spans="2:4">
      <c r="B7" s="135"/>
      <c r="C7" s="18"/>
      <c r="D7" s="19"/>
    </row>
    <row r="8" spans="2:4">
      <c r="B8" s="135"/>
      <c r="C8" s="18"/>
      <c r="D8" s="19"/>
    </row>
    <row r="9" spans="2:4" ht="15.75" thickBot="1">
      <c r="B9" s="136"/>
      <c r="C9" s="20"/>
      <c r="D9" s="21"/>
    </row>
    <row r="11" spans="2:4" ht="49.5" customHeight="1">
      <c r="B11" s="139" t="s">
        <v>27</v>
      </c>
      <c r="C11" s="139"/>
      <c r="D11" s="14"/>
    </row>
    <row r="12" spans="2:4" ht="15.75" thickBot="1">
      <c r="B12" s="14"/>
      <c r="C12" s="14"/>
      <c r="D12" s="14"/>
    </row>
    <row r="13" spans="2:4">
      <c r="B13" s="22" t="s">
        <v>28</v>
      </c>
      <c r="C13" s="23" t="s">
        <v>29</v>
      </c>
      <c r="D13" s="24"/>
    </row>
    <row r="14" spans="2:4">
      <c r="B14" s="137" t="s">
        <v>30</v>
      </c>
      <c r="C14" s="18" t="s">
        <v>91</v>
      </c>
      <c r="D14" s="24"/>
    </row>
    <row r="15" spans="2:4">
      <c r="B15" s="137"/>
      <c r="C15" s="18" t="s">
        <v>90</v>
      </c>
      <c r="D15" s="14"/>
    </row>
    <row r="16" spans="2:4">
      <c r="B16" s="137"/>
      <c r="C16" s="18" t="s">
        <v>92</v>
      </c>
      <c r="D16" s="14"/>
    </row>
    <row r="17" spans="2:3">
      <c r="B17" s="137"/>
      <c r="C17" s="18" t="s">
        <v>93</v>
      </c>
    </row>
    <row r="18" spans="2:3" ht="15.75" thickBot="1">
      <c r="B18" s="138"/>
      <c r="C18" s="18" t="s">
        <v>94</v>
      </c>
    </row>
    <row r="20" spans="2:3" ht="54" customHeight="1">
      <c r="B20" s="140" t="s">
        <v>31</v>
      </c>
      <c r="C20" s="140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3"/>
  <dimension ref="A1:E32"/>
  <sheetViews>
    <sheetView workbookViewId="0">
      <selection activeCell="B14" sqref="B14"/>
    </sheetView>
  </sheetViews>
  <sheetFormatPr defaultRowHeight="15"/>
  <cols>
    <col min="1" max="1" width="46" bestFit="1" customWidth="1"/>
    <col min="2" max="2" width="35.140625" customWidth="1"/>
    <col min="3" max="3" width="33.42578125" customWidth="1"/>
    <col min="4" max="4" width="16" bestFit="1" customWidth="1"/>
    <col min="5" max="5" width="13.28515625" bestFit="1" customWidth="1"/>
  </cols>
  <sheetData>
    <row r="1" spans="1:4" ht="15.75" thickBot="1">
      <c r="A1" s="145" t="s">
        <v>3</v>
      </c>
      <c r="B1" s="145"/>
      <c r="C1" s="145"/>
    </row>
    <row r="2" spans="1:4" ht="15.75">
      <c r="A2" s="141" t="s">
        <v>4</v>
      </c>
      <c r="B2" s="142"/>
      <c r="C2" s="143"/>
    </row>
    <row r="3" spans="1:4" ht="15.75">
      <c r="A3" s="4" t="s">
        <v>5</v>
      </c>
      <c r="B3" s="5" t="s">
        <v>6</v>
      </c>
      <c r="C3" s="6" t="s">
        <v>7</v>
      </c>
    </row>
    <row r="4" spans="1:4" ht="15.75" thickBot="1">
      <c r="A4" s="7" t="s">
        <v>8</v>
      </c>
      <c r="B4" s="47">
        <v>42005</v>
      </c>
      <c r="C4" s="48">
        <v>42522</v>
      </c>
    </row>
    <row r="5" spans="1:4" ht="15.75" thickBot="1">
      <c r="A5" s="144"/>
      <c r="B5" s="144"/>
      <c r="C5" s="144"/>
    </row>
    <row r="6" spans="1:4" ht="15.75">
      <c r="A6" s="141" t="s">
        <v>9</v>
      </c>
      <c r="B6" s="142"/>
      <c r="C6" s="143"/>
    </row>
    <row r="7" spans="1:4" ht="15.75" thickBot="1">
      <c r="A7" s="7" t="s">
        <v>10</v>
      </c>
      <c r="B7" s="146" t="s">
        <v>95</v>
      </c>
      <c r="C7" s="147"/>
    </row>
    <row r="8" spans="1:4" ht="15.75" thickBot="1">
      <c r="A8" s="144"/>
      <c r="B8" s="144"/>
      <c r="C8" s="144"/>
    </row>
    <row r="9" spans="1:4" ht="15.75">
      <c r="A9" s="141" t="s">
        <v>11</v>
      </c>
      <c r="B9" s="142"/>
      <c r="C9" s="143"/>
    </row>
    <row r="10" spans="1:4" ht="31.5">
      <c r="A10" s="4" t="s">
        <v>12</v>
      </c>
      <c r="B10" s="5" t="s">
        <v>13</v>
      </c>
      <c r="C10" s="6" t="s">
        <v>14</v>
      </c>
    </row>
    <row r="11" spans="1:4">
      <c r="A11" s="8" t="s">
        <v>15</v>
      </c>
      <c r="B11" s="9">
        <v>16846</v>
      </c>
      <c r="C11" s="29">
        <v>38911.17</v>
      </c>
      <c r="D11" s="2"/>
    </row>
    <row r="12" spans="1:4">
      <c r="A12" s="8" t="s">
        <v>16</v>
      </c>
      <c r="B12" s="9">
        <v>499.49</v>
      </c>
      <c r="C12" s="29">
        <v>499.49</v>
      </c>
      <c r="D12" s="2"/>
    </row>
    <row r="13" spans="1:4">
      <c r="A13" s="8" t="s">
        <v>17</v>
      </c>
      <c r="B13" s="9">
        <v>18341.240000000002</v>
      </c>
      <c r="C13" s="29">
        <v>20424.57</v>
      </c>
      <c r="D13" s="2"/>
    </row>
    <row r="14" spans="1:4">
      <c r="A14" s="8" t="s">
        <v>18</v>
      </c>
      <c r="B14" s="9">
        <v>2590.6799999999998</v>
      </c>
      <c r="C14" s="29">
        <v>2590.6799999999998</v>
      </c>
      <c r="D14" s="2"/>
    </row>
    <row r="15" spans="1:4">
      <c r="A15" s="8" t="s">
        <v>19</v>
      </c>
      <c r="B15" s="9">
        <v>0</v>
      </c>
      <c r="C15" s="29">
        <v>0</v>
      </c>
      <c r="D15" s="2"/>
    </row>
    <row r="16" spans="1:4">
      <c r="A16" s="8" t="s">
        <v>20</v>
      </c>
      <c r="B16" s="9">
        <v>9418.65</v>
      </c>
      <c r="C16" s="29">
        <v>13045.59</v>
      </c>
      <c r="D16" s="2"/>
    </row>
    <row r="17" spans="1:5">
      <c r="A17" s="10" t="s">
        <v>21</v>
      </c>
      <c r="B17" s="9">
        <v>0</v>
      </c>
      <c r="C17" s="29">
        <v>0</v>
      </c>
      <c r="D17" s="2"/>
    </row>
    <row r="18" spans="1:5">
      <c r="A18" s="8" t="s">
        <v>22</v>
      </c>
      <c r="B18" s="9">
        <v>0</v>
      </c>
      <c r="C18" s="29">
        <v>0</v>
      </c>
      <c r="D18" s="2"/>
    </row>
    <row r="19" spans="1:5">
      <c r="A19" s="10" t="s">
        <v>23</v>
      </c>
      <c r="B19" s="9">
        <v>0</v>
      </c>
      <c r="C19" s="29">
        <v>0</v>
      </c>
      <c r="D19" s="2"/>
    </row>
    <row r="20" spans="1:5" ht="16.5" thickBot="1">
      <c r="A20" s="11" t="s">
        <v>24</v>
      </c>
      <c r="B20" s="12">
        <f>SUM(B11:B19)</f>
        <v>47696.060000000005</v>
      </c>
      <c r="C20" s="13">
        <f>SUM(C11:C19)</f>
        <v>75471.5</v>
      </c>
      <c r="D20" s="2"/>
      <c r="E20" s="49"/>
    </row>
    <row r="21" spans="1:5" ht="15.75" thickBot="1"/>
    <row r="22" spans="1:5" ht="15.75">
      <c r="A22" s="141" t="s">
        <v>33</v>
      </c>
      <c r="B22" s="142"/>
      <c r="C22" s="143"/>
    </row>
    <row r="23" spans="1:5" ht="31.5">
      <c r="A23" s="25" t="s">
        <v>34</v>
      </c>
      <c r="B23" s="26" t="s">
        <v>13</v>
      </c>
      <c r="C23" s="27" t="s">
        <v>14</v>
      </c>
    </row>
    <row r="24" spans="1:5">
      <c r="A24" s="8" t="s">
        <v>91</v>
      </c>
      <c r="B24" s="28">
        <v>27615.14</v>
      </c>
      <c r="C24" s="29">
        <v>36228.730000000003</v>
      </c>
    </row>
    <row r="25" spans="1:5">
      <c r="A25" s="8" t="s">
        <v>90</v>
      </c>
      <c r="B25" s="28">
        <v>6217.63</v>
      </c>
      <c r="C25" s="29">
        <v>6217.63</v>
      </c>
    </row>
    <row r="26" spans="1:5">
      <c r="A26" s="8" t="s">
        <v>92</v>
      </c>
      <c r="B26" s="28">
        <v>5562.86</v>
      </c>
      <c r="C26" s="29">
        <v>6512.86</v>
      </c>
    </row>
    <row r="27" spans="1:5">
      <c r="A27" s="8" t="s">
        <v>93</v>
      </c>
      <c r="B27" s="28">
        <v>0</v>
      </c>
      <c r="C27" s="29">
        <v>30436.41</v>
      </c>
    </row>
    <row r="28" spans="1:5">
      <c r="A28" s="8" t="s">
        <v>94</v>
      </c>
      <c r="B28" s="28">
        <v>14401.18</v>
      </c>
      <c r="C28" s="29">
        <v>14401.18</v>
      </c>
    </row>
    <row r="29" spans="1:5">
      <c r="A29" s="30" t="s">
        <v>96</v>
      </c>
      <c r="B29" s="28">
        <v>6203.19</v>
      </c>
      <c r="C29" s="29">
        <v>6203.19</v>
      </c>
    </row>
    <row r="30" spans="1:5" ht="16.5" thickBot="1">
      <c r="A30" s="31" t="s">
        <v>24</v>
      </c>
      <c r="B30" s="32">
        <f>SUM(B24:B29)</f>
        <v>60000</v>
      </c>
      <c r="C30" s="33">
        <f>SUM(C24:C29)</f>
        <v>100000</v>
      </c>
    </row>
    <row r="32" spans="1:5">
      <c r="B32" s="49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04"/>
  <sheetViews>
    <sheetView tabSelected="1" topLeftCell="A61" workbookViewId="0">
      <selection activeCell="B70" sqref="B70"/>
    </sheetView>
  </sheetViews>
  <sheetFormatPr defaultRowHeight="15"/>
  <cols>
    <col min="1" max="1" width="19.5703125" style="2" customWidth="1"/>
    <col min="2" max="2" width="11.28515625" style="2" customWidth="1"/>
    <col min="3" max="3" width="36.5703125" style="2" customWidth="1"/>
    <col min="4" max="4" width="26.5703125" style="2" customWidth="1"/>
    <col min="5" max="6" width="12.85546875" style="2" customWidth="1"/>
    <col min="7" max="7" width="15.7109375" style="35" customWidth="1"/>
    <col min="8" max="8" width="15.7109375" style="37" customWidth="1"/>
    <col min="9" max="9" width="18" style="37" customWidth="1"/>
    <col min="10" max="10" width="15.5703125" style="2" customWidth="1"/>
    <col min="11" max="11" width="19.5703125" style="2" customWidth="1"/>
    <col min="12" max="12" width="15.5703125" style="2" customWidth="1"/>
    <col min="13" max="13" width="15" style="2" customWidth="1"/>
    <col min="14" max="14" width="18.85546875" style="2" customWidth="1"/>
    <col min="15" max="15" width="13.7109375" style="2" customWidth="1"/>
    <col min="16" max="16" width="12.7109375" style="2" customWidth="1"/>
    <col min="17" max="16384" width="9.140625" style="2"/>
  </cols>
  <sheetData>
    <row r="1" spans="1:19">
      <c r="A1" s="88"/>
    </row>
    <row r="2" spans="1:19" ht="18.75">
      <c r="A2" s="89" t="s">
        <v>166</v>
      </c>
    </row>
    <row r="3" spans="1:19" ht="18.75">
      <c r="A3" s="90" t="s">
        <v>167</v>
      </c>
    </row>
    <row r="4" spans="1:19" ht="18">
      <c r="A4" s="91"/>
    </row>
    <row r="5" spans="1:19" ht="15.75">
      <c r="A5" s="92" t="s">
        <v>168</v>
      </c>
    </row>
    <row r="6" spans="1:19" ht="15.75">
      <c r="A6" s="93"/>
    </row>
    <row r="7" spans="1:19" ht="15.75">
      <c r="A7" s="92" t="s">
        <v>205</v>
      </c>
    </row>
    <row r="8" spans="1:19" ht="15.75">
      <c r="A8" s="92" t="s">
        <v>206</v>
      </c>
      <c r="B8" s="70"/>
    </row>
    <row r="9" spans="1:19" ht="15.75">
      <c r="A9" s="92" t="s">
        <v>170</v>
      </c>
      <c r="B9" s="70"/>
    </row>
    <row r="11" spans="1:19" ht="15.75" customHeight="1">
      <c r="A11" s="148" t="s">
        <v>83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"/>
      <c r="R11" s="1"/>
      <c r="S11" s="1"/>
    </row>
    <row r="12" spans="1:19" ht="15.75">
      <c r="A12" s="150" t="s">
        <v>0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2"/>
      <c r="Q12" s="1"/>
      <c r="R12" s="1"/>
      <c r="S12" s="1"/>
    </row>
    <row r="13" spans="1:19">
      <c r="A13" s="153" t="s">
        <v>38</v>
      </c>
      <c r="B13" s="153" t="s">
        <v>39</v>
      </c>
      <c r="C13" s="153" t="s">
        <v>40</v>
      </c>
      <c r="D13" s="153" t="s">
        <v>41</v>
      </c>
      <c r="E13" s="153" t="s">
        <v>54</v>
      </c>
      <c r="F13" s="153" t="s">
        <v>56</v>
      </c>
      <c r="G13" s="154" t="s">
        <v>57</v>
      </c>
      <c r="H13" s="154"/>
      <c r="I13" s="154"/>
      <c r="J13" s="153" t="s">
        <v>61</v>
      </c>
      <c r="K13" s="153" t="s">
        <v>62</v>
      </c>
      <c r="L13" s="153" t="s">
        <v>63</v>
      </c>
      <c r="M13" s="153"/>
      <c r="N13" s="153" t="s">
        <v>171</v>
      </c>
      <c r="O13" s="153" t="s">
        <v>172</v>
      </c>
      <c r="P13" s="153" t="s">
        <v>173</v>
      </c>
      <c r="Q13" s="1"/>
      <c r="R13" s="1"/>
      <c r="S13" s="1"/>
    </row>
    <row r="14" spans="1:19" ht="54.75" customHeight="1">
      <c r="A14" s="153"/>
      <c r="B14" s="153"/>
      <c r="C14" s="153"/>
      <c r="D14" s="153"/>
      <c r="E14" s="153"/>
      <c r="F14" s="153"/>
      <c r="G14" s="41" t="s">
        <v>59</v>
      </c>
      <c r="H14" s="87" t="s">
        <v>58</v>
      </c>
      <c r="I14" s="87" t="s">
        <v>60</v>
      </c>
      <c r="J14" s="153"/>
      <c r="K14" s="153"/>
      <c r="L14" s="86" t="s">
        <v>64</v>
      </c>
      <c r="M14" s="86" t="s">
        <v>65</v>
      </c>
      <c r="N14" s="153"/>
      <c r="O14" s="153"/>
      <c r="P14" s="153"/>
      <c r="Q14" s="1"/>
      <c r="R14" s="1"/>
      <c r="S14" s="1"/>
    </row>
    <row r="15" spans="1:19" ht="25.5">
      <c r="A15" s="85" t="s">
        <v>97</v>
      </c>
      <c r="B15" s="66" t="s">
        <v>101</v>
      </c>
      <c r="C15" s="67" t="s">
        <v>131</v>
      </c>
      <c r="D15" s="3" t="s">
        <v>142</v>
      </c>
      <c r="E15" s="85">
        <v>1</v>
      </c>
      <c r="F15" s="3"/>
      <c r="G15" s="51">
        <v>250</v>
      </c>
      <c r="H15" s="53">
        <v>1</v>
      </c>
      <c r="I15" s="53">
        <v>0</v>
      </c>
      <c r="J15" s="85">
        <v>1</v>
      </c>
      <c r="K15" s="3" t="s">
        <v>36</v>
      </c>
      <c r="L15" s="50">
        <v>42217</v>
      </c>
      <c r="M15" s="50">
        <v>42278</v>
      </c>
      <c r="N15" s="60"/>
      <c r="O15" s="3"/>
      <c r="P15" s="3"/>
      <c r="Q15" s="1"/>
      <c r="R15" s="1"/>
      <c r="S15" s="1"/>
    </row>
    <row r="16" spans="1:19" ht="51">
      <c r="A16" s="85" t="s">
        <v>97</v>
      </c>
      <c r="B16" s="66" t="s">
        <v>111</v>
      </c>
      <c r="C16" s="67" t="s">
        <v>112</v>
      </c>
      <c r="D16" s="3" t="s">
        <v>42</v>
      </c>
      <c r="E16" s="85">
        <v>1</v>
      </c>
      <c r="F16" s="3"/>
      <c r="G16" s="51">
        <v>2000</v>
      </c>
      <c r="H16" s="53">
        <v>1</v>
      </c>
      <c r="I16" s="53">
        <v>0</v>
      </c>
      <c r="J16" s="85" t="s">
        <v>202</v>
      </c>
      <c r="K16" s="3" t="s">
        <v>36</v>
      </c>
      <c r="L16" s="50">
        <v>42186</v>
      </c>
      <c r="M16" s="50">
        <v>42309</v>
      </c>
      <c r="N16" s="60"/>
      <c r="O16" s="3"/>
      <c r="P16" s="3"/>
      <c r="Q16" s="1"/>
      <c r="R16" s="1"/>
      <c r="S16" s="1"/>
    </row>
    <row r="17" spans="1:19">
      <c r="A17" s="38"/>
      <c r="B17" s="38"/>
      <c r="C17" s="38"/>
      <c r="D17" s="38"/>
      <c r="E17" s="38"/>
      <c r="F17" s="38" t="s">
        <v>24</v>
      </c>
      <c r="G17" s="39">
        <f>SUM(G15:G16)</f>
        <v>2250</v>
      </c>
      <c r="H17" s="40"/>
      <c r="I17" s="40"/>
      <c r="J17" s="38"/>
      <c r="K17" s="38"/>
      <c r="L17" s="38"/>
      <c r="M17" s="38"/>
      <c r="N17" s="38"/>
      <c r="O17" s="38"/>
      <c r="P17" s="38"/>
      <c r="Q17" s="1"/>
      <c r="R17" s="1"/>
      <c r="S17" s="1"/>
    </row>
    <row r="19" spans="1:19" ht="15.75">
      <c r="A19" s="150" t="s">
        <v>66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2"/>
      <c r="Q19" s="1"/>
      <c r="R19" s="1"/>
      <c r="S19" s="1"/>
    </row>
    <row r="20" spans="1:19" ht="15" customHeight="1">
      <c r="A20" s="153" t="s">
        <v>67</v>
      </c>
      <c r="B20" s="153" t="s">
        <v>39</v>
      </c>
      <c r="C20" s="153" t="s">
        <v>40</v>
      </c>
      <c r="D20" s="153" t="s">
        <v>55</v>
      </c>
      <c r="E20" s="153" t="s">
        <v>54</v>
      </c>
      <c r="F20" s="153" t="s">
        <v>56</v>
      </c>
      <c r="G20" s="154" t="s">
        <v>57</v>
      </c>
      <c r="H20" s="154"/>
      <c r="I20" s="154"/>
      <c r="J20" s="153" t="s">
        <v>61</v>
      </c>
      <c r="K20" s="153" t="s">
        <v>62</v>
      </c>
      <c r="L20" s="153" t="s">
        <v>63</v>
      </c>
      <c r="M20" s="153"/>
      <c r="N20" s="153" t="s">
        <v>171</v>
      </c>
      <c r="O20" s="153" t="s">
        <v>172</v>
      </c>
      <c r="P20" s="153" t="s">
        <v>173</v>
      </c>
      <c r="Q20" s="1"/>
      <c r="R20" s="1"/>
      <c r="S20" s="1"/>
    </row>
    <row r="21" spans="1:19" ht="51.75" customHeight="1">
      <c r="A21" s="153"/>
      <c r="B21" s="153"/>
      <c r="C21" s="153"/>
      <c r="D21" s="153"/>
      <c r="E21" s="153"/>
      <c r="F21" s="153"/>
      <c r="G21" s="41" t="s">
        <v>59</v>
      </c>
      <c r="H21" s="87" t="s">
        <v>58</v>
      </c>
      <c r="I21" s="87" t="s">
        <v>60</v>
      </c>
      <c r="J21" s="153"/>
      <c r="K21" s="153"/>
      <c r="L21" s="86" t="s">
        <v>64</v>
      </c>
      <c r="M21" s="86" t="s">
        <v>65</v>
      </c>
      <c r="N21" s="153"/>
      <c r="O21" s="153"/>
      <c r="P21" s="153"/>
      <c r="Q21" s="1"/>
      <c r="R21" s="1"/>
      <c r="S21" s="1"/>
    </row>
    <row r="22" spans="1:19" ht="59.25" customHeight="1">
      <c r="A22" s="85" t="s">
        <v>97</v>
      </c>
      <c r="B22" s="62" t="s">
        <v>107</v>
      </c>
      <c r="C22" s="67" t="s">
        <v>127</v>
      </c>
      <c r="D22" s="3" t="s">
        <v>42</v>
      </c>
      <c r="E22" s="85">
        <v>1</v>
      </c>
      <c r="F22" s="85"/>
      <c r="G22" s="51">
        <v>20</v>
      </c>
      <c r="H22" s="53">
        <v>1</v>
      </c>
      <c r="I22" s="53">
        <v>0</v>
      </c>
      <c r="J22" s="85">
        <v>3</v>
      </c>
      <c r="K22" s="3" t="s">
        <v>36</v>
      </c>
      <c r="L22" s="50">
        <v>42278</v>
      </c>
      <c r="M22" s="50">
        <v>42339</v>
      </c>
      <c r="N22" s="59"/>
      <c r="O22" s="3"/>
      <c r="P22" s="3"/>
      <c r="Q22" s="1"/>
      <c r="R22" s="1"/>
      <c r="S22" s="1"/>
    </row>
    <row r="23" spans="1:19">
      <c r="A23" s="38"/>
      <c r="B23" s="38"/>
      <c r="C23" s="38"/>
      <c r="D23" s="38"/>
      <c r="E23" s="38"/>
      <c r="F23" s="94" t="s">
        <v>24</v>
      </c>
      <c r="G23" s="95">
        <f>SUM(G22:G22)</f>
        <v>20</v>
      </c>
      <c r="H23" s="40"/>
      <c r="I23" s="40"/>
      <c r="J23" s="38"/>
      <c r="K23" s="38"/>
      <c r="L23" s="38"/>
      <c r="M23" s="38"/>
      <c r="N23" s="38"/>
      <c r="O23" s="38"/>
      <c r="P23" s="38"/>
      <c r="Q23" s="1"/>
      <c r="R23" s="1"/>
      <c r="S23" s="1"/>
    </row>
    <row r="25" spans="1:19" ht="15.75" customHeight="1">
      <c r="A25" s="150" t="s">
        <v>68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2"/>
    </row>
    <row r="26" spans="1:19" ht="15" customHeight="1">
      <c r="A26" s="153" t="s">
        <v>67</v>
      </c>
      <c r="B26" s="153" t="s">
        <v>39</v>
      </c>
      <c r="C26" s="153" t="s">
        <v>40</v>
      </c>
      <c r="D26" s="153" t="s">
        <v>55</v>
      </c>
      <c r="E26" s="153" t="s">
        <v>54</v>
      </c>
      <c r="F26" s="153" t="s">
        <v>56</v>
      </c>
      <c r="G26" s="154" t="s">
        <v>57</v>
      </c>
      <c r="H26" s="154"/>
      <c r="I26" s="154"/>
      <c r="J26" s="153" t="s">
        <v>61</v>
      </c>
      <c r="K26" s="153" t="s">
        <v>62</v>
      </c>
      <c r="L26" s="153" t="s">
        <v>63</v>
      </c>
      <c r="M26" s="153"/>
      <c r="N26" s="153" t="s">
        <v>171</v>
      </c>
      <c r="O26" s="153" t="s">
        <v>172</v>
      </c>
      <c r="P26" s="153" t="s">
        <v>173</v>
      </c>
    </row>
    <row r="27" spans="1:19" ht="36.75" customHeight="1">
      <c r="A27" s="153"/>
      <c r="B27" s="153"/>
      <c r="C27" s="153"/>
      <c r="D27" s="153"/>
      <c r="E27" s="153"/>
      <c r="F27" s="153"/>
      <c r="G27" s="41" t="s">
        <v>59</v>
      </c>
      <c r="H27" s="87" t="s">
        <v>58</v>
      </c>
      <c r="I27" s="87" t="s">
        <v>60</v>
      </c>
      <c r="J27" s="153"/>
      <c r="K27" s="153"/>
      <c r="L27" s="86" t="s">
        <v>174</v>
      </c>
      <c r="M27" s="86" t="s">
        <v>65</v>
      </c>
      <c r="N27" s="153"/>
      <c r="O27" s="153"/>
      <c r="P27" s="153"/>
    </row>
    <row r="28" spans="1:19" ht="38.25">
      <c r="A28" s="85" t="s">
        <v>97</v>
      </c>
      <c r="B28" s="58" t="s">
        <v>98</v>
      </c>
      <c r="C28" s="132" t="s">
        <v>99</v>
      </c>
      <c r="D28" s="3" t="s">
        <v>42</v>
      </c>
      <c r="E28" s="85">
        <v>1</v>
      </c>
      <c r="F28" s="3"/>
      <c r="G28" s="51">
        <v>1500</v>
      </c>
      <c r="H28" s="131">
        <v>1</v>
      </c>
      <c r="I28" s="131">
        <v>0</v>
      </c>
      <c r="J28" s="85">
        <v>1</v>
      </c>
      <c r="K28" s="3" t="s">
        <v>36</v>
      </c>
      <c r="L28" s="50">
        <v>42370</v>
      </c>
      <c r="M28" s="50">
        <v>42461</v>
      </c>
      <c r="N28" s="109"/>
      <c r="O28" s="3"/>
      <c r="P28" s="3"/>
    </row>
    <row r="29" spans="1:19" ht="38.25">
      <c r="A29" s="85" t="s">
        <v>97</v>
      </c>
      <c r="B29" s="71" t="s">
        <v>105</v>
      </c>
      <c r="C29" s="67" t="s">
        <v>109</v>
      </c>
      <c r="D29" s="3" t="s">
        <v>42</v>
      </c>
      <c r="E29" s="85">
        <v>1</v>
      </c>
      <c r="F29" s="3"/>
      <c r="G29" s="51">
        <v>2699.49</v>
      </c>
      <c r="H29" s="53">
        <v>1</v>
      </c>
      <c r="I29" s="53">
        <v>0</v>
      </c>
      <c r="J29" s="85">
        <v>2</v>
      </c>
      <c r="K29" s="3" t="s">
        <v>36</v>
      </c>
      <c r="L29" s="50">
        <v>42186</v>
      </c>
      <c r="M29" s="50">
        <v>42309</v>
      </c>
      <c r="N29" s="59"/>
      <c r="O29" s="3"/>
      <c r="P29" s="3"/>
    </row>
    <row r="30" spans="1:19">
      <c r="A30" s="72" t="s">
        <v>97</v>
      </c>
      <c r="B30" s="73" t="s">
        <v>108</v>
      </c>
      <c r="C30" s="67" t="s">
        <v>110</v>
      </c>
      <c r="D30" s="3" t="s">
        <v>42</v>
      </c>
      <c r="E30" s="72">
        <v>1</v>
      </c>
      <c r="F30" s="3"/>
      <c r="G30" s="54">
        <v>77.72</v>
      </c>
      <c r="H30" s="74">
        <v>1</v>
      </c>
      <c r="I30" s="74">
        <v>0</v>
      </c>
      <c r="J30" s="72">
        <v>6</v>
      </c>
      <c r="K30" s="3" t="s">
        <v>35</v>
      </c>
      <c r="L30" s="75">
        <v>41699</v>
      </c>
      <c r="M30" s="75"/>
      <c r="N30" s="96"/>
      <c r="O30" s="3"/>
      <c r="P30" s="3"/>
    </row>
    <row r="31" spans="1:19">
      <c r="A31" s="38"/>
      <c r="B31" s="38"/>
      <c r="C31" s="38"/>
      <c r="D31" s="38"/>
      <c r="E31" s="38"/>
      <c r="F31" s="94" t="s">
        <v>24</v>
      </c>
      <c r="G31" s="95">
        <f>SUM(G28:G30)</f>
        <v>4277.21</v>
      </c>
      <c r="H31" s="40"/>
      <c r="I31" s="40"/>
      <c r="J31" s="38"/>
      <c r="K31" s="38"/>
      <c r="L31" s="38"/>
      <c r="M31" s="38"/>
      <c r="N31" s="38"/>
      <c r="O31" s="38"/>
      <c r="P31" s="38"/>
    </row>
    <row r="33" spans="1:16" ht="15.75" customHeight="1">
      <c r="A33" s="150" t="s">
        <v>69</v>
      </c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2"/>
    </row>
    <row r="34" spans="1:16" ht="15" customHeight="1">
      <c r="A34" s="153" t="s">
        <v>67</v>
      </c>
      <c r="B34" s="153" t="s">
        <v>39</v>
      </c>
      <c r="C34" s="153" t="s">
        <v>40</v>
      </c>
      <c r="D34" s="153" t="s">
        <v>55</v>
      </c>
      <c r="E34" s="155"/>
      <c r="F34" s="155"/>
      <c r="G34" s="154" t="s">
        <v>57</v>
      </c>
      <c r="H34" s="154"/>
      <c r="I34" s="154"/>
      <c r="J34" s="153" t="s">
        <v>61</v>
      </c>
      <c r="K34" s="153" t="s">
        <v>62</v>
      </c>
      <c r="L34" s="153" t="s">
        <v>63</v>
      </c>
      <c r="M34" s="153"/>
      <c r="N34" s="153" t="s">
        <v>171</v>
      </c>
      <c r="O34" s="153" t="s">
        <v>172</v>
      </c>
      <c r="P34" s="153" t="s">
        <v>173</v>
      </c>
    </row>
    <row r="35" spans="1:16" ht="36" customHeight="1">
      <c r="A35" s="153"/>
      <c r="B35" s="153"/>
      <c r="C35" s="153"/>
      <c r="D35" s="153"/>
      <c r="E35" s="153" t="s">
        <v>70</v>
      </c>
      <c r="F35" s="153"/>
      <c r="G35" s="86" t="s">
        <v>59</v>
      </c>
      <c r="H35" s="41" t="s">
        <v>58</v>
      </c>
      <c r="I35" s="87" t="s">
        <v>60</v>
      </c>
      <c r="J35" s="153"/>
      <c r="K35" s="153"/>
      <c r="L35" s="86" t="s">
        <v>175</v>
      </c>
      <c r="M35" s="86" t="s">
        <v>65</v>
      </c>
      <c r="N35" s="153"/>
      <c r="O35" s="153"/>
      <c r="P35" s="153"/>
    </row>
    <row r="36" spans="1:16" ht="38.25">
      <c r="A36" s="85" t="s">
        <v>97</v>
      </c>
      <c r="B36" s="61" t="s">
        <v>113</v>
      </c>
      <c r="C36" s="67" t="s">
        <v>146</v>
      </c>
      <c r="D36" s="3" t="s">
        <v>85</v>
      </c>
      <c r="E36" s="3"/>
      <c r="F36" s="3"/>
      <c r="G36" s="51">
        <v>90.91</v>
      </c>
      <c r="H36" s="53">
        <v>1</v>
      </c>
      <c r="I36" s="53">
        <v>0</v>
      </c>
      <c r="J36" s="128">
        <v>1</v>
      </c>
      <c r="K36" s="3" t="s">
        <v>36</v>
      </c>
      <c r="L36" s="50">
        <v>42248</v>
      </c>
      <c r="M36" s="50">
        <v>42370</v>
      </c>
      <c r="N36" s="59"/>
      <c r="O36" s="3"/>
      <c r="P36" s="3"/>
    </row>
    <row r="37" spans="1:16" ht="51">
      <c r="A37" s="85" t="s">
        <v>97</v>
      </c>
      <c r="B37" s="61" t="s">
        <v>135</v>
      </c>
      <c r="C37" s="76" t="s">
        <v>139</v>
      </c>
      <c r="D37" s="3" t="s">
        <v>85</v>
      </c>
      <c r="E37" s="3"/>
      <c r="F37" s="3"/>
      <c r="G37" s="51">
        <v>20</v>
      </c>
      <c r="H37" s="53">
        <v>1</v>
      </c>
      <c r="I37" s="53">
        <v>0</v>
      </c>
      <c r="J37" s="128">
        <v>1</v>
      </c>
      <c r="K37" s="3" t="s">
        <v>35</v>
      </c>
      <c r="L37" s="50">
        <v>42401</v>
      </c>
      <c r="M37" s="50">
        <v>42461</v>
      </c>
      <c r="N37" s="59"/>
      <c r="O37" s="3"/>
      <c r="P37" s="3"/>
    </row>
    <row r="38" spans="1:16" ht="25.5">
      <c r="A38" s="85" t="s">
        <v>97</v>
      </c>
      <c r="B38" s="62" t="s">
        <v>136</v>
      </c>
      <c r="C38" s="67" t="s">
        <v>147</v>
      </c>
      <c r="D38" s="3" t="s">
        <v>148</v>
      </c>
      <c r="E38" s="3"/>
      <c r="F38" s="3"/>
      <c r="G38" s="51">
        <v>340</v>
      </c>
      <c r="H38" s="53">
        <v>1</v>
      </c>
      <c r="I38" s="53">
        <v>0</v>
      </c>
      <c r="J38" s="128">
        <v>1</v>
      </c>
      <c r="K38" s="3" t="s">
        <v>36</v>
      </c>
      <c r="L38" s="50">
        <v>42217</v>
      </c>
      <c r="M38" s="50">
        <v>42370</v>
      </c>
      <c r="N38" s="59"/>
      <c r="O38" s="3"/>
      <c r="P38" s="3"/>
    </row>
    <row r="39" spans="1:16" ht="51">
      <c r="A39" s="85" t="s">
        <v>97</v>
      </c>
      <c r="B39" s="71" t="s">
        <v>106</v>
      </c>
      <c r="C39" s="67" t="s">
        <v>149</v>
      </c>
      <c r="D39" s="3" t="s">
        <v>150</v>
      </c>
      <c r="E39" s="3"/>
      <c r="F39" s="3"/>
      <c r="G39" s="51">
        <v>3000</v>
      </c>
      <c r="H39" s="53">
        <v>1</v>
      </c>
      <c r="I39" s="53">
        <v>0</v>
      </c>
      <c r="J39" s="128">
        <v>2</v>
      </c>
      <c r="K39" s="3" t="s">
        <v>36</v>
      </c>
      <c r="L39" s="50">
        <v>42248</v>
      </c>
      <c r="M39" s="50">
        <v>42339</v>
      </c>
      <c r="N39" s="59"/>
      <c r="O39" s="3"/>
      <c r="P39" s="3"/>
    </row>
    <row r="40" spans="1:16" ht="25.5">
      <c r="A40" s="85" t="s">
        <v>97</v>
      </c>
      <c r="B40" s="62" t="s">
        <v>116</v>
      </c>
      <c r="C40" s="67" t="s">
        <v>151</v>
      </c>
      <c r="D40" s="3" t="s">
        <v>148</v>
      </c>
      <c r="E40" s="3"/>
      <c r="F40" s="3"/>
      <c r="G40" s="51">
        <v>342.71</v>
      </c>
      <c r="H40" s="53">
        <v>1</v>
      </c>
      <c r="I40" s="53">
        <v>0</v>
      </c>
      <c r="J40" s="128">
        <v>5</v>
      </c>
      <c r="K40" s="3" t="s">
        <v>36</v>
      </c>
      <c r="L40" s="50">
        <v>42461</v>
      </c>
      <c r="M40" s="50">
        <v>42583</v>
      </c>
      <c r="N40" s="59"/>
      <c r="O40" s="3"/>
      <c r="P40" s="3"/>
    </row>
    <row r="41" spans="1:16" ht="25.5">
      <c r="A41" s="85" t="s">
        <v>97</v>
      </c>
      <c r="B41" s="62" t="s">
        <v>117</v>
      </c>
      <c r="C41" s="67" t="s">
        <v>123</v>
      </c>
      <c r="D41" s="3" t="s">
        <v>148</v>
      </c>
      <c r="E41" s="3"/>
      <c r="F41" s="3"/>
      <c r="G41" s="51">
        <v>500</v>
      </c>
      <c r="H41" s="53">
        <v>1</v>
      </c>
      <c r="I41" s="53">
        <v>0</v>
      </c>
      <c r="J41" s="128">
        <v>5</v>
      </c>
      <c r="K41" s="3" t="s">
        <v>36</v>
      </c>
      <c r="L41" s="50">
        <v>42186</v>
      </c>
      <c r="M41" s="50">
        <v>42309</v>
      </c>
      <c r="N41" s="59"/>
      <c r="O41" s="3"/>
      <c r="P41" s="3"/>
    </row>
    <row r="42" spans="1:16" ht="38.25">
      <c r="A42" s="85" t="s">
        <v>97</v>
      </c>
      <c r="B42" s="62" t="s">
        <v>137</v>
      </c>
      <c r="C42" s="67" t="s">
        <v>152</v>
      </c>
      <c r="D42" s="3" t="s">
        <v>148</v>
      </c>
      <c r="E42" s="3"/>
      <c r="F42" s="3"/>
      <c r="G42" s="51">
        <v>240</v>
      </c>
      <c r="H42" s="53">
        <v>1</v>
      </c>
      <c r="I42" s="53">
        <v>0</v>
      </c>
      <c r="J42" s="128">
        <v>5</v>
      </c>
      <c r="K42" s="3" t="s">
        <v>36</v>
      </c>
      <c r="L42" s="50">
        <v>42217</v>
      </c>
      <c r="M42" s="50">
        <v>42339</v>
      </c>
      <c r="N42" s="59"/>
      <c r="O42" s="3"/>
      <c r="P42" s="3"/>
    </row>
    <row r="43" spans="1:16" ht="25.5">
      <c r="A43" s="85" t="s">
        <v>97</v>
      </c>
      <c r="B43" s="62" t="s">
        <v>118</v>
      </c>
      <c r="C43" s="67" t="s">
        <v>124</v>
      </c>
      <c r="D43" s="3" t="s">
        <v>148</v>
      </c>
      <c r="E43" s="3"/>
      <c r="F43" s="3"/>
      <c r="G43" s="51">
        <v>264.75</v>
      </c>
      <c r="H43" s="53">
        <v>1</v>
      </c>
      <c r="I43" s="53">
        <v>0</v>
      </c>
      <c r="J43" s="128">
        <v>5</v>
      </c>
      <c r="K43" s="3" t="s">
        <v>35</v>
      </c>
      <c r="L43" s="50">
        <v>42186</v>
      </c>
      <c r="M43" s="50">
        <v>42370</v>
      </c>
      <c r="N43" s="59"/>
      <c r="O43" s="3"/>
      <c r="P43" s="3"/>
    </row>
    <row r="44" spans="1:16" ht="25.5">
      <c r="A44" s="85" t="s">
        <v>97</v>
      </c>
      <c r="B44" s="62" t="s">
        <v>119</v>
      </c>
      <c r="C44" s="67" t="s">
        <v>125</v>
      </c>
      <c r="D44" s="3" t="s">
        <v>148</v>
      </c>
      <c r="E44" s="3"/>
      <c r="F44" s="3"/>
      <c r="G44" s="51">
        <v>229.44</v>
      </c>
      <c r="H44" s="53">
        <v>1</v>
      </c>
      <c r="I44" s="53">
        <v>0</v>
      </c>
      <c r="J44" s="128">
        <v>6</v>
      </c>
      <c r="K44" s="3" t="s">
        <v>36</v>
      </c>
      <c r="L44" s="50">
        <v>42309</v>
      </c>
      <c r="M44" s="50">
        <v>42430</v>
      </c>
      <c r="N44" s="59" t="s">
        <v>141</v>
      </c>
      <c r="O44" s="3"/>
      <c r="P44" s="3"/>
    </row>
    <row r="45" spans="1:16" ht="25.5">
      <c r="A45" s="85" t="s">
        <v>97</v>
      </c>
      <c r="B45" s="62" t="s">
        <v>120</v>
      </c>
      <c r="C45" s="67" t="s">
        <v>140</v>
      </c>
      <c r="D45" s="3" t="s">
        <v>148</v>
      </c>
      <c r="E45" s="3"/>
      <c r="F45" s="3"/>
      <c r="G45" s="51">
        <v>453.5</v>
      </c>
      <c r="H45" s="53">
        <v>1</v>
      </c>
      <c r="I45" s="53">
        <v>0</v>
      </c>
      <c r="J45" s="128">
        <v>6</v>
      </c>
      <c r="K45" s="3" t="s">
        <v>35</v>
      </c>
      <c r="L45" s="50">
        <v>42217</v>
      </c>
      <c r="M45" s="50">
        <v>42339</v>
      </c>
      <c r="N45" s="59"/>
      <c r="O45" s="3"/>
      <c r="P45" s="3"/>
    </row>
    <row r="46" spans="1:16">
      <c r="A46" s="38"/>
      <c r="B46" s="38"/>
      <c r="C46" s="38"/>
      <c r="D46" s="38"/>
      <c r="E46" s="38"/>
      <c r="F46" s="94" t="s">
        <v>24</v>
      </c>
      <c r="G46" s="97">
        <f>SUM(G36:G45)</f>
        <v>5481.3099999999995</v>
      </c>
      <c r="H46" s="39"/>
      <c r="I46" s="40"/>
      <c r="J46" s="40"/>
      <c r="K46" s="38"/>
      <c r="L46" s="38"/>
      <c r="M46" s="38"/>
      <c r="N46" s="38"/>
      <c r="O46" s="38"/>
      <c r="P46" s="38"/>
    </row>
    <row r="48" spans="1:16" ht="15.75" customHeight="1">
      <c r="A48" s="150" t="s">
        <v>73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2"/>
    </row>
    <row r="49" spans="1:16" ht="15" customHeight="1">
      <c r="A49" s="153" t="s">
        <v>67</v>
      </c>
      <c r="B49" s="153" t="s">
        <v>39</v>
      </c>
      <c r="C49" s="153" t="s">
        <v>40</v>
      </c>
      <c r="D49" s="153" t="s">
        <v>55</v>
      </c>
      <c r="E49" s="153" t="s">
        <v>56</v>
      </c>
      <c r="F49" s="154" t="s">
        <v>57</v>
      </c>
      <c r="G49" s="154"/>
      <c r="H49" s="154"/>
      <c r="I49" s="156" t="s">
        <v>72</v>
      </c>
      <c r="J49" s="153" t="s">
        <v>61</v>
      </c>
      <c r="K49" s="153" t="s">
        <v>62</v>
      </c>
      <c r="L49" s="153" t="s">
        <v>63</v>
      </c>
      <c r="M49" s="153"/>
      <c r="N49" s="153" t="s">
        <v>171</v>
      </c>
      <c r="O49" s="153" t="s">
        <v>172</v>
      </c>
      <c r="P49" s="153" t="s">
        <v>173</v>
      </c>
    </row>
    <row r="50" spans="1:16" ht="38.25">
      <c r="A50" s="153"/>
      <c r="B50" s="153"/>
      <c r="C50" s="153"/>
      <c r="D50" s="153"/>
      <c r="E50" s="153"/>
      <c r="F50" s="86" t="s">
        <v>59</v>
      </c>
      <c r="G50" s="41" t="s">
        <v>58</v>
      </c>
      <c r="H50" s="87" t="s">
        <v>60</v>
      </c>
      <c r="I50" s="156"/>
      <c r="J50" s="153"/>
      <c r="K50" s="153"/>
      <c r="L50" s="86" t="s">
        <v>71</v>
      </c>
      <c r="M50" s="86" t="s">
        <v>176</v>
      </c>
      <c r="N50" s="153"/>
      <c r="O50" s="153"/>
      <c r="P50" s="153"/>
    </row>
    <row r="51" spans="1:16" ht="25.5">
      <c r="A51" s="85" t="s">
        <v>97</v>
      </c>
      <c r="B51" s="61" t="s">
        <v>114</v>
      </c>
      <c r="C51" s="67" t="s">
        <v>121</v>
      </c>
      <c r="D51" s="3" t="s">
        <v>86</v>
      </c>
      <c r="E51" s="3"/>
      <c r="F51" s="51">
        <v>45.89</v>
      </c>
      <c r="G51" s="57">
        <v>1</v>
      </c>
      <c r="H51" s="57">
        <v>0</v>
      </c>
      <c r="I51" s="36"/>
      <c r="J51" s="128">
        <v>3</v>
      </c>
      <c r="K51" s="3" t="s">
        <v>36</v>
      </c>
      <c r="L51" s="50">
        <v>42036</v>
      </c>
      <c r="M51" s="50">
        <v>42248</v>
      </c>
      <c r="N51" s="60"/>
      <c r="O51" s="3"/>
      <c r="P51" s="3"/>
    </row>
    <row r="52" spans="1:16" ht="25.5">
      <c r="A52" s="85" t="s">
        <v>97</v>
      </c>
      <c r="B52" s="62" t="s">
        <v>115</v>
      </c>
      <c r="C52" s="98" t="s">
        <v>122</v>
      </c>
      <c r="D52" s="3" t="s">
        <v>86</v>
      </c>
      <c r="E52" s="3"/>
      <c r="F52" s="51">
        <v>45.89</v>
      </c>
      <c r="G52" s="57">
        <v>1</v>
      </c>
      <c r="H52" s="57">
        <v>0</v>
      </c>
      <c r="I52" s="36"/>
      <c r="J52" s="128">
        <v>5</v>
      </c>
      <c r="K52" s="3" t="s">
        <v>35</v>
      </c>
      <c r="L52" s="50">
        <v>42036</v>
      </c>
      <c r="M52" s="50">
        <v>42217</v>
      </c>
      <c r="N52" s="60"/>
      <c r="O52" s="3"/>
      <c r="P52" s="3"/>
    </row>
    <row r="53" spans="1:16">
      <c r="A53" s="38"/>
      <c r="B53" s="38"/>
      <c r="C53" s="38"/>
      <c r="D53" s="38"/>
      <c r="E53" s="94" t="s">
        <v>24</v>
      </c>
      <c r="F53" s="95">
        <f>SUM(F51:F52)</f>
        <v>91.78</v>
      </c>
      <c r="G53" s="95"/>
      <c r="H53" s="40"/>
      <c r="I53" s="40"/>
      <c r="J53" s="38"/>
      <c r="K53" s="38"/>
      <c r="L53" s="38"/>
      <c r="M53" s="38"/>
      <c r="N53" s="38"/>
      <c r="O53" s="38"/>
      <c r="P53" s="38"/>
    </row>
    <row r="55" spans="1:16" ht="15.75" customHeight="1">
      <c r="A55" s="150" t="s">
        <v>74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2"/>
    </row>
    <row r="56" spans="1:16" ht="15" customHeight="1">
      <c r="A56" s="153" t="s">
        <v>67</v>
      </c>
      <c r="B56" s="153" t="s">
        <v>39</v>
      </c>
      <c r="C56" s="153" t="s">
        <v>40</v>
      </c>
      <c r="D56" s="153" t="s">
        <v>55</v>
      </c>
      <c r="E56" s="155"/>
      <c r="F56" s="155"/>
      <c r="G56" s="154" t="s">
        <v>57</v>
      </c>
      <c r="H56" s="154"/>
      <c r="I56" s="154"/>
      <c r="J56" s="153" t="s">
        <v>61</v>
      </c>
      <c r="K56" s="153" t="s">
        <v>62</v>
      </c>
      <c r="L56" s="153" t="s">
        <v>63</v>
      </c>
      <c r="M56" s="153"/>
      <c r="N56" s="153" t="s">
        <v>171</v>
      </c>
      <c r="O56" s="153" t="s">
        <v>172</v>
      </c>
      <c r="P56" s="153" t="s">
        <v>173</v>
      </c>
    </row>
    <row r="57" spans="1:16" ht="36" customHeight="1">
      <c r="A57" s="153"/>
      <c r="B57" s="153"/>
      <c r="C57" s="153"/>
      <c r="D57" s="153"/>
      <c r="E57" s="153" t="s">
        <v>56</v>
      </c>
      <c r="F57" s="153"/>
      <c r="G57" s="86" t="s">
        <v>59</v>
      </c>
      <c r="H57" s="41" t="s">
        <v>58</v>
      </c>
      <c r="I57" s="87" t="s">
        <v>60</v>
      </c>
      <c r="J57" s="153"/>
      <c r="K57" s="153"/>
      <c r="L57" s="86" t="s">
        <v>177</v>
      </c>
      <c r="M57" s="86" t="s">
        <v>65</v>
      </c>
      <c r="N57" s="153"/>
      <c r="O57" s="153"/>
      <c r="P57" s="153"/>
    </row>
    <row r="58" spans="1:16" ht="51">
      <c r="A58" s="85" t="s">
        <v>97</v>
      </c>
      <c r="B58" s="61" t="s">
        <v>102</v>
      </c>
      <c r="C58" s="77" t="s">
        <v>156</v>
      </c>
      <c r="D58" s="3" t="s">
        <v>148</v>
      </c>
      <c r="E58" s="157"/>
      <c r="F58" s="157"/>
      <c r="G58" s="51">
        <v>450</v>
      </c>
      <c r="H58" s="53">
        <v>1</v>
      </c>
      <c r="I58" s="53">
        <v>0</v>
      </c>
      <c r="J58" s="128">
        <v>1</v>
      </c>
      <c r="K58" s="3" t="s">
        <v>36</v>
      </c>
      <c r="L58" s="50">
        <v>42248</v>
      </c>
      <c r="M58" s="50">
        <v>42370</v>
      </c>
      <c r="N58" s="59"/>
      <c r="O58" s="3"/>
      <c r="P58" s="3"/>
    </row>
    <row r="59" spans="1:16" ht="51">
      <c r="A59" s="85" t="s">
        <v>97</v>
      </c>
      <c r="B59" s="62" t="s">
        <v>103</v>
      </c>
      <c r="C59" s="78" t="s">
        <v>138</v>
      </c>
      <c r="D59" s="3" t="s">
        <v>148</v>
      </c>
      <c r="E59" s="157"/>
      <c r="F59" s="157"/>
      <c r="G59" s="51">
        <v>180</v>
      </c>
      <c r="H59" s="53">
        <v>1</v>
      </c>
      <c r="I59" s="53">
        <v>0</v>
      </c>
      <c r="J59" s="128">
        <v>1</v>
      </c>
      <c r="K59" s="3" t="s">
        <v>36</v>
      </c>
      <c r="L59" s="50">
        <v>42186</v>
      </c>
      <c r="M59" s="50">
        <v>42309</v>
      </c>
      <c r="N59" s="59"/>
      <c r="O59" s="3"/>
      <c r="P59" s="3"/>
    </row>
    <row r="60" spans="1:16" ht="51">
      <c r="A60" s="85" t="s">
        <v>97</v>
      </c>
      <c r="B60" s="62" t="s">
        <v>104</v>
      </c>
      <c r="C60" s="77" t="s">
        <v>203</v>
      </c>
      <c r="D60" s="3" t="s">
        <v>148</v>
      </c>
      <c r="E60" s="157"/>
      <c r="F60" s="157"/>
      <c r="G60" s="51">
        <v>250</v>
      </c>
      <c r="H60" s="53">
        <v>1</v>
      </c>
      <c r="I60" s="53">
        <v>0</v>
      </c>
      <c r="J60" s="128">
        <v>1</v>
      </c>
      <c r="K60" s="3" t="s">
        <v>35</v>
      </c>
      <c r="L60" s="50">
        <v>42248</v>
      </c>
      <c r="M60" s="50">
        <v>42370</v>
      </c>
      <c r="N60" s="59"/>
      <c r="O60" s="3"/>
      <c r="P60" s="3"/>
    </row>
    <row r="61" spans="1:16" ht="38.25">
      <c r="A61" s="85" t="s">
        <v>97</v>
      </c>
      <c r="B61" s="62" t="s">
        <v>134</v>
      </c>
      <c r="C61" s="79" t="s">
        <v>100</v>
      </c>
      <c r="D61" s="3" t="s">
        <v>85</v>
      </c>
      <c r="E61" s="157"/>
      <c r="F61" s="157"/>
      <c r="G61" s="51">
        <v>117</v>
      </c>
      <c r="H61" s="53">
        <v>1</v>
      </c>
      <c r="I61" s="53">
        <v>0</v>
      </c>
      <c r="J61" s="128">
        <v>1</v>
      </c>
      <c r="K61" s="3" t="s">
        <v>36</v>
      </c>
      <c r="L61" s="50">
        <v>41852</v>
      </c>
      <c r="M61" s="50">
        <v>42217</v>
      </c>
      <c r="N61" s="59"/>
      <c r="O61" s="3"/>
      <c r="P61" s="3"/>
    </row>
    <row r="62" spans="1:16">
      <c r="A62" s="38"/>
      <c r="B62" s="38"/>
      <c r="C62" s="38"/>
      <c r="D62" s="38"/>
      <c r="E62" s="38"/>
      <c r="F62" s="94" t="s">
        <v>24</v>
      </c>
      <c r="G62" s="95">
        <f>SUM(G58:G61)</f>
        <v>997</v>
      </c>
      <c r="H62" s="39"/>
      <c r="I62" s="40"/>
      <c r="J62" s="40"/>
      <c r="K62" s="38"/>
      <c r="L62" s="38"/>
      <c r="M62" s="38"/>
      <c r="N62" s="38"/>
      <c r="O62" s="38"/>
      <c r="P62" s="38"/>
    </row>
    <row r="63" spans="1:16">
      <c r="E63" s="38"/>
      <c r="F63" s="38"/>
      <c r="G63" s="38"/>
      <c r="H63" s="39"/>
      <c r="I63" s="40"/>
      <c r="J63" s="40"/>
      <c r="K63" s="38"/>
      <c r="L63" s="38"/>
      <c r="M63" s="38"/>
      <c r="N63" s="38"/>
      <c r="O63" s="38"/>
      <c r="P63" s="38"/>
    </row>
    <row r="64" spans="1:16" ht="15.75" customHeight="1">
      <c r="A64" s="150" t="s">
        <v>75</v>
      </c>
      <c r="B64" s="151"/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2"/>
    </row>
    <row r="65" spans="1:16" ht="15" customHeight="1">
      <c r="A65" s="153" t="s">
        <v>67</v>
      </c>
      <c r="B65" s="153" t="s">
        <v>76</v>
      </c>
      <c r="C65" s="153" t="s">
        <v>40</v>
      </c>
      <c r="D65" s="153"/>
      <c r="E65" s="153" t="s">
        <v>56</v>
      </c>
      <c r="F65" s="153"/>
      <c r="G65" s="154" t="s">
        <v>57</v>
      </c>
      <c r="H65" s="154"/>
      <c r="I65" s="154"/>
      <c r="J65" s="153" t="s">
        <v>61</v>
      </c>
      <c r="K65" s="156" t="s">
        <v>77</v>
      </c>
      <c r="L65" s="153" t="s">
        <v>63</v>
      </c>
      <c r="M65" s="153"/>
      <c r="N65" s="153" t="s">
        <v>80</v>
      </c>
      <c r="O65" s="153" t="s">
        <v>172</v>
      </c>
      <c r="P65" s="153" t="s">
        <v>173</v>
      </c>
    </row>
    <row r="66" spans="1:16" ht="63.75">
      <c r="A66" s="153"/>
      <c r="B66" s="153"/>
      <c r="C66" s="153"/>
      <c r="D66" s="153"/>
      <c r="E66" s="153"/>
      <c r="F66" s="153"/>
      <c r="G66" s="86" t="s">
        <v>59</v>
      </c>
      <c r="H66" s="86" t="s">
        <v>58</v>
      </c>
      <c r="I66" s="41" t="s">
        <v>60</v>
      </c>
      <c r="J66" s="153"/>
      <c r="K66" s="156"/>
      <c r="L66" s="86" t="s">
        <v>78</v>
      </c>
      <c r="M66" s="86" t="s">
        <v>79</v>
      </c>
      <c r="N66" s="153"/>
      <c r="O66" s="153"/>
      <c r="P66" s="153"/>
    </row>
    <row r="67" spans="1:16">
      <c r="A67" s="3"/>
      <c r="B67" s="3"/>
      <c r="C67" s="157"/>
      <c r="D67" s="157"/>
      <c r="E67" s="157"/>
      <c r="F67" s="157"/>
      <c r="G67" s="3"/>
      <c r="H67" s="3"/>
      <c r="I67" s="34"/>
      <c r="J67" s="36"/>
      <c r="K67" s="36"/>
      <c r="L67" s="3"/>
      <c r="M67" s="3"/>
      <c r="N67" s="3"/>
      <c r="O67" s="3"/>
      <c r="P67" s="3"/>
    </row>
    <row r="68" spans="1:16" ht="15.75" customHeight="1">
      <c r="F68" s="94" t="s">
        <v>24</v>
      </c>
      <c r="G68" s="95">
        <f>G62+F53+G46+G31+G23+G17</f>
        <v>13117.3</v>
      </c>
    </row>
    <row r="69" spans="1:16" ht="39" customHeight="1">
      <c r="A69" s="133" t="s">
        <v>204</v>
      </c>
      <c r="B69" s="170" t="s">
        <v>207</v>
      </c>
      <c r="C69" s="170"/>
      <c r="D69" s="170"/>
      <c r="E69" s="170"/>
    </row>
    <row r="72" spans="1:16" ht="23.25" customHeight="1">
      <c r="A72" s="164" t="s">
        <v>178</v>
      </c>
      <c r="B72" s="99" t="s">
        <v>37</v>
      </c>
    </row>
    <row r="73" spans="1:16">
      <c r="A73" s="165"/>
      <c r="B73" s="99" t="s">
        <v>35</v>
      </c>
    </row>
    <row r="74" spans="1:16">
      <c r="A74" s="166"/>
      <c r="B74" s="100" t="s">
        <v>36</v>
      </c>
    </row>
    <row r="76" spans="1:16">
      <c r="A76" s="167" t="s">
        <v>173</v>
      </c>
      <c r="B76" s="99" t="s">
        <v>179</v>
      </c>
    </row>
    <row r="77" spans="1:16" ht="25.5">
      <c r="A77" s="168"/>
      <c r="B77" s="99" t="s">
        <v>48</v>
      </c>
    </row>
    <row r="78" spans="1:16">
      <c r="A78" s="168"/>
      <c r="B78" s="99" t="s">
        <v>46</v>
      </c>
    </row>
    <row r="79" spans="1:16" ht="25.5">
      <c r="A79" s="168"/>
      <c r="B79" s="99" t="s">
        <v>45</v>
      </c>
    </row>
    <row r="80" spans="1:16" ht="38.25">
      <c r="A80" s="168"/>
      <c r="B80" s="99" t="s">
        <v>180</v>
      </c>
    </row>
    <row r="81" spans="1:3" ht="25.5">
      <c r="A81" s="168"/>
      <c r="B81" s="99" t="s">
        <v>1</v>
      </c>
    </row>
    <row r="82" spans="1:3" ht="25.5">
      <c r="A82" s="168"/>
      <c r="B82" s="99" t="s">
        <v>181</v>
      </c>
    </row>
    <row r="83" spans="1:3" ht="25.5">
      <c r="A83" s="169"/>
      <c r="B83" s="99" t="s">
        <v>2</v>
      </c>
    </row>
    <row r="85" spans="1:3">
      <c r="A85" s="158" t="s">
        <v>182</v>
      </c>
      <c r="B85" s="159" t="s">
        <v>183</v>
      </c>
      <c r="C85" s="99" t="s">
        <v>148</v>
      </c>
    </row>
    <row r="86" spans="1:3">
      <c r="A86" s="158"/>
      <c r="B86" s="159"/>
      <c r="C86" s="99" t="s">
        <v>184</v>
      </c>
    </row>
    <row r="87" spans="1:3" ht="25.5">
      <c r="A87" s="158"/>
      <c r="B87" s="159"/>
      <c r="C87" s="99" t="s">
        <v>85</v>
      </c>
    </row>
    <row r="88" spans="1:3">
      <c r="A88" s="158"/>
      <c r="B88" s="159"/>
      <c r="C88" s="99" t="s">
        <v>47</v>
      </c>
    </row>
    <row r="89" spans="1:3">
      <c r="A89" s="158"/>
      <c r="B89" s="159"/>
      <c r="C89" s="99" t="s">
        <v>37</v>
      </c>
    </row>
    <row r="90" spans="1:3">
      <c r="A90" s="158"/>
      <c r="B90" s="159"/>
      <c r="C90" s="99" t="s">
        <v>185</v>
      </c>
    </row>
    <row r="91" spans="1:3">
      <c r="A91" s="158"/>
      <c r="B91" s="159"/>
      <c r="C91" s="99" t="s">
        <v>150</v>
      </c>
    </row>
    <row r="92" spans="1:3">
      <c r="A92" s="158"/>
      <c r="B92" s="160" t="s">
        <v>186</v>
      </c>
      <c r="C92" s="99" t="s">
        <v>187</v>
      </c>
    </row>
    <row r="93" spans="1:3">
      <c r="A93" s="158"/>
      <c r="B93" s="160"/>
      <c r="C93" s="99" t="s">
        <v>42</v>
      </c>
    </row>
    <row r="94" spans="1:3">
      <c r="A94" s="158"/>
      <c r="B94" s="160"/>
      <c r="C94" s="99" t="s">
        <v>142</v>
      </c>
    </row>
    <row r="95" spans="1:3">
      <c r="A95" s="158"/>
      <c r="B95" s="160"/>
      <c r="C95" s="99" t="s">
        <v>47</v>
      </c>
    </row>
    <row r="96" spans="1:3">
      <c r="A96" s="158"/>
      <c r="B96" s="160"/>
      <c r="C96" s="99" t="s">
        <v>37</v>
      </c>
    </row>
    <row r="97" spans="1:3">
      <c r="A97" s="158"/>
      <c r="B97" s="160"/>
      <c r="C97" s="99" t="s">
        <v>43</v>
      </c>
    </row>
    <row r="98" spans="1:3" ht="25.5">
      <c r="A98" s="158"/>
      <c r="B98" s="160"/>
      <c r="C98" s="99" t="s">
        <v>50</v>
      </c>
    </row>
    <row r="99" spans="1:3" ht="25.5">
      <c r="A99" s="158"/>
      <c r="B99" s="160"/>
      <c r="C99" s="99" t="s">
        <v>49</v>
      </c>
    </row>
    <row r="100" spans="1:3">
      <c r="A100" s="158"/>
      <c r="B100" s="160"/>
      <c r="C100" s="99" t="s">
        <v>44</v>
      </c>
    </row>
    <row r="101" spans="1:3" ht="25.5">
      <c r="A101" s="158"/>
      <c r="B101" s="160"/>
      <c r="C101" s="99" t="s">
        <v>84</v>
      </c>
    </row>
    <row r="102" spans="1:3" ht="30" customHeight="1">
      <c r="A102" s="158"/>
      <c r="B102" s="161" t="s">
        <v>188</v>
      </c>
      <c r="C102" s="99" t="s">
        <v>86</v>
      </c>
    </row>
    <row r="103" spans="1:3">
      <c r="A103" s="158"/>
      <c r="B103" s="162"/>
      <c r="C103" s="99" t="s">
        <v>47</v>
      </c>
    </row>
    <row r="104" spans="1:3">
      <c r="A104" s="158"/>
      <c r="B104" s="163"/>
      <c r="C104" s="99" t="s">
        <v>37</v>
      </c>
    </row>
  </sheetData>
  <mergeCells count="110">
    <mergeCell ref="A85:A104"/>
    <mergeCell ref="B85:B91"/>
    <mergeCell ref="B92:B101"/>
    <mergeCell ref="B102:B104"/>
    <mergeCell ref="O65:O66"/>
    <mergeCell ref="P65:P66"/>
    <mergeCell ref="C67:D67"/>
    <mergeCell ref="E67:F67"/>
    <mergeCell ref="A72:A74"/>
    <mergeCell ref="A76:A83"/>
    <mergeCell ref="B69:E69"/>
    <mergeCell ref="A64:P64"/>
    <mergeCell ref="A65:A66"/>
    <mergeCell ref="B65:B66"/>
    <mergeCell ref="C65:D66"/>
    <mergeCell ref="E65:F66"/>
    <mergeCell ref="G65:I65"/>
    <mergeCell ref="J65:J66"/>
    <mergeCell ref="K65:K66"/>
    <mergeCell ref="L65:M65"/>
    <mergeCell ref="N65:N66"/>
    <mergeCell ref="E59:F59"/>
    <mergeCell ref="E60:F60"/>
    <mergeCell ref="E61:F61"/>
    <mergeCell ref="G56:I56"/>
    <mergeCell ref="J56:J57"/>
    <mergeCell ref="K56:K57"/>
    <mergeCell ref="L56:M56"/>
    <mergeCell ref="N56:N57"/>
    <mergeCell ref="O56:O57"/>
    <mergeCell ref="A55:P55"/>
    <mergeCell ref="A56:A57"/>
    <mergeCell ref="B56:B57"/>
    <mergeCell ref="C56:C57"/>
    <mergeCell ref="D56:D57"/>
    <mergeCell ref="E56:F56"/>
    <mergeCell ref="P56:P57"/>
    <mergeCell ref="E57:F57"/>
    <mergeCell ref="E58:F58"/>
    <mergeCell ref="A48:P48"/>
    <mergeCell ref="A49:A50"/>
    <mergeCell ref="B49:B50"/>
    <mergeCell ref="C49:C50"/>
    <mergeCell ref="D49:D50"/>
    <mergeCell ref="E49:E50"/>
    <mergeCell ref="F49:H49"/>
    <mergeCell ref="I49:I50"/>
    <mergeCell ref="J49:J50"/>
    <mergeCell ref="K49:K50"/>
    <mergeCell ref="L49:M49"/>
    <mergeCell ref="N49:N50"/>
    <mergeCell ref="O49:O50"/>
    <mergeCell ref="P49:P50"/>
    <mergeCell ref="J34:J35"/>
    <mergeCell ref="K34:K35"/>
    <mergeCell ref="L34:M34"/>
    <mergeCell ref="N34:N35"/>
    <mergeCell ref="O34:O35"/>
    <mergeCell ref="P34:P35"/>
    <mergeCell ref="A34:A35"/>
    <mergeCell ref="B34:B35"/>
    <mergeCell ref="C34:C35"/>
    <mergeCell ref="D34:D35"/>
    <mergeCell ref="E34:F34"/>
    <mergeCell ref="G34:I34"/>
    <mergeCell ref="E35:F35"/>
    <mergeCell ref="K26:K27"/>
    <mergeCell ref="L26:M26"/>
    <mergeCell ref="N26:N27"/>
    <mergeCell ref="O26:O27"/>
    <mergeCell ref="P26:P27"/>
    <mergeCell ref="A33:P33"/>
    <mergeCell ref="P20:P21"/>
    <mergeCell ref="A25:P25"/>
    <mergeCell ref="A26:A27"/>
    <mergeCell ref="B26:B27"/>
    <mergeCell ref="C26:C27"/>
    <mergeCell ref="D26:D27"/>
    <mergeCell ref="E26:E27"/>
    <mergeCell ref="F26:F27"/>
    <mergeCell ref="G26:I26"/>
    <mergeCell ref="J26:J27"/>
    <mergeCell ref="G20:I20"/>
    <mergeCell ref="J20:J21"/>
    <mergeCell ref="K20:K21"/>
    <mergeCell ref="L20:M20"/>
    <mergeCell ref="N20:N21"/>
    <mergeCell ref="O20:O21"/>
    <mergeCell ref="A20:A21"/>
    <mergeCell ref="B20:B21"/>
    <mergeCell ref="C20:C21"/>
    <mergeCell ref="D20:D21"/>
    <mergeCell ref="E20:E21"/>
    <mergeCell ref="F20:F21"/>
    <mergeCell ref="K13:K14"/>
    <mergeCell ref="L13:M13"/>
    <mergeCell ref="N13:N14"/>
    <mergeCell ref="O13:O14"/>
    <mergeCell ref="P13:P14"/>
    <mergeCell ref="A19:P19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count="6">
    <dataValidation type="list" allowBlank="1" showInputMessage="1" showErrorMessage="1" sqref="D51:D53">
      <formula1>$C$102:$C$104</formula1>
    </dataValidation>
    <dataValidation type="list" allowBlank="1" showInputMessage="1" showErrorMessage="1" sqref="P67 P15:P17 P28:P31 P36:P46 P51:P53 P58:P61 P22:P23">
      <formula1>$B$76:$B$83</formula1>
    </dataValidation>
    <dataValidation type="list" allowBlank="1" showInputMessage="1" showErrorMessage="1" sqref="D28:D31 D15:D17 D22:D23">
      <formula1>$C$92:$C$101</formula1>
    </dataValidation>
    <dataValidation type="list" allowBlank="1" showInputMessage="1" showErrorMessage="1" sqref="D58:D61 D36:D46">
      <formula1>$C$85:$C$91</formula1>
    </dataValidation>
    <dataValidation type="list" allowBlank="1" showInputMessage="1" showErrorMessage="1" sqref="K58:K61 K15:K17 K28:K31 K36:K46 K51:K53 K22:K23">
      <formula1>$B$72:$B$74</formula1>
    </dataValidation>
    <dataValidation type="list" allowBlank="1" showInputMessage="1" showErrorMessage="1" sqref="K62:K63 D62">
      <formula1>#REF!</formula1>
    </dataValidation>
  </dataValidations>
  <pageMargins left="0.51181102362204722" right="0.51181102362204722" top="0.78740157480314965" bottom="0.78740157480314965" header="0.31496062992125984" footer="0.31496062992125984"/>
  <pageSetup paperSize="8" scale="71" fitToHeight="2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7"/>
  <sheetViews>
    <sheetView topLeftCell="B37" zoomScale="85" zoomScaleNormal="85" workbookViewId="0">
      <selection activeCell="C40" sqref="C40:D40"/>
    </sheetView>
  </sheetViews>
  <sheetFormatPr defaultColWidth="15.7109375" defaultRowHeight="43.5" customHeight="1"/>
  <cols>
    <col min="1" max="1" width="13.28515625" style="2" hidden="1" customWidth="1"/>
    <col min="2" max="2" width="11.28515625" style="2" customWidth="1"/>
    <col min="3" max="3" width="50.42578125" style="56" customWidth="1"/>
    <col min="4" max="4" width="23" style="2" customWidth="1"/>
    <col min="5" max="5" width="15.7109375" style="35" customWidth="1"/>
    <col min="6" max="6" width="17.140625" style="35" customWidth="1"/>
    <col min="7" max="7" width="15.7109375" style="37" hidden="1" customWidth="1"/>
    <col min="8" max="8" width="14.42578125" style="2" hidden="1" customWidth="1"/>
    <col min="9" max="9" width="19.5703125" style="2" hidden="1" customWidth="1"/>
    <col min="10" max="10" width="14.7109375" style="2" hidden="1" customWidth="1"/>
    <col min="11" max="11" width="13.85546875" style="2" hidden="1" customWidth="1"/>
    <col min="12" max="12" width="17.7109375" style="2" customWidth="1"/>
    <col min="13" max="20" width="13.7109375" style="2" hidden="1" customWidth="1"/>
    <col min="21" max="30" width="13.7109375" style="2" customWidth="1"/>
    <col min="31" max="31" width="16.140625" style="2" customWidth="1"/>
    <col min="32" max="32" width="13.7109375" style="2" customWidth="1"/>
    <col min="33" max="33" width="11" style="80" customWidth="1"/>
    <col min="34" max="34" width="19.140625" style="2" customWidth="1"/>
    <col min="35" max="16384" width="15.7109375" style="2"/>
  </cols>
  <sheetData>
    <row r="1" spans="1:34" ht="15" customHeight="1"/>
    <row r="2" spans="1:34" ht="15" customHeight="1">
      <c r="B2" s="116" t="s">
        <v>166</v>
      </c>
    </row>
    <row r="3" spans="1:34" ht="15" customHeight="1">
      <c r="B3" s="117" t="s">
        <v>167</v>
      </c>
    </row>
    <row r="4" spans="1:34" ht="15" customHeight="1">
      <c r="B4" s="90"/>
    </row>
    <row r="5" spans="1:34" ht="15" customHeight="1">
      <c r="B5" s="90" t="s">
        <v>190</v>
      </c>
    </row>
    <row r="6" spans="1:34" ht="15" customHeight="1">
      <c r="B6" s="93"/>
    </row>
    <row r="7" spans="1:34" ht="15" customHeight="1">
      <c r="B7" s="92" t="s">
        <v>198</v>
      </c>
    </row>
    <row r="8" spans="1:34" ht="15" customHeight="1">
      <c r="B8" s="92" t="s">
        <v>169</v>
      </c>
    </row>
    <row r="9" spans="1:34" ht="15" customHeight="1">
      <c r="B9" s="92" t="s">
        <v>170</v>
      </c>
      <c r="D9" s="115"/>
      <c r="E9" s="115"/>
    </row>
    <row r="10" spans="1:34" ht="15" customHeight="1">
      <c r="A10" s="148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"/>
      <c r="N10" s="1"/>
      <c r="O10" s="43"/>
      <c r="P10" s="44"/>
      <c r="Q10" s="1"/>
      <c r="R10" s="1"/>
    </row>
    <row r="11" spans="1:34" ht="30.75" customHeight="1">
      <c r="A11" s="153" t="s">
        <v>38</v>
      </c>
      <c r="B11" s="177" t="s">
        <v>197</v>
      </c>
      <c r="C11" s="178" t="s">
        <v>196</v>
      </c>
      <c r="D11" s="178" t="s">
        <v>191</v>
      </c>
      <c r="E11" s="179" t="s">
        <v>192</v>
      </c>
      <c r="F11" s="181" t="s">
        <v>193</v>
      </c>
      <c r="G11" s="112"/>
      <c r="H11" s="175" t="s">
        <v>61</v>
      </c>
      <c r="I11" s="175" t="s">
        <v>62</v>
      </c>
      <c r="J11" s="175" t="s">
        <v>63</v>
      </c>
      <c r="K11" s="175"/>
      <c r="L11" s="176" t="s">
        <v>194</v>
      </c>
      <c r="M11" s="174" t="s">
        <v>195</v>
      </c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</row>
    <row r="12" spans="1:34" ht="30.75" customHeight="1">
      <c r="A12" s="153"/>
      <c r="B12" s="177"/>
      <c r="C12" s="178"/>
      <c r="D12" s="178"/>
      <c r="E12" s="180"/>
      <c r="F12" s="182"/>
      <c r="G12" s="113" t="s">
        <v>60</v>
      </c>
      <c r="H12" s="175"/>
      <c r="I12" s="175"/>
      <c r="J12" s="111" t="s">
        <v>64</v>
      </c>
      <c r="K12" s="111" t="s">
        <v>65</v>
      </c>
      <c r="L12" s="176"/>
      <c r="M12" s="65">
        <v>42005</v>
      </c>
      <c r="N12" s="65">
        <v>42036</v>
      </c>
      <c r="O12" s="65">
        <v>42064</v>
      </c>
      <c r="P12" s="65">
        <v>42095</v>
      </c>
      <c r="Q12" s="65">
        <v>42064</v>
      </c>
      <c r="R12" s="65">
        <v>42095</v>
      </c>
      <c r="S12" s="65">
        <v>42125</v>
      </c>
      <c r="T12" s="65">
        <v>42156</v>
      </c>
      <c r="U12" s="65">
        <v>42186</v>
      </c>
      <c r="V12" s="65">
        <v>42217</v>
      </c>
      <c r="W12" s="65">
        <v>42248</v>
      </c>
      <c r="X12" s="65">
        <v>42278</v>
      </c>
      <c r="Y12" s="65">
        <v>42309</v>
      </c>
      <c r="Z12" s="65">
        <v>42339</v>
      </c>
      <c r="AA12" s="65">
        <v>42370</v>
      </c>
      <c r="AB12" s="65">
        <v>42401</v>
      </c>
      <c r="AC12" s="65">
        <v>42430</v>
      </c>
      <c r="AD12" s="65">
        <v>42461</v>
      </c>
      <c r="AE12" s="65">
        <v>42491</v>
      </c>
      <c r="AF12" s="65">
        <v>42522</v>
      </c>
    </row>
    <row r="13" spans="1:34" ht="43.5" customHeight="1">
      <c r="A13" s="64" t="s">
        <v>97</v>
      </c>
      <c r="B13" s="58" t="s">
        <v>98</v>
      </c>
      <c r="C13" s="67" t="s">
        <v>99</v>
      </c>
      <c r="D13" s="3" t="s">
        <v>37</v>
      </c>
      <c r="E13" s="129">
        <v>1500</v>
      </c>
      <c r="F13" s="110">
        <v>0</v>
      </c>
      <c r="G13" s="53">
        <v>0</v>
      </c>
      <c r="H13" s="63"/>
      <c r="I13" s="63"/>
      <c r="J13" s="50">
        <v>42370</v>
      </c>
      <c r="K13" s="50">
        <v>42461</v>
      </c>
      <c r="L13" s="51">
        <f t="shared" ref="L13:L34" si="0">E13+F13</f>
        <v>1500</v>
      </c>
      <c r="M13" s="83"/>
      <c r="N13" s="83"/>
      <c r="O13" s="99" t="s">
        <v>84</v>
      </c>
      <c r="P13" s="100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2"/>
      <c r="AB13" s="82"/>
      <c r="AC13" s="82"/>
      <c r="AD13" s="81">
        <f t="shared" ref="AD13:AF17" si="1">$AG13</f>
        <v>250</v>
      </c>
      <c r="AE13" s="81">
        <f t="shared" si="1"/>
        <v>250</v>
      </c>
      <c r="AF13" s="81">
        <f t="shared" si="1"/>
        <v>250</v>
      </c>
      <c r="AG13" s="80">
        <f>E13/6</f>
        <v>250</v>
      </c>
      <c r="AH13" s="2" t="s">
        <v>144</v>
      </c>
    </row>
    <row r="14" spans="1:34" ht="38.25">
      <c r="A14" s="64" t="s">
        <v>97</v>
      </c>
      <c r="B14" s="61" t="s">
        <v>102</v>
      </c>
      <c r="C14" s="77" t="s">
        <v>156</v>
      </c>
      <c r="D14" s="3" t="s">
        <v>148</v>
      </c>
      <c r="E14" s="51">
        <v>450</v>
      </c>
      <c r="F14" s="110">
        <v>0</v>
      </c>
      <c r="G14" s="53">
        <v>0</v>
      </c>
      <c r="H14" s="52"/>
      <c r="I14" s="63"/>
      <c r="J14" s="50">
        <v>42248</v>
      </c>
      <c r="K14" s="50">
        <v>42370</v>
      </c>
      <c r="L14" s="51">
        <f t="shared" si="0"/>
        <v>450</v>
      </c>
      <c r="M14" s="83"/>
      <c r="N14" s="83"/>
      <c r="O14" s="83" t="s">
        <v>128</v>
      </c>
      <c r="P14" s="83"/>
      <c r="Q14" s="83"/>
      <c r="R14" s="83"/>
      <c r="S14" s="83"/>
      <c r="T14" s="83"/>
      <c r="U14" s="83"/>
      <c r="V14" s="83"/>
      <c r="W14" s="82"/>
      <c r="X14" s="82"/>
      <c r="Y14" s="82"/>
      <c r="Z14" s="82"/>
      <c r="AA14" s="81">
        <f t="shared" ref="AA14:AC15" si="2">$AG14</f>
        <v>56.25</v>
      </c>
      <c r="AB14" s="81">
        <f t="shared" si="2"/>
        <v>56.25</v>
      </c>
      <c r="AC14" s="81">
        <f t="shared" si="2"/>
        <v>56.25</v>
      </c>
      <c r="AD14" s="81">
        <f t="shared" si="1"/>
        <v>56.25</v>
      </c>
      <c r="AE14" s="81">
        <f t="shared" si="1"/>
        <v>56.25</v>
      </c>
      <c r="AF14" s="81">
        <f t="shared" si="1"/>
        <v>56.25</v>
      </c>
      <c r="AG14" s="80">
        <f>E14/8</f>
        <v>56.25</v>
      </c>
      <c r="AH14" s="2" t="s">
        <v>143</v>
      </c>
    </row>
    <row r="15" spans="1:34" ht="38.25">
      <c r="A15" s="64" t="s">
        <v>97</v>
      </c>
      <c r="B15" s="62" t="s">
        <v>103</v>
      </c>
      <c r="C15" s="78" t="s">
        <v>138</v>
      </c>
      <c r="D15" s="3" t="s">
        <v>148</v>
      </c>
      <c r="E15" s="51">
        <v>180</v>
      </c>
      <c r="F15" s="110">
        <v>0</v>
      </c>
      <c r="G15" s="53">
        <v>0</v>
      </c>
      <c r="H15" s="52"/>
      <c r="I15" s="63"/>
      <c r="J15" s="50">
        <v>42186</v>
      </c>
      <c r="K15" s="50">
        <v>42309</v>
      </c>
      <c r="L15" s="51">
        <f t="shared" si="0"/>
        <v>180</v>
      </c>
      <c r="M15" s="83"/>
      <c r="N15" s="83"/>
      <c r="O15" s="83" t="s">
        <v>129</v>
      </c>
      <c r="P15" s="83"/>
      <c r="Q15" s="83"/>
      <c r="R15" s="83"/>
      <c r="S15" s="83"/>
      <c r="T15" s="83"/>
      <c r="U15" s="82"/>
      <c r="V15" s="82"/>
      <c r="W15" s="82"/>
      <c r="X15" s="82"/>
      <c r="Y15" s="81">
        <f>$AG15</f>
        <v>7.5</v>
      </c>
      <c r="Z15" s="81">
        <f>$AG15</f>
        <v>7.5</v>
      </c>
      <c r="AA15" s="81">
        <f t="shared" si="2"/>
        <v>7.5</v>
      </c>
      <c r="AB15" s="81">
        <f t="shared" si="2"/>
        <v>7.5</v>
      </c>
      <c r="AC15" s="81">
        <f t="shared" si="2"/>
        <v>7.5</v>
      </c>
      <c r="AD15" s="81">
        <f t="shared" si="1"/>
        <v>7.5</v>
      </c>
      <c r="AE15" s="81">
        <f t="shared" si="1"/>
        <v>7.5</v>
      </c>
      <c r="AF15" s="81">
        <f t="shared" si="1"/>
        <v>7.5</v>
      </c>
      <c r="AG15" s="80">
        <f>E15/24</f>
        <v>7.5</v>
      </c>
      <c r="AH15" s="2" t="s">
        <v>165</v>
      </c>
    </row>
    <row r="16" spans="1:34" ht="38.25">
      <c r="A16" s="109" t="s">
        <v>97</v>
      </c>
      <c r="B16" s="62" t="s">
        <v>104</v>
      </c>
      <c r="C16" s="77" t="s">
        <v>157</v>
      </c>
      <c r="D16" s="3" t="s">
        <v>148</v>
      </c>
      <c r="E16" s="51">
        <v>250</v>
      </c>
      <c r="F16" s="110">
        <v>0</v>
      </c>
      <c r="G16" s="53">
        <v>0</v>
      </c>
      <c r="H16" s="52"/>
      <c r="I16" s="63"/>
      <c r="J16" s="50">
        <v>42248</v>
      </c>
      <c r="K16" s="50">
        <v>42370</v>
      </c>
      <c r="L16" s="51">
        <f t="shared" si="0"/>
        <v>250</v>
      </c>
      <c r="M16" s="83"/>
      <c r="N16" s="83"/>
      <c r="O16" s="83" t="s">
        <v>47</v>
      </c>
      <c r="P16" s="83"/>
      <c r="Q16" s="83"/>
      <c r="R16" s="83"/>
      <c r="S16" s="83"/>
      <c r="T16" s="83"/>
      <c r="U16" s="83"/>
      <c r="V16" s="83"/>
      <c r="W16" s="82"/>
      <c r="X16" s="82"/>
      <c r="Y16" s="82"/>
      <c r="Z16" s="82"/>
      <c r="AA16" s="82"/>
      <c r="AB16" s="81">
        <f t="shared" ref="AB16:AC24" si="3">$AG16</f>
        <v>10.416666666666666</v>
      </c>
      <c r="AC16" s="81">
        <f t="shared" si="3"/>
        <v>10.416666666666666</v>
      </c>
      <c r="AD16" s="81">
        <f t="shared" si="1"/>
        <v>10.416666666666666</v>
      </c>
      <c r="AE16" s="81">
        <f t="shared" si="1"/>
        <v>10.416666666666666</v>
      </c>
      <c r="AF16" s="81">
        <f t="shared" si="1"/>
        <v>10.416666666666666</v>
      </c>
      <c r="AG16" s="80">
        <f>E16/24</f>
        <v>10.416666666666666</v>
      </c>
      <c r="AH16" s="2" t="s">
        <v>165</v>
      </c>
    </row>
    <row r="17" spans="1:34" ht="38.25">
      <c r="A17" s="64" t="s">
        <v>97</v>
      </c>
      <c r="B17" s="62" t="s">
        <v>134</v>
      </c>
      <c r="C17" s="79" t="s">
        <v>100</v>
      </c>
      <c r="D17" s="3" t="s">
        <v>85</v>
      </c>
      <c r="E17" s="51">
        <v>117</v>
      </c>
      <c r="F17" s="110">
        <v>0</v>
      </c>
      <c r="G17" s="53">
        <v>0</v>
      </c>
      <c r="H17" s="52"/>
      <c r="I17" s="63"/>
      <c r="J17" s="50">
        <v>41852</v>
      </c>
      <c r="K17" s="50">
        <v>42217</v>
      </c>
      <c r="L17" s="51">
        <f t="shared" si="0"/>
        <v>117</v>
      </c>
      <c r="M17" s="82"/>
      <c r="N17" s="82"/>
      <c r="O17" s="82" t="s">
        <v>37</v>
      </c>
      <c r="P17" s="82"/>
      <c r="Q17" s="82"/>
      <c r="R17" s="82"/>
      <c r="S17" s="82"/>
      <c r="T17" s="82"/>
      <c r="U17" s="82"/>
      <c r="V17" s="82"/>
      <c r="W17" s="81">
        <f>$AG17</f>
        <v>9.75</v>
      </c>
      <c r="X17" s="81">
        <f>$AG17</f>
        <v>9.75</v>
      </c>
      <c r="Y17" s="81">
        <f>$AG17</f>
        <v>9.75</v>
      </c>
      <c r="Z17" s="81">
        <f>$AG17</f>
        <v>9.75</v>
      </c>
      <c r="AA17" s="81">
        <f>$AG17</f>
        <v>9.75</v>
      </c>
      <c r="AB17" s="81">
        <f t="shared" si="3"/>
        <v>9.75</v>
      </c>
      <c r="AC17" s="81">
        <f t="shared" si="3"/>
        <v>9.75</v>
      </c>
      <c r="AD17" s="81">
        <f t="shared" si="1"/>
        <v>9.75</v>
      </c>
      <c r="AE17" s="81">
        <f t="shared" si="1"/>
        <v>9.75</v>
      </c>
      <c r="AF17" s="81">
        <f t="shared" si="1"/>
        <v>9.75</v>
      </c>
      <c r="AG17" s="80">
        <f>E17/12</f>
        <v>9.75</v>
      </c>
      <c r="AH17" s="2" t="s">
        <v>158</v>
      </c>
    </row>
    <row r="18" spans="1:34" ht="38.25">
      <c r="A18" s="64" t="s">
        <v>97</v>
      </c>
      <c r="B18" s="61" t="s">
        <v>113</v>
      </c>
      <c r="C18" s="67" t="s">
        <v>146</v>
      </c>
      <c r="D18" s="3" t="s">
        <v>85</v>
      </c>
      <c r="E18" s="51">
        <v>90.91</v>
      </c>
      <c r="F18" s="110">
        <v>0</v>
      </c>
      <c r="G18" s="53">
        <v>0</v>
      </c>
      <c r="H18" s="52"/>
      <c r="I18" s="63"/>
      <c r="J18" s="50">
        <v>42248</v>
      </c>
      <c r="K18" s="50">
        <v>42370</v>
      </c>
      <c r="L18" s="51">
        <f t="shared" si="0"/>
        <v>90.91</v>
      </c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2"/>
      <c r="X18" s="82"/>
      <c r="Y18" s="82"/>
      <c r="Z18" s="81">
        <f t="shared" ref="Z18:AA24" si="4">$AG18</f>
        <v>18.181999999999999</v>
      </c>
      <c r="AA18" s="81">
        <f t="shared" si="4"/>
        <v>18.181999999999999</v>
      </c>
      <c r="AB18" s="81">
        <f t="shared" si="3"/>
        <v>18.181999999999999</v>
      </c>
      <c r="AC18" s="81">
        <f t="shared" si="3"/>
        <v>18.181999999999999</v>
      </c>
      <c r="AD18" s="81">
        <f>$AG18</f>
        <v>18.181999999999999</v>
      </c>
      <c r="AE18" s="84"/>
      <c r="AF18" s="84"/>
      <c r="AG18" s="80">
        <f>E18/5</f>
        <v>18.181999999999999</v>
      </c>
      <c r="AH18" s="2" t="s">
        <v>159</v>
      </c>
    </row>
    <row r="19" spans="1:34" ht="25.5">
      <c r="A19" s="64" t="s">
        <v>97</v>
      </c>
      <c r="B19" s="66" t="s">
        <v>101</v>
      </c>
      <c r="C19" s="67" t="s">
        <v>131</v>
      </c>
      <c r="D19" s="3" t="s">
        <v>142</v>
      </c>
      <c r="E19" s="51">
        <v>250</v>
      </c>
      <c r="F19" s="110">
        <v>0</v>
      </c>
      <c r="G19" s="53">
        <v>0</v>
      </c>
      <c r="H19" s="109"/>
      <c r="I19" s="63"/>
      <c r="J19" s="50">
        <v>42217</v>
      </c>
      <c r="K19" s="50">
        <v>42278</v>
      </c>
      <c r="L19" s="51">
        <f t="shared" si="0"/>
        <v>250</v>
      </c>
      <c r="M19" s="101"/>
      <c r="N19" s="101"/>
      <c r="O19" s="100"/>
      <c r="P19" s="102"/>
      <c r="Q19" s="101"/>
      <c r="R19" s="101"/>
      <c r="S19" s="83"/>
      <c r="T19" s="83"/>
      <c r="U19" s="83"/>
      <c r="V19" s="82"/>
      <c r="W19" s="82"/>
      <c r="X19" s="81">
        <f>$AG19</f>
        <v>31.25</v>
      </c>
      <c r="Y19" s="81">
        <f>$AG19</f>
        <v>31.25</v>
      </c>
      <c r="Z19" s="81">
        <f t="shared" si="4"/>
        <v>31.25</v>
      </c>
      <c r="AA19" s="81">
        <f t="shared" si="4"/>
        <v>31.25</v>
      </c>
      <c r="AB19" s="81">
        <f t="shared" si="3"/>
        <v>31.25</v>
      </c>
      <c r="AC19" s="81">
        <f t="shared" si="3"/>
        <v>31.25</v>
      </c>
      <c r="AD19" s="81">
        <f>$AG19</f>
        <v>31.25</v>
      </c>
      <c r="AE19" s="81">
        <f>$AG19</f>
        <v>31.25</v>
      </c>
      <c r="AF19" s="83"/>
      <c r="AG19" s="80">
        <f>E19/8</f>
        <v>31.25</v>
      </c>
      <c r="AH19" s="2" t="s">
        <v>143</v>
      </c>
    </row>
    <row r="20" spans="1:34" ht="38.25">
      <c r="A20" s="114" t="s">
        <v>97</v>
      </c>
      <c r="B20" s="66" t="s">
        <v>111</v>
      </c>
      <c r="C20" s="67" t="s">
        <v>112</v>
      </c>
      <c r="D20" s="3" t="s">
        <v>42</v>
      </c>
      <c r="E20" s="51">
        <v>2000</v>
      </c>
      <c r="F20" s="110">
        <v>0</v>
      </c>
      <c r="G20" s="53">
        <v>0</v>
      </c>
      <c r="H20" s="114"/>
      <c r="I20" s="114"/>
      <c r="J20" s="50">
        <v>42186</v>
      </c>
      <c r="K20" s="50">
        <v>42309</v>
      </c>
      <c r="L20" s="51">
        <f t="shared" ref="L20:L22" si="5">E20+F20</f>
        <v>2000</v>
      </c>
      <c r="M20" s="103"/>
      <c r="N20" s="103"/>
      <c r="O20" s="99"/>
      <c r="P20" s="104"/>
      <c r="Q20" s="103"/>
      <c r="R20" s="103"/>
      <c r="S20" s="105"/>
      <c r="T20" s="105"/>
      <c r="U20" s="82"/>
      <c r="V20" s="82"/>
      <c r="W20" s="82"/>
      <c r="X20" s="82"/>
      <c r="Y20" s="81">
        <f t="shared" ref="Y20:AF22" si="6">$AG20</f>
        <v>166.66666666666666</v>
      </c>
      <c r="Z20" s="81">
        <f t="shared" si="6"/>
        <v>166.66666666666666</v>
      </c>
      <c r="AA20" s="81">
        <f t="shared" si="6"/>
        <v>166.66666666666666</v>
      </c>
      <c r="AB20" s="81">
        <f t="shared" si="6"/>
        <v>166.66666666666666</v>
      </c>
      <c r="AC20" s="81">
        <f t="shared" si="6"/>
        <v>166.66666666666666</v>
      </c>
      <c r="AD20" s="81">
        <f t="shared" si="6"/>
        <v>166.66666666666666</v>
      </c>
      <c r="AE20" s="81">
        <f t="shared" si="6"/>
        <v>166.66666666666666</v>
      </c>
      <c r="AF20" s="81">
        <f t="shared" si="6"/>
        <v>166.66666666666666</v>
      </c>
      <c r="AG20" s="80">
        <f>E20/12</f>
        <v>166.66666666666666</v>
      </c>
      <c r="AH20" s="2" t="s">
        <v>158</v>
      </c>
    </row>
    <row r="21" spans="1:34" ht="38.25">
      <c r="A21" s="114" t="s">
        <v>97</v>
      </c>
      <c r="B21" s="61" t="s">
        <v>135</v>
      </c>
      <c r="C21" s="76" t="s">
        <v>139</v>
      </c>
      <c r="D21" s="3" t="s">
        <v>85</v>
      </c>
      <c r="E21" s="51">
        <v>20</v>
      </c>
      <c r="F21" s="110">
        <v>0</v>
      </c>
      <c r="G21" s="53">
        <v>0</v>
      </c>
      <c r="H21" s="52"/>
      <c r="I21" s="114"/>
      <c r="J21" s="50">
        <v>42401</v>
      </c>
      <c r="K21" s="50">
        <v>42461</v>
      </c>
      <c r="L21" s="51">
        <f t="shared" si="5"/>
        <v>20</v>
      </c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2"/>
      <c r="AC21" s="82"/>
      <c r="AD21" s="81">
        <f t="shared" si="6"/>
        <v>6.666666666666667</v>
      </c>
      <c r="AE21" s="81">
        <f t="shared" si="6"/>
        <v>6.666666666666667</v>
      </c>
      <c r="AF21" s="81">
        <f t="shared" si="6"/>
        <v>6.666666666666667</v>
      </c>
      <c r="AG21" s="80">
        <f>E21/3</f>
        <v>6.666666666666667</v>
      </c>
      <c r="AH21" s="2" t="s">
        <v>160</v>
      </c>
    </row>
    <row r="22" spans="1:34" ht="25.5">
      <c r="A22" s="114" t="s">
        <v>97</v>
      </c>
      <c r="B22" s="62" t="s">
        <v>136</v>
      </c>
      <c r="C22" s="67" t="s">
        <v>147</v>
      </c>
      <c r="D22" s="3" t="s">
        <v>148</v>
      </c>
      <c r="E22" s="51">
        <v>340</v>
      </c>
      <c r="F22" s="110">
        <v>0</v>
      </c>
      <c r="G22" s="53">
        <v>0</v>
      </c>
      <c r="H22" s="52"/>
      <c r="I22" s="114"/>
      <c r="J22" s="50">
        <v>42217</v>
      </c>
      <c r="K22" s="50">
        <v>42370</v>
      </c>
      <c r="L22" s="51">
        <f t="shared" si="5"/>
        <v>340</v>
      </c>
      <c r="M22" s="83"/>
      <c r="N22" s="83"/>
      <c r="O22" s="83"/>
      <c r="P22" s="83"/>
      <c r="Q22" s="83"/>
      <c r="R22" s="83"/>
      <c r="S22" s="83"/>
      <c r="T22" s="83"/>
      <c r="U22" s="83"/>
      <c r="V22" s="82"/>
      <c r="W22" s="82"/>
      <c r="X22" s="82"/>
      <c r="Y22" s="82"/>
      <c r="Z22" s="82"/>
      <c r="AA22" s="81">
        <f>$AG22</f>
        <v>28.333333333333332</v>
      </c>
      <c r="AB22" s="81">
        <f>$AG22</f>
        <v>28.333333333333332</v>
      </c>
      <c r="AC22" s="81">
        <f>$AG22</f>
        <v>28.333333333333332</v>
      </c>
      <c r="AD22" s="81">
        <f t="shared" si="6"/>
        <v>28.333333333333332</v>
      </c>
      <c r="AE22" s="81">
        <f t="shared" si="6"/>
        <v>28.333333333333332</v>
      </c>
      <c r="AF22" s="81">
        <f t="shared" si="6"/>
        <v>28.333333333333332</v>
      </c>
      <c r="AG22" s="80">
        <f>E22/12</f>
        <v>28.333333333333332</v>
      </c>
      <c r="AH22" s="2" t="s">
        <v>158</v>
      </c>
    </row>
    <row r="23" spans="1:34" ht="38.25">
      <c r="A23" s="64" t="s">
        <v>97</v>
      </c>
      <c r="B23" s="71" t="s">
        <v>105</v>
      </c>
      <c r="C23" s="67" t="s">
        <v>109</v>
      </c>
      <c r="D23" s="3" t="s">
        <v>42</v>
      </c>
      <c r="E23" s="51">
        <v>2699.49</v>
      </c>
      <c r="F23" s="110">
        <v>0</v>
      </c>
      <c r="G23" s="53">
        <v>0</v>
      </c>
      <c r="H23" s="109"/>
      <c r="I23" s="63"/>
      <c r="J23" s="50">
        <v>42186</v>
      </c>
      <c r="K23" s="50">
        <v>42309</v>
      </c>
      <c r="L23" s="51">
        <f t="shared" si="0"/>
        <v>2699.49</v>
      </c>
      <c r="M23" s="83"/>
      <c r="N23" s="83"/>
      <c r="O23" s="99" t="s">
        <v>130</v>
      </c>
      <c r="P23" s="100"/>
      <c r="Q23" s="83"/>
      <c r="R23" s="83"/>
      <c r="S23" s="83"/>
      <c r="T23" s="83"/>
      <c r="U23" s="105"/>
      <c r="V23" s="82"/>
      <c r="W23" s="82"/>
      <c r="X23" s="82"/>
      <c r="Y23" s="81">
        <f>$AG23</f>
        <v>74.985833333333332</v>
      </c>
      <c r="Z23" s="81">
        <f t="shared" si="4"/>
        <v>74.985833333333332</v>
      </c>
      <c r="AA23" s="81">
        <f t="shared" si="4"/>
        <v>74.985833333333332</v>
      </c>
      <c r="AB23" s="81">
        <f t="shared" si="3"/>
        <v>74.985833333333332</v>
      </c>
      <c r="AC23" s="81">
        <f t="shared" si="3"/>
        <v>74.985833333333332</v>
      </c>
      <c r="AD23" s="81">
        <f t="shared" ref="AD23:AF24" si="7">$AG23</f>
        <v>74.985833333333332</v>
      </c>
      <c r="AE23" s="81">
        <f t="shared" si="7"/>
        <v>74.985833333333332</v>
      </c>
      <c r="AF23" s="81">
        <f t="shared" si="7"/>
        <v>74.985833333333332</v>
      </c>
      <c r="AG23" s="80">
        <f>E23/36</f>
        <v>74.985833333333332</v>
      </c>
      <c r="AH23" s="2" t="s">
        <v>145</v>
      </c>
    </row>
    <row r="24" spans="1:34" ht="38.25">
      <c r="A24" s="64" t="s">
        <v>97</v>
      </c>
      <c r="B24" s="71" t="s">
        <v>106</v>
      </c>
      <c r="C24" s="67" t="s">
        <v>149</v>
      </c>
      <c r="D24" s="3" t="s">
        <v>150</v>
      </c>
      <c r="E24" s="51">
        <v>3000</v>
      </c>
      <c r="F24" s="110">
        <v>0</v>
      </c>
      <c r="G24" s="53">
        <v>0</v>
      </c>
      <c r="H24" s="52"/>
      <c r="I24" s="63"/>
      <c r="J24" s="50">
        <v>42248</v>
      </c>
      <c r="K24" s="50">
        <v>42339</v>
      </c>
      <c r="L24" s="51">
        <f t="shared" si="0"/>
        <v>3000</v>
      </c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2"/>
      <c r="X24" s="82"/>
      <c r="Y24" s="82"/>
      <c r="Z24" s="81">
        <f t="shared" si="4"/>
        <v>83.333333333333329</v>
      </c>
      <c r="AA24" s="81">
        <f t="shared" si="4"/>
        <v>83.333333333333329</v>
      </c>
      <c r="AB24" s="81">
        <f t="shared" si="3"/>
        <v>83.333333333333329</v>
      </c>
      <c r="AC24" s="81">
        <f t="shared" si="3"/>
        <v>83.333333333333329</v>
      </c>
      <c r="AD24" s="81">
        <f t="shared" si="7"/>
        <v>83.333333333333329</v>
      </c>
      <c r="AE24" s="81">
        <f t="shared" si="7"/>
        <v>83.333333333333329</v>
      </c>
      <c r="AF24" s="81">
        <f t="shared" si="7"/>
        <v>83.333333333333329</v>
      </c>
      <c r="AG24" s="80">
        <f>E24/36</f>
        <v>83.333333333333329</v>
      </c>
      <c r="AH24" s="2" t="s">
        <v>145</v>
      </c>
    </row>
    <row r="25" spans="1:34" ht="25.5">
      <c r="A25" s="64" t="s">
        <v>97</v>
      </c>
      <c r="B25" s="69" t="s">
        <v>114</v>
      </c>
      <c r="C25" s="54" t="s">
        <v>121</v>
      </c>
      <c r="D25" s="109" t="s">
        <v>86</v>
      </c>
      <c r="E25" s="51">
        <v>45.89</v>
      </c>
      <c r="F25" s="110">
        <v>0</v>
      </c>
      <c r="G25" s="57">
        <v>0</v>
      </c>
      <c r="H25" s="52" t="s">
        <v>126</v>
      </c>
      <c r="I25" s="63" t="s">
        <v>132</v>
      </c>
      <c r="J25" s="50">
        <v>42036</v>
      </c>
      <c r="K25" s="50">
        <v>42248</v>
      </c>
      <c r="L25" s="51">
        <f t="shared" si="0"/>
        <v>45.89</v>
      </c>
      <c r="M25" s="83"/>
      <c r="N25" s="82"/>
      <c r="O25" s="82"/>
      <c r="P25" s="82"/>
      <c r="Q25" s="82"/>
      <c r="R25" s="82"/>
      <c r="S25" s="82"/>
      <c r="T25" s="82"/>
      <c r="U25" s="82"/>
      <c r="V25" s="82"/>
      <c r="W25" s="81">
        <f>$AG25</f>
        <v>11.4725</v>
      </c>
      <c r="X25" s="81">
        <f>$AG25</f>
        <v>11.4725</v>
      </c>
      <c r="Y25" s="81">
        <f>$AG25</f>
        <v>11.4725</v>
      </c>
      <c r="Z25" s="81">
        <f>$AG25</f>
        <v>11.4725</v>
      </c>
      <c r="AA25" s="83"/>
      <c r="AB25" s="83"/>
      <c r="AC25" s="83"/>
      <c r="AD25" s="83"/>
      <c r="AE25" s="83"/>
      <c r="AF25" s="83"/>
      <c r="AG25" s="80">
        <f>E25/4</f>
        <v>11.4725</v>
      </c>
      <c r="AH25" s="2" t="s">
        <v>155</v>
      </c>
    </row>
    <row r="26" spans="1:34" ht="25.5">
      <c r="A26" s="64" t="s">
        <v>97</v>
      </c>
      <c r="B26" s="62" t="s">
        <v>107</v>
      </c>
      <c r="C26" s="67" t="s">
        <v>127</v>
      </c>
      <c r="D26" s="3" t="s">
        <v>42</v>
      </c>
      <c r="E26" s="51">
        <v>20</v>
      </c>
      <c r="F26" s="110">
        <v>0</v>
      </c>
      <c r="G26" s="53">
        <v>0</v>
      </c>
      <c r="H26" s="109"/>
      <c r="I26" s="63"/>
      <c r="J26" s="50">
        <v>42278</v>
      </c>
      <c r="K26" s="50">
        <v>42339</v>
      </c>
      <c r="L26" s="51">
        <f t="shared" si="0"/>
        <v>20</v>
      </c>
      <c r="M26" s="101"/>
      <c r="N26" s="101"/>
      <c r="O26" s="106"/>
      <c r="P26" s="102"/>
      <c r="Q26" s="101"/>
      <c r="R26" s="101"/>
      <c r="S26" s="83"/>
      <c r="T26" s="83"/>
      <c r="U26" s="83"/>
      <c r="V26" s="83"/>
      <c r="W26" s="83"/>
      <c r="X26" s="82"/>
      <c r="Y26" s="82"/>
      <c r="Z26" s="81">
        <f>$AG26</f>
        <v>10</v>
      </c>
      <c r="AA26" s="81">
        <f>$AG26</f>
        <v>10</v>
      </c>
      <c r="AB26" s="101"/>
      <c r="AC26" s="101"/>
      <c r="AD26" s="101"/>
      <c r="AE26" s="101"/>
      <c r="AF26" s="101"/>
      <c r="AG26" s="80">
        <f>E26/2</f>
        <v>10</v>
      </c>
      <c r="AH26" s="2" t="s">
        <v>189</v>
      </c>
    </row>
    <row r="27" spans="1:34" ht="25.5">
      <c r="A27" s="64" t="s">
        <v>97</v>
      </c>
      <c r="B27" s="68" t="s">
        <v>115</v>
      </c>
      <c r="C27" s="55" t="s">
        <v>122</v>
      </c>
      <c r="D27" s="109" t="s">
        <v>86</v>
      </c>
      <c r="E27" s="51">
        <v>45.89</v>
      </c>
      <c r="F27" s="110">
        <v>0</v>
      </c>
      <c r="G27" s="57">
        <v>0</v>
      </c>
      <c r="H27" s="52" t="s">
        <v>126</v>
      </c>
      <c r="I27" s="63" t="s">
        <v>133</v>
      </c>
      <c r="J27" s="50">
        <v>42036</v>
      </c>
      <c r="K27" s="50">
        <v>42217</v>
      </c>
      <c r="L27" s="51">
        <f t="shared" si="0"/>
        <v>45.89</v>
      </c>
      <c r="M27" s="83"/>
      <c r="N27" s="82"/>
      <c r="O27" s="82"/>
      <c r="P27" s="82"/>
      <c r="Q27" s="82"/>
      <c r="R27" s="82"/>
      <c r="S27" s="82"/>
      <c r="T27" s="82"/>
      <c r="U27" s="82"/>
      <c r="V27" s="81">
        <f>$AG27</f>
        <v>7.6483333333333334</v>
      </c>
      <c r="W27" s="81">
        <f>$AG27</f>
        <v>7.6483333333333334</v>
      </c>
      <c r="X27" s="81">
        <f>$AG27</f>
        <v>7.6483333333333334</v>
      </c>
      <c r="Y27" s="81">
        <f>$AG27</f>
        <v>7.6483333333333334</v>
      </c>
      <c r="Z27" s="81">
        <f>$AG27</f>
        <v>7.6483333333333334</v>
      </c>
      <c r="AA27" s="81">
        <f>$AG27</f>
        <v>7.6483333333333334</v>
      </c>
      <c r="AB27" s="83"/>
      <c r="AC27" s="83"/>
      <c r="AD27" s="83"/>
      <c r="AE27" s="83"/>
      <c r="AF27" s="83"/>
      <c r="AG27" s="80">
        <f>E27/6</f>
        <v>7.6483333333333334</v>
      </c>
      <c r="AH27" s="2" t="s">
        <v>144</v>
      </c>
    </row>
    <row r="28" spans="1:34" ht="25.5">
      <c r="A28" s="109" t="s">
        <v>97</v>
      </c>
      <c r="B28" s="62" t="s">
        <v>116</v>
      </c>
      <c r="C28" s="67" t="s">
        <v>151</v>
      </c>
      <c r="D28" s="3" t="s">
        <v>148</v>
      </c>
      <c r="E28" s="51">
        <v>342.71</v>
      </c>
      <c r="F28" s="110">
        <v>0</v>
      </c>
      <c r="G28" s="53">
        <v>0</v>
      </c>
      <c r="H28" s="52"/>
      <c r="I28" s="64"/>
      <c r="J28" s="50">
        <v>42461</v>
      </c>
      <c r="K28" s="50">
        <v>42583</v>
      </c>
      <c r="L28" s="51">
        <f t="shared" si="0"/>
        <v>342.71</v>
      </c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2"/>
      <c r="AE28" s="82"/>
      <c r="AF28" s="82"/>
      <c r="AG28" s="80">
        <f>E28/18</f>
        <v>19.039444444444442</v>
      </c>
      <c r="AH28" s="2" t="s">
        <v>153</v>
      </c>
    </row>
    <row r="29" spans="1:34" ht="25.5">
      <c r="A29" s="64" t="s">
        <v>97</v>
      </c>
      <c r="B29" s="62" t="s">
        <v>117</v>
      </c>
      <c r="C29" s="67" t="s">
        <v>123</v>
      </c>
      <c r="D29" s="3" t="s">
        <v>148</v>
      </c>
      <c r="E29" s="51">
        <v>500</v>
      </c>
      <c r="F29" s="110">
        <v>0</v>
      </c>
      <c r="G29" s="53">
        <v>0</v>
      </c>
      <c r="H29" s="52"/>
      <c r="I29" s="63"/>
      <c r="J29" s="50">
        <v>42186</v>
      </c>
      <c r="K29" s="50">
        <v>42309</v>
      </c>
      <c r="L29" s="51">
        <f t="shared" si="0"/>
        <v>500</v>
      </c>
      <c r="M29" s="83"/>
      <c r="N29" s="83"/>
      <c r="O29" s="83"/>
      <c r="P29" s="83"/>
      <c r="Q29" s="83"/>
      <c r="R29" s="83"/>
      <c r="S29" s="83"/>
      <c r="T29" s="83"/>
      <c r="U29" s="82"/>
      <c r="V29" s="82"/>
      <c r="W29" s="82"/>
      <c r="X29" s="82"/>
      <c r="Y29" s="81">
        <f t="shared" ref="Y29:AF29" si="8">$AG29</f>
        <v>16.129032258064516</v>
      </c>
      <c r="Z29" s="81">
        <f t="shared" si="8"/>
        <v>16.129032258064516</v>
      </c>
      <c r="AA29" s="81">
        <f t="shared" si="8"/>
        <v>16.129032258064516</v>
      </c>
      <c r="AB29" s="81">
        <f t="shared" si="8"/>
        <v>16.129032258064516</v>
      </c>
      <c r="AC29" s="81">
        <f t="shared" si="8"/>
        <v>16.129032258064516</v>
      </c>
      <c r="AD29" s="81">
        <f t="shared" si="8"/>
        <v>16.129032258064516</v>
      </c>
      <c r="AE29" s="81">
        <f t="shared" si="8"/>
        <v>16.129032258064516</v>
      </c>
      <c r="AF29" s="81">
        <f t="shared" si="8"/>
        <v>16.129032258064516</v>
      </c>
      <c r="AG29" s="80">
        <f>E29/31</f>
        <v>16.129032258064516</v>
      </c>
      <c r="AH29" s="2" t="s">
        <v>154</v>
      </c>
    </row>
    <row r="30" spans="1:34" ht="43.5" customHeight="1">
      <c r="A30" s="63" t="s">
        <v>97</v>
      </c>
      <c r="B30" s="62" t="s">
        <v>137</v>
      </c>
      <c r="C30" s="67" t="s">
        <v>152</v>
      </c>
      <c r="D30" s="3" t="s">
        <v>148</v>
      </c>
      <c r="E30" s="51">
        <v>240</v>
      </c>
      <c r="F30" s="110">
        <v>0</v>
      </c>
      <c r="G30" s="53">
        <v>0</v>
      </c>
      <c r="H30" s="52"/>
      <c r="I30" s="63"/>
      <c r="J30" s="50">
        <v>42217</v>
      </c>
      <c r="K30" s="50">
        <v>42339</v>
      </c>
      <c r="L30" s="51">
        <f t="shared" si="0"/>
        <v>240</v>
      </c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2"/>
      <c r="X30" s="82"/>
      <c r="Y30" s="82"/>
      <c r="Z30" s="81">
        <f t="shared" ref="Z30:AE30" si="9">$AG30</f>
        <v>40</v>
      </c>
      <c r="AA30" s="81">
        <f t="shared" si="9"/>
        <v>40</v>
      </c>
      <c r="AB30" s="81">
        <f t="shared" si="9"/>
        <v>40</v>
      </c>
      <c r="AC30" s="81">
        <f t="shared" si="9"/>
        <v>40</v>
      </c>
      <c r="AD30" s="81">
        <f t="shared" si="9"/>
        <v>40</v>
      </c>
      <c r="AE30" s="81">
        <f t="shared" si="9"/>
        <v>40</v>
      </c>
      <c r="AF30" s="83"/>
      <c r="AG30" s="80">
        <f>E30/6</f>
        <v>40</v>
      </c>
      <c r="AH30" s="2" t="s">
        <v>144</v>
      </c>
    </row>
    <row r="31" spans="1:34" ht="25.5">
      <c r="A31" s="64" t="s">
        <v>97</v>
      </c>
      <c r="B31" s="62" t="s">
        <v>118</v>
      </c>
      <c r="C31" s="67" t="s">
        <v>124</v>
      </c>
      <c r="D31" s="3" t="s">
        <v>150</v>
      </c>
      <c r="E31" s="51">
        <v>264.75</v>
      </c>
      <c r="F31" s="110">
        <v>0</v>
      </c>
      <c r="G31" s="53">
        <v>0</v>
      </c>
      <c r="H31" s="52"/>
      <c r="I31" s="63"/>
      <c r="J31" s="50">
        <v>42186</v>
      </c>
      <c r="K31" s="50">
        <v>42370</v>
      </c>
      <c r="L31" s="51">
        <f t="shared" si="0"/>
        <v>264.75</v>
      </c>
      <c r="M31" s="83"/>
      <c r="N31" s="83"/>
      <c r="O31" s="83"/>
      <c r="P31" s="83"/>
      <c r="Q31" s="83"/>
      <c r="R31" s="83"/>
      <c r="S31" s="83"/>
      <c r="T31" s="83"/>
      <c r="U31" s="82"/>
      <c r="V31" s="82"/>
      <c r="W31" s="82"/>
      <c r="X31" s="82"/>
      <c r="Y31" s="82"/>
      <c r="Z31" s="82"/>
      <c r="AA31" s="81">
        <f t="shared" ref="AA31:AF31" si="10">$AG31</f>
        <v>26.475000000000001</v>
      </c>
      <c r="AB31" s="81">
        <f t="shared" si="10"/>
        <v>26.475000000000001</v>
      </c>
      <c r="AC31" s="81">
        <f t="shared" si="10"/>
        <v>26.475000000000001</v>
      </c>
      <c r="AD31" s="81">
        <f t="shared" si="10"/>
        <v>26.475000000000001</v>
      </c>
      <c r="AE31" s="81">
        <f t="shared" si="10"/>
        <v>26.475000000000001</v>
      </c>
      <c r="AF31" s="81">
        <f t="shared" si="10"/>
        <v>26.475000000000001</v>
      </c>
      <c r="AG31" s="80">
        <f>E31/10</f>
        <v>26.475000000000001</v>
      </c>
      <c r="AH31" s="2" t="s">
        <v>161</v>
      </c>
    </row>
    <row r="32" spans="1:34" ht="25.5">
      <c r="A32" s="64" t="s">
        <v>97</v>
      </c>
      <c r="B32" s="62" t="s">
        <v>119</v>
      </c>
      <c r="C32" s="67" t="s">
        <v>125</v>
      </c>
      <c r="D32" s="3" t="s">
        <v>148</v>
      </c>
      <c r="E32" s="51">
        <v>229.44</v>
      </c>
      <c r="F32" s="110">
        <v>0</v>
      </c>
      <c r="G32" s="53">
        <v>0</v>
      </c>
      <c r="H32" s="52"/>
      <c r="I32" s="63"/>
      <c r="J32" s="50">
        <v>42309</v>
      </c>
      <c r="K32" s="50">
        <v>42430</v>
      </c>
      <c r="L32" s="51">
        <f t="shared" si="0"/>
        <v>229.44</v>
      </c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2"/>
      <c r="Z32" s="82"/>
      <c r="AA32" s="82"/>
      <c r="AB32" s="82"/>
      <c r="AC32" s="81">
        <f t="shared" ref="AC32:AF33" si="11">$AG32</f>
        <v>19.12</v>
      </c>
      <c r="AD32" s="81">
        <f t="shared" si="11"/>
        <v>19.12</v>
      </c>
      <c r="AE32" s="81">
        <f t="shared" si="11"/>
        <v>19.12</v>
      </c>
      <c r="AF32" s="81">
        <f t="shared" si="11"/>
        <v>19.12</v>
      </c>
      <c r="AG32" s="80">
        <f>E32/12</f>
        <v>19.12</v>
      </c>
      <c r="AH32" s="2" t="s">
        <v>162</v>
      </c>
    </row>
    <row r="33" spans="1:36" ht="25.5">
      <c r="A33" s="64" t="s">
        <v>97</v>
      </c>
      <c r="B33" s="62" t="s">
        <v>120</v>
      </c>
      <c r="C33" s="67" t="s">
        <v>140</v>
      </c>
      <c r="D33" s="3" t="s">
        <v>148</v>
      </c>
      <c r="E33" s="51">
        <v>453.5</v>
      </c>
      <c r="F33" s="110">
        <v>0</v>
      </c>
      <c r="G33" s="53">
        <v>0</v>
      </c>
      <c r="H33" s="52"/>
      <c r="I33" s="63"/>
      <c r="J33" s="50">
        <v>42217</v>
      </c>
      <c r="K33" s="50">
        <v>42339</v>
      </c>
      <c r="L33" s="51">
        <f t="shared" si="0"/>
        <v>453.5</v>
      </c>
      <c r="M33" s="83"/>
      <c r="N33" s="83"/>
      <c r="O33" s="83"/>
      <c r="P33" s="83"/>
      <c r="Q33" s="83"/>
      <c r="R33" s="83"/>
      <c r="S33" s="83"/>
      <c r="T33" s="83"/>
      <c r="U33" s="83"/>
      <c r="V33" s="82"/>
      <c r="W33" s="82"/>
      <c r="X33" s="82"/>
      <c r="Y33" s="82"/>
      <c r="Z33" s="81">
        <f>$AG33</f>
        <v>45.35</v>
      </c>
      <c r="AA33" s="81">
        <f>$AG33</f>
        <v>45.35</v>
      </c>
      <c r="AB33" s="81">
        <f>$AG33</f>
        <v>45.35</v>
      </c>
      <c r="AC33" s="81">
        <f t="shared" si="11"/>
        <v>45.35</v>
      </c>
      <c r="AD33" s="81">
        <f t="shared" si="11"/>
        <v>45.35</v>
      </c>
      <c r="AE33" s="81">
        <f t="shared" si="11"/>
        <v>45.35</v>
      </c>
      <c r="AF33" s="81">
        <f t="shared" si="11"/>
        <v>45.35</v>
      </c>
      <c r="AG33" s="107">
        <f>E33/10</f>
        <v>45.35</v>
      </c>
      <c r="AH33" s="108" t="s">
        <v>163</v>
      </c>
      <c r="AI33" s="2" t="s">
        <v>164</v>
      </c>
      <c r="AJ33" s="2">
        <v>13</v>
      </c>
    </row>
    <row r="34" spans="1:36" ht="27.75" customHeight="1">
      <c r="A34" s="72" t="s">
        <v>97</v>
      </c>
      <c r="B34" s="73" t="s">
        <v>108</v>
      </c>
      <c r="C34" s="67" t="s">
        <v>110</v>
      </c>
      <c r="D34" s="3" t="s">
        <v>42</v>
      </c>
      <c r="E34" s="54">
        <v>77.72</v>
      </c>
      <c r="F34" s="110">
        <v>0</v>
      </c>
      <c r="G34" s="74">
        <v>0</v>
      </c>
      <c r="H34" s="109"/>
      <c r="I34" s="63"/>
      <c r="J34" s="75">
        <v>41699</v>
      </c>
      <c r="K34" s="75"/>
      <c r="L34" s="51">
        <f t="shared" si="0"/>
        <v>77.72</v>
      </c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119"/>
      <c r="AH34" s="118" t="s">
        <v>199</v>
      </c>
    </row>
    <row r="35" spans="1:36" ht="20.25" customHeight="1" thickBot="1">
      <c r="E35" s="38"/>
      <c r="F35" s="39"/>
      <c r="G35" s="40"/>
      <c r="H35" s="40"/>
      <c r="I35" s="38"/>
      <c r="J35" s="38"/>
      <c r="K35" s="38"/>
      <c r="V35" s="120">
        <f>SUM(V13:V34)</f>
        <v>7.6483333333333334</v>
      </c>
      <c r="W35" s="120">
        <f t="shared" ref="W35:AF35" si="12">SUM(W13:W34)</f>
        <v>28.870833333333334</v>
      </c>
      <c r="X35" s="120">
        <f t="shared" si="12"/>
        <v>60.12083333333333</v>
      </c>
      <c r="Y35" s="120">
        <f t="shared" si="12"/>
        <v>325.40236559139782</v>
      </c>
      <c r="Z35" s="120">
        <f t="shared" si="12"/>
        <v>522.26769892473112</v>
      </c>
      <c r="AA35" s="120">
        <f t="shared" si="12"/>
        <v>621.85353225806443</v>
      </c>
      <c r="AB35" s="121">
        <f t="shared" si="12"/>
        <v>614.62186559139786</v>
      </c>
      <c r="AC35" s="121">
        <f t="shared" si="12"/>
        <v>633.74186559139787</v>
      </c>
      <c r="AD35" s="121">
        <f t="shared" si="12"/>
        <v>890.40853225806461</v>
      </c>
      <c r="AE35" s="121">
        <f t="shared" si="12"/>
        <v>872.22653225806459</v>
      </c>
      <c r="AF35" s="121">
        <f t="shared" si="12"/>
        <v>800.97653225806459</v>
      </c>
    </row>
    <row r="36" spans="1:36" ht="21.75" customHeight="1" thickBot="1">
      <c r="D36" s="172" t="s">
        <v>201</v>
      </c>
      <c r="E36" s="173"/>
      <c r="F36" s="173"/>
      <c r="G36" s="125"/>
      <c r="H36" s="126"/>
      <c r="I36" s="126"/>
      <c r="J36" s="126"/>
      <c r="K36" s="126"/>
      <c r="L36" s="127">
        <f>SUM(L13:L34)</f>
        <v>13117.299999999997</v>
      </c>
      <c r="O36" s="43"/>
      <c r="P36" s="46" t="s">
        <v>52</v>
      </c>
      <c r="Z36" s="124">
        <f>SUM(P35:Z35)</f>
        <v>944.31006451612893</v>
      </c>
      <c r="AB36" s="122" t="s">
        <v>200</v>
      </c>
      <c r="AC36" s="123"/>
      <c r="AD36" s="123"/>
      <c r="AE36" s="123"/>
      <c r="AF36" s="124">
        <f>SUM(V35:AF35)</f>
        <v>5378.1389247311827</v>
      </c>
    </row>
    <row r="37" spans="1:36" ht="43.5" customHeight="1">
      <c r="O37" s="46" t="s">
        <v>81</v>
      </c>
      <c r="P37" s="46" t="s">
        <v>52</v>
      </c>
    </row>
    <row r="38" spans="1:36" ht="43.5" customHeight="1">
      <c r="O38" s="46" t="s">
        <v>82</v>
      </c>
      <c r="P38" s="43"/>
    </row>
    <row r="39" spans="1:36" ht="43.5" customHeight="1">
      <c r="O39" s="43"/>
      <c r="P39" s="45"/>
    </row>
    <row r="40" spans="1:36" ht="93" customHeight="1">
      <c r="B40" s="130" t="s">
        <v>204</v>
      </c>
      <c r="C40" s="171" t="s">
        <v>207</v>
      </c>
      <c r="D40" s="171"/>
      <c r="O40" s="45"/>
      <c r="P40" s="43"/>
    </row>
    <row r="41" spans="1:36" ht="43.5" customHeight="1">
      <c r="O41" s="46" t="s">
        <v>51</v>
      </c>
      <c r="P41" s="43"/>
    </row>
    <row r="42" spans="1:36" ht="43.5" customHeight="1">
      <c r="O42" s="46" t="s">
        <v>53</v>
      </c>
      <c r="P42" s="45"/>
    </row>
    <row r="43" spans="1:36" ht="43.5" customHeight="1">
      <c r="O43" s="45"/>
      <c r="P43" s="45"/>
    </row>
    <row r="44" spans="1:36" ht="43.5" customHeight="1">
      <c r="O44" s="45"/>
      <c r="P44" s="43"/>
    </row>
    <row r="45" spans="1:36" ht="43.5" customHeight="1">
      <c r="O45" s="42" t="s">
        <v>86</v>
      </c>
      <c r="P45" s="43"/>
    </row>
    <row r="46" spans="1:36" ht="43.5" customHeight="1">
      <c r="O46" s="42" t="s">
        <v>47</v>
      </c>
      <c r="P46" s="43"/>
    </row>
    <row r="47" spans="1:36" ht="43.5" customHeight="1">
      <c r="O47" s="42" t="s">
        <v>37</v>
      </c>
      <c r="P47" s="45"/>
    </row>
  </sheetData>
  <autoFilter ref="A11:AJ38">
    <filterColumn colId="9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sortState ref="A14:AJ40">
      <sortCondition ref="B11:B40"/>
    </sortState>
  </autoFilter>
  <mergeCells count="14">
    <mergeCell ref="A10:L10"/>
    <mergeCell ref="A11:A12"/>
    <mergeCell ref="B11:B12"/>
    <mergeCell ref="C11:C12"/>
    <mergeCell ref="D11:D12"/>
    <mergeCell ref="E11:E12"/>
    <mergeCell ref="F11:F12"/>
    <mergeCell ref="H11:H12"/>
    <mergeCell ref="C40:D40"/>
    <mergeCell ref="D36:F36"/>
    <mergeCell ref="M11:AF11"/>
    <mergeCell ref="I11:I12"/>
    <mergeCell ref="J11:K11"/>
    <mergeCell ref="L11:L12"/>
  </mergeCells>
  <dataValidations count="8">
    <dataValidation type="list" allowBlank="1" showInputMessage="1" showErrorMessage="1" sqref="D30">
      <formula1>$O$45:$O$47</formula1>
    </dataValidation>
    <dataValidation type="list" allowBlank="1" showInputMessage="1" showErrorMessage="1" sqref="I35">
      <formula1>$O$11:$O$11</formula1>
    </dataValidation>
    <dataValidation type="list" allowBlank="1" showInputMessage="1" showErrorMessage="1" sqref="D28 D21:D22">
      <formula1>$C$52:$C$61</formula1>
    </dataValidation>
    <dataValidation type="list" allowBlank="1" showInputMessage="1" showErrorMessage="1" sqref="D13 D15:D16">
      <formula1>$C$58:$C$67</formula1>
    </dataValidation>
    <dataValidation type="list" allowBlank="1" showInputMessage="1" showErrorMessage="1" sqref="D29 D23:D27 D17:D19">
      <formula1>$C$56:$C$62</formula1>
    </dataValidation>
    <dataValidation type="list" allowBlank="1" showInputMessage="1" showErrorMessage="1" sqref="D31:D34">
      <formula1>$C$60:$C$66</formula1>
    </dataValidation>
    <dataValidation type="list" allowBlank="1" showInputMessage="1" showErrorMessage="1" sqref="D14 D20">
      <formula1>$C$87:$C$96</formula1>
    </dataValidation>
    <dataValidation type="list" allowBlank="1" showInputMessage="1" showErrorMessage="1" sqref="I13:I34">
      <formula1>$O$11:$O$12</formula1>
    </dataValidation>
  </dataValidations>
  <pageMargins left="0.11811023622047245" right="0" top="0.35433070866141736" bottom="0.39370078740157483" header="0.31496062992125984" footer="0.31496062992125984"/>
  <pageSetup paperSize="8" scale="39" fitToHeight="2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39776240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2984/OC-BR</Approval_x0020_Number>
    <Document_x0020_Author xmlns="9c571b2f-e523-4ab2-ba2e-09e151a03ef4">Porto, Andre Grossi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Plan&lt;/USER_STAGE&gt;&lt;PD_OBJ_TYPE&gt;0&lt;/PD_OBJ_TYPE&gt;&lt;DTAPPROVAL&gt;Jul 23 2015 12:00AM&lt;/DTAPPROVAL&gt;&lt;MAKERECORD&gt;N&lt;/MAKERECORD&gt;&lt;PD_FILEPT_NO&gt;PO-BR-L1256-GS&lt;/PD_FILEPT_NO&gt;&lt;/Data&gt;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B1F5DA2F-9D15-4AF0-B7F1-7B5B9FA41047}"/>
</file>

<file path=customXml/itemProps2.xml><?xml version="1.0" encoding="utf-8"?>
<ds:datastoreItem xmlns:ds="http://schemas.openxmlformats.org/officeDocument/2006/customXml" ds:itemID="{7C3FBFA4-E789-4827-B4E6-DB0E47BAC45A}"/>
</file>

<file path=customXml/itemProps3.xml><?xml version="1.0" encoding="utf-8"?>
<ds:datastoreItem xmlns:ds="http://schemas.openxmlformats.org/officeDocument/2006/customXml" ds:itemID="{9CB943EA-9F39-4AFC-B00C-B6BE52EAB3D6}"/>
</file>

<file path=customXml/itemProps4.xml><?xml version="1.0" encoding="utf-8"?>
<ds:datastoreItem xmlns:ds="http://schemas.openxmlformats.org/officeDocument/2006/customXml" ds:itemID="{AA9CBBF9-BE19-4D19-87D8-B84470D69BC8}"/>
</file>

<file path=customXml/itemProps5.xml><?xml version="1.0" encoding="utf-8"?>
<ds:datastoreItem xmlns:ds="http://schemas.openxmlformats.org/officeDocument/2006/customXml" ds:itemID="{A214800E-C6D7-4ED6-B3B9-ABD9FACBFA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Estructura del Proyecto</vt:lpstr>
      <vt:lpstr>Plan de Adquisiciones</vt:lpstr>
      <vt:lpstr>Detalle Plan Acquisiciones</vt:lpstr>
      <vt:lpstr>Detalle Plan Operacionale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Prodetur SERGIPE Julho 2015</dc:title>
  <dc:creator>Bruno Costa</dc:creator>
  <cp:lastModifiedBy>Waldoilson Leite</cp:lastModifiedBy>
  <cp:lastPrinted>2015-07-15T14:01:08Z</cp:lastPrinted>
  <dcterms:created xsi:type="dcterms:W3CDTF">2011-03-30T14:45:37Z</dcterms:created>
  <dcterms:modified xsi:type="dcterms:W3CDTF">2015-07-16T13:30:45Z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0x01010046CF21643EE8D14686A648AA6DAD089200D4C0A6038A29514091A6F1DC5AE0D2CE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