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EstaPasta_de_trabalho" defaultThemeVersion="124226"/>
  <bookViews>
    <workbookView xWindow="0" yWindow="0" windowWidth="20730" windowHeight="7560" activeTab="2"/>
  </bookViews>
  <sheets>
    <sheet name="Estructura del Proyecto" sheetId="3" r:id="rId1"/>
    <sheet name="Plan de Adquisiciones" sheetId="2" r:id="rId2"/>
    <sheet name="Detalle Plan Acquisiciones" sheetId="6" r:id="rId3"/>
    <sheet name="Detalle Plan Operacionale" sheetId="5" r:id="rId4"/>
  </sheets>
  <definedNames>
    <definedName name="_xlnm._FilterDatabase" localSheetId="3" hidden="1">'Detalle Plan Operacionale'!$A$11:$AA$63</definedName>
    <definedName name="_xlnm.Print_Area" localSheetId="2">'Detalle Plan Acquisiciones'!$A$1:$P$80</definedName>
    <definedName name="_xlnm.Print_Area" localSheetId="3">'Detalle Plan Operacionale'!$A$1:$AF$65</definedName>
  </definedNames>
  <calcPr calcId="152511"/>
</workbook>
</file>

<file path=xl/calcChain.xml><?xml version="1.0" encoding="utf-8"?>
<calcChain xmlns="http://schemas.openxmlformats.org/spreadsheetml/2006/main">
  <c r="E40" i="5" l="1"/>
  <c r="G41" i="5"/>
  <c r="G40" i="5" s="1"/>
  <c r="AI41" i="5"/>
  <c r="AG41" i="5" s="1"/>
  <c r="AG40" i="5" s="1"/>
  <c r="AC40" i="5"/>
  <c r="AB40" i="5"/>
  <c r="AA40" i="5"/>
  <c r="Z40" i="5"/>
  <c r="Y40" i="5"/>
  <c r="X40" i="5"/>
  <c r="W40" i="5"/>
  <c r="V40" i="5"/>
  <c r="U40" i="5"/>
  <c r="T40" i="5"/>
  <c r="F40" i="5"/>
  <c r="S41" i="5" l="1"/>
  <c r="AD41" i="5"/>
  <c r="AH41" i="5"/>
  <c r="AH40" i="5" s="1"/>
  <c r="AE41" i="5"/>
  <c r="AE40" i="5" s="1"/>
  <c r="AF41" i="5" l="1"/>
  <c r="AF40" i="5" s="1"/>
  <c r="AD40" i="5"/>
  <c r="M52" i="6" l="1"/>
  <c r="AC22" i="5"/>
  <c r="AB22" i="5"/>
  <c r="AG18" i="5"/>
  <c r="AH20" i="5"/>
  <c r="G29" i="5" l="1"/>
  <c r="AI53" i="5"/>
  <c r="AG53" i="5" s="1"/>
  <c r="AH53" i="5"/>
  <c r="AE53" i="5"/>
  <c r="AD53" i="5"/>
  <c r="AC53" i="5"/>
  <c r="AB53" i="5"/>
  <c r="AF53" i="5" s="1"/>
  <c r="AA53" i="5"/>
  <c r="G53" i="5"/>
  <c r="AI52" i="5"/>
  <c r="AG52" i="5" s="1"/>
  <c r="G52" i="5"/>
  <c r="Z52" i="5" l="1"/>
  <c r="AH52" i="5"/>
  <c r="AA52" i="5"/>
  <c r="AD52" i="5"/>
  <c r="AB52" i="5"/>
  <c r="AC52" i="5"/>
  <c r="AE52" i="5"/>
  <c r="Y52" i="5"/>
  <c r="AF52" i="5" l="1"/>
  <c r="G38" i="5" l="1"/>
  <c r="AE38" i="5"/>
  <c r="AI38" i="5"/>
  <c r="AD38" i="5" s="1"/>
  <c r="E39" i="5"/>
  <c r="AA38" i="5" l="1"/>
  <c r="AB38" i="5"/>
  <c r="AC38" i="5"/>
  <c r="G39" i="6"/>
  <c r="G40" i="6" s="1"/>
  <c r="M38" i="6"/>
  <c r="AF38" i="5" l="1"/>
  <c r="G89" i="6"/>
  <c r="G60" i="6"/>
  <c r="AF56" i="5"/>
  <c r="AF30" i="5"/>
  <c r="AI46" i="5"/>
  <c r="AE46" i="5" s="1"/>
  <c r="AH46" i="5" l="1"/>
  <c r="AD46" i="5"/>
  <c r="AG46" i="5"/>
  <c r="AF44" i="5" l="1"/>
  <c r="AI45" i="5"/>
  <c r="AH45" i="5" s="1"/>
  <c r="AH44" i="5" s="1"/>
  <c r="AI43" i="5"/>
  <c r="AH43" i="5" s="1"/>
  <c r="G43" i="5"/>
  <c r="J45" i="5" l="1"/>
  <c r="N45" i="5"/>
  <c r="R45" i="5"/>
  <c r="V45" i="5"/>
  <c r="V59" i="5" s="1"/>
  <c r="Z45" i="5"/>
  <c r="AD45" i="5"/>
  <c r="H45" i="5"/>
  <c r="L45" i="5"/>
  <c r="P45" i="5"/>
  <c r="T45" i="5"/>
  <c r="T59" i="5" s="1"/>
  <c r="X45" i="5"/>
  <c r="X59" i="5" s="1"/>
  <c r="AB45" i="5"/>
  <c r="AG45" i="5"/>
  <c r="AG44" i="5" s="1"/>
  <c r="I45" i="5"/>
  <c r="K45" i="5"/>
  <c r="M45" i="5"/>
  <c r="O45" i="5"/>
  <c r="Q45" i="5"/>
  <c r="S45" i="5"/>
  <c r="U45" i="5"/>
  <c r="U59" i="5" s="1"/>
  <c r="W45" i="5"/>
  <c r="W59" i="5" s="1"/>
  <c r="Y45" i="5"/>
  <c r="Y59" i="5" s="1"/>
  <c r="AA45" i="5"/>
  <c r="AC45" i="5"/>
  <c r="AE45" i="5"/>
  <c r="AG43" i="5"/>
  <c r="M21" i="6"/>
  <c r="M16" i="6"/>
  <c r="AI34" i="5"/>
  <c r="AD34" i="5" s="1"/>
  <c r="AI33" i="5"/>
  <c r="AE33" i="5" s="1"/>
  <c r="AI32" i="5"/>
  <c r="AI31" i="5"/>
  <c r="AE31" i="5" s="1"/>
  <c r="AI30" i="5"/>
  <c r="AI29" i="5"/>
  <c r="AI28" i="5"/>
  <c r="AE28" i="5" s="1"/>
  <c r="AI27" i="5"/>
  <c r="AD27" i="5" s="1"/>
  <c r="AI26" i="5"/>
  <c r="AH26" i="5" s="1"/>
  <c r="G34" i="5"/>
  <c r="G33" i="5"/>
  <c r="G32" i="5"/>
  <c r="G31" i="5"/>
  <c r="G30" i="5"/>
  <c r="G28" i="5"/>
  <c r="G27" i="5"/>
  <c r="G26" i="5"/>
  <c r="G23" i="5"/>
  <c r="M26" i="6"/>
  <c r="M25" i="6"/>
  <c r="M24" i="6"/>
  <c r="M23" i="6"/>
  <c r="M22" i="6"/>
  <c r="M20" i="6"/>
  <c r="M19" i="6"/>
  <c r="AI25" i="5"/>
  <c r="M18" i="6"/>
  <c r="M17" i="6"/>
  <c r="AE26" i="5"/>
  <c r="AI23" i="5"/>
  <c r="AF23" i="5" s="1"/>
  <c r="AI22" i="5"/>
  <c r="Z22" i="5" s="1"/>
  <c r="AI21" i="5"/>
  <c r="AH21" i="5" s="1"/>
  <c r="G22" i="5"/>
  <c r="G21" i="5"/>
  <c r="AI19" i="5"/>
  <c r="AD19" i="5" s="1"/>
  <c r="G19" i="5"/>
  <c r="AF43" i="5" l="1"/>
  <c r="AB44" i="5"/>
  <c r="AB59" i="5"/>
  <c r="AA44" i="5"/>
  <c r="AA59" i="5"/>
  <c r="AD44" i="5"/>
  <c r="AD59" i="5"/>
  <c r="Z44" i="5"/>
  <c r="Z59" i="5"/>
  <c r="AC44" i="5"/>
  <c r="AC59" i="5"/>
  <c r="AE44" i="5"/>
  <c r="AE59" i="5"/>
  <c r="AG34" i="5"/>
  <c r="AB26" i="5"/>
  <c r="AC27" i="5"/>
  <c r="AH27" i="5"/>
  <c r="AG23" i="5"/>
  <c r="AE34" i="5"/>
  <c r="AF34" i="5" s="1"/>
  <c r="AH34" i="5"/>
  <c r="AA26" i="5"/>
  <c r="AC26" i="5"/>
  <c r="AG27" i="5"/>
  <c r="AH23" i="5"/>
  <c r="AH28" i="5"/>
  <c r="AG19" i="5"/>
  <c r="AH30" i="5"/>
  <c r="AG30" i="5"/>
  <c r="AD26" i="5"/>
  <c r="AA22" i="5"/>
  <c r="AG33" i="5"/>
  <c r="AD31" i="5"/>
  <c r="AC31" i="5"/>
  <c r="AG31" i="5"/>
  <c r="AB31" i="5"/>
  <c r="AH31" i="5"/>
  <c r="AG26" i="5"/>
  <c r="AD29" i="5"/>
  <c r="AC29" i="5"/>
  <c r="AH29" i="5"/>
  <c r="AG29" i="5"/>
  <c r="AE29" i="5"/>
  <c r="AH19" i="5"/>
  <c r="AH32" i="5"/>
  <c r="AG32" i="5"/>
  <c r="AE32" i="5"/>
  <c r="AD32" i="5"/>
  <c r="AC32" i="5"/>
  <c r="AB32" i="5"/>
  <c r="AA32" i="5"/>
  <c r="AC28" i="5"/>
  <c r="AG28" i="5"/>
  <c r="AH33" i="5"/>
  <c r="AC33" i="5"/>
  <c r="AD33" i="5"/>
  <c r="AB33" i="5"/>
  <c r="AD28" i="5"/>
  <c r="AE27" i="5"/>
  <c r="AE21" i="5"/>
  <c r="AC21" i="5"/>
  <c r="AB21" i="5"/>
  <c r="AD21" i="5"/>
  <c r="AG21" i="5"/>
  <c r="AE19" i="5"/>
  <c r="AB19" i="5"/>
  <c r="AC19" i="5"/>
  <c r="AF21" i="5" l="1"/>
  <c r="AF28" i="5"/>
  <c r="AF31" i="5"/>
  <c r="AF29" i="5"/>
  <c r="AF27" i="5"/>
  <c r="AF22" i="5"/>
  <c r="AF19" i="5"/>
  <c r="AF26" i="5"/>
  <c r="AF32" i="5"/>
  <c r="AF33" i="5"/>
  <c r="AF59" i="5"/>
  <c r="M39" i="6"/>
  <c r="AF62" i="5" l="1"/>
  <c r="M53" i="6"/>
  <c r="M56" i="6" l="1"/>
  <c r="M48" i="6"/>
  <c r="M47" i="6"/>
  <c r="M45" i="6"/>
  <c r="M46" i="6"/>
  <c r="G33" i="6"/>
  <c r="G27" i="6"/>
  <c r="M15" i="6"/>
  <c r="E62" i="5" l="1"/>
  <c r="F62" i="5"/>
  <c r="G46" i="5"/>
  <c r="G45" i="5"/>
  <c r="Y44" i="5" l="1"/>
  <c r="X44" i="5"/>
  <c r="W44" i="5"/>
  <c r="V44" i="5"/>
  <c r="U44" i="5"/>
  <c r="T44" i="5"/>
  <c r="S44" i="5"/>
  <c r="S59" i="5" s="1"/>
  <c r="R44" i="5"/>
  <c r="R59" i="5" s="1"/>
  <c r="Q44" i="5"/>
  <c r="Q59" i="5" s="1"/>
  <c r="P44" i="5"/>
  <c r="P59" i="5" s="1"/>
  <c r="O44" i="5"/>
  <c r="O59" i="5" s="1"/>
  <c r="N44" i="5"/>
  <c r="N59" i="5" s="1"/>
  <c r="M44" i="5"/>
  <c r="M59" i="5" s="1"/>
  <c r="L44" i="5"/>
  <c r="L59" i="5" s="1"/>
  <c r="K44" i="5"/>
  <c r="K59" i="5" s="1"/>
  <c r="J44" i="5"/>
  <c r="J59" i="5" s="1"/>
  <c r="I44" i="5"/>
  <c r="I59" i="5" s="1"/>
  <c r="H44" i="5"/>
  <c r="H59" i="5" s="1"/>
  <c r="G44" i="5"/>
  <c r="F44" i="5"/>
  <c r="G59" i="5" s="1"/>
  <c r="E44" i="5"/>
  <c r="Q55" i="5"/>
  <c r="P55" i="5"/>
  <c r="O55" i="5"/>
  <c r="N55" i="5"/>
  <c r="M55" i="5"/>
  <c r="L55" i="5"/>
  <c r="K55" i="5"/>
  <c r="J55" i="5"/>
  <c r="I55" i="5"/>
  <c r="H55" i="5"/>
  <c r="F55" i="5"/>
  <c r="E55" i="5"/>
  <c r="N47" i="5"/>
  <c r="M47" i="5"/>
  <c r="L47" i="5"/>
  <c r="K47" i="5"/>
  <c r="J47" i="5"/>
  <c r="I47" i="5"/>
  <c r="H47" i="5"/>
  <c r="F47" i="5"/>
  <c r="W60" i="5"/>
  <c r="O40" i="5"/>
  <c r="N40" i="5"/>
  <c r="M40" i="5"/>
  <c r="L40" i="5"/>
  <c r="K40" i="5"/>
  <c r="J40" i="5"/>
  <c r="I40" i="5"/>
  <c r="H40" i="5"/>
  <c r="S62" i="5" l="1"/>
  <c r="Q36" i="5"/>
  <c r="P36" i="5"/>
  <c r="O36" i="5"/>
  <c r="N36" i="5"/>
  <c r="M36" i="5"/>
  <c r="L36" i="5"/>
  <c r="K36" i="5"/>
  <c r="J36" i="5"/>
  <c r="I36" i="5"/>
  <c r="H36" i="5"/>
  <c r="E36" i="5"/>
  <c r="F13" i="5"/>
  <c r="H13" i="5"/>
  <c r="I13" i="5"/>
  <c r="J13" i="5"/>
  <c r="K13" i="5"/>
  <c r="L13" i="5"/>
  <c r="M13" i="5"/>
  <c r="N13" i="5"/>
  <c r="O13" i="5"/>
  <c r="E13" i="5"/>
  <c r="J60" i="5" l="1"/>
  <c r="J61" i="5" s="1"/>
  <c r="M60" i="5"/>
  <c r="M61" i="5" s="1"/>
  <c r="K60" i="5"/>
  <c r="K61" i="5" s="1"/>
  <c r="I60" i="5"/>
  <c r="I61" i="5" s="1"/>
  <c r="N60" i="5"/>
  <c r="N61" i="5" s="1"/>
  <c r="L60" i="5"/>
  <c r="L61" i="5" s="1"/>
  <c r="H60" i="5"/>
  <c r="F36" i="5"/>
  <c r="R57" i="5"/>
  <c r="G57" i="5"/>
  <c r="H61" i="5" l="1"/>
  <c r="S57" i="5"/>
  <c r="R55" i="5"/>
  <c r="T57" i="5" l="1"/>
  <c r="E47" i="5"/>
  <c r="G60" i="5" s="1"/>
  <c r="U57" i="5" l="1"/>
  <c r="AI35" i="5"/>
  <c r="G35" i="5"/>
  <c r="G25" i="5"/>
  <c r="AI24" i="5"/>
  <c r="G24" i="5"/>
  <c r="W24" i="5" l="1"/>
  <c r="AC24" i="5"/>
  <c r="AB24" i="5"/>
  <c r="AA24" i="5"/>
  <c r="Z24" i="5"/>
  <c r="AC35" i="5"/>
  <c r="AB35" i="5"/>
  <c r="AA35" i="5"/>
  <c r="AF35" i="5" s="1"/>
  <c r="AE35" i="5"/>
  <c r="AD35" i="5"/>
  <c r="AH35" i="5"/>
  <c r="AG35" i="5"/>
  <c r="V57" i="5"/>
  <c r="X25" i="5"/>
  <c r="U24" i="5"/>
  <c r="Y24" i="5"/>
  <c r="R24" i="5"/>
  <c r="V24" i="5"/>
  <c r="S24" i="5"/>
  <c r="T24" i="5"/>
  <c r="X24" i="5"/>
  <c r="W25" i="5"/>
  <c r="AF25" i="5" s="1"/>
  <c r="G49" i="5"/>
  <c r="AI49" i="5"/>
  <c r="G58" i="5"/>
  <c r="G56" i="5"/>
  <c r="G17" i="5"/>
  <c r="G16" i="5"/>
  <c r="G15" i="5"/>
  <c r="G14" i="5"/>
  <c r="G48" i="5"/>
  <c r="G42" i="5"/>
  <c r="G54" i="5"/>
  <c r="G51" i="5"/>
  <c r="G50" i="5"/>
  <c r="G39" i="5"/>
  <c r="G18" i="5"/>
  <c r="G37" i="5"/>
  <c r="G36" i="5" l="1"/>
  <c r="W57" i="5"/>
  <c r="X57" i="5" s="1"/>
  <c r="Y57" i="5" s="1"/>
  <c r="Z57" i="5" s="1"/>
  <c r="AF24" i="5"/>
  <c r="AA57" i="5"/>
  <c r="AH49" i="5"/>
  <c r="AG49" i="5"/>
  <c r="AD49" i="5"/>
  <c r="AB49" i="5"/>
  <c r="AE49" i="5"/>
  <c r="AC49" i="5"/>
  <c r="G47" i="5"/>
  <c r="G55" i="5"/>
  <c r="G20" i="5"/>
  <c r="G62" i="5" s="1"/>
  <c r="AF49" i="5" l="1"/>
  <c r="AB57" i="5"/>
  <c r="G13" i="5"/>
  <c r="AI58" i="5"/>
  <c r="AD58" i="5" l="1"/>
  <c r="AH58" i="5"/>
  <c r="AE58" i="5"/>
  <c r="AC58" i="5"/>
  <c r="AA58" i="5"/>
  <c r="AA55" i="5" s="1"/>
  <c r="AG58" i="5"/>
  <c r="AB58" i="5"/>
  <c r="AB55" i="5" s="1"/>
  <c r="Z58" i="5"/>
  <c r="AC57" i="5"/>
  <c r="G61" i="5"/>
  <c r="G74" i="6"/>
  <c r="F66" i="6"/>
  <c r="G82" i="6" l="1"/>
  <c r="G90" i="6" s="1"/>
  <c r="Z55" i="5"/>
  <c r="AF58" i="5"/>
  <c r="AD57" i="5"/>
  <c r="AC55" i="5"/>
  <c r="AI16" i="5"/>
  <c r="AI15" i="5"/>
  <c r="AI17" i="5"/>
  <c r="S55" i="5"/>
  <c r="T55" i="5"/>
  <c r="AD55" i="5" l="1"/>
  <c r="AE57" i="5"/>
  <c r="AF57" i="5" s="1"/>
  <c r="AF55" i="5" s="1"/>
  <c r="AA17" i="5"/>
  <c r="Z17" i="5"/>
  <c r="AG15" i="5"/>
  <c r="AE15" i="5"/>
  <c r="AD15" i="5"/>
  <c r="AH15" i="5"/>
  <c r="AC15" i="5"/>
  <c r="AB15" i="5"/>
  <c r="AA15" i="5"/>
  <c r="Z15" i="5"/>
  <c r="AG16" i="5"/>
  <c r="AE16" i="5"/>
  <c r="Z16" i="5"/>
  <c r="AD16" i="5"/>
  <c r="AB16" i="5"/>
  <c r="AA16" i="5"/>
  <c r="AH16" i="5"/>
  <c r="AC16" i="5"/>
  <c r="AI56" i="5"/>
  <c r="AI54" i="5"/>
  <c r="AH13" i="5" l="1"/>
  <c r="AF16" i="5"/>
  <c r="AH54" i="5"/>
  <c r="AE54" i="5"/>
  <c r="AC54" i="5"/>
  <c r="AA54" i="5"/>
  <c r="AG54" i="5"/>
  <c r="AD54" i="5"/>
  <c r="AB54" i="5"/>
  <c r="Z54" i="5"/>
  <c r="AG57" i="5"/>
  <c r="AH57" i="5" s="1"/>
  <c r="AE55" i="5"/>
  <c r="AH56" i="5"/>
  <c r="AG56" i="5"/>
  <c r="AI51" i="5"/>
  <c r="AI39" i="5"/>
  <c r="AG55" i="5" l="1"/>
  <c r="AC51" i="5"/>
  <c r="AD51" i="5"/>
  <c r="AB51" i="5"/>
  <c r="Z51" i="5"/>
  <c r="AA51" i="5"/>
  <c r="Y51" i="5"/>
  <c r="AH55" i="5"/>
  <c r="AH39" i="5"/>
  <c r="AG39" i="5"/>
  <c r="AI18" i="5"/>
  <c r="AF51" i="5" l="1"/>
  <c r="AE18" i="5"/>
  <c r="AD18" i="5"/>
  <c r="AC18" i="5"/>
  <c r="AB18" i="5"/>
  <c r="Y17" i="5"/>
  <c r="X17" i="5"/>
  <c r="W17" i="5"/>
  <c r="V17" i="5"/>
  <c r="U17" i="5"/>
  <c r="T17" i="5"/>
  <c r="S17" i="5"/>
  <c r="R17" i="5"/>
  <c r="Q17" i="5"/>
  <c r="P17" i="5"/>
  <c r="P13" i="5" s="1"/>
  <c r="Y15" i="5"/>
  <c r="AF15" i="5" s="1"/>
  <c r="AI14" i="5"/>
  <c r="AI48" i="5"/>
  <c r="AI42" i="5"/>
  <c r="Y54" i="5"/>
  <c r="AF54" i="5" s="1"/>
  <c r="AF18" i="5" l="1"/>
  <c r="AF17" i="5"/>
  <c r="V48" i="5"/>
  <c r="U48" i="5"/>
  <c r="S42" i="5"/>
  <c r="V42" i="5"/>
  <c r="V60" i="5" s="1"/>
  <c r="U42" i="5"/>
  <c r="T42" i="5"/>
  <c r="AF42" i="5" s="1"/>
  <c r="Y14" i="5"/>
  <c r="AE14" i="5"/>
  <c r="AD14" i="5"/>
  <c r="AC14" i="5"/>
  <c r="AA14" i="5"/>
  <c r="Z14" i="5"/>
  <c r="AG14" i="5"/>
  <c r="AB14" i="5"/>
  <c r="Y55" i="5"/>
  <c r="S48" i="5"/>
  <c r="T48" i="5"/>
  <c r="P47" i="5"/>
  <c r="R40" i="5"/>
  <c r="R48" i="5"/>
  <c r="U55" i="5"/>
  <c r="O47" i="5"/>
  <c r="O60" i="5" s="1"/>
  <c r="Q48" i="5"/>
  <c r="Q47" i="5" s="1"/>
  <c r="P40" i="5"/>
  <c r="Q40" i="5"/>
  <c r="X55" i="5"/>
  <c r="AI50" i="5"/>
  <c r="AF39" i="5"/>
  <c r="AF48" i="5" l="1"/>
  <c r="AF14" i="5"/>
  <c r="AG50" i="5"/>
  <c r="AD50" i="5"/>
  <c r="AD47" i="5" s="1"/>
  <c r="Z50" i="5"/>
  <c r="Z47" i="5" s="1"/>
  <c r="AH50" i="5"/>
  <c r="AE50" i="5"/>
  <c r="AE47" i="5" s="1"/>
  <c r="AC50" i="5"/>
  <c r="AC47" i="5" s="1"/>
  <c r="AA50" i="5"/>
  <c r="AA47" i="5" s="1"/>
  <c r="Y50" i="5"/>
  <c r="Y47" i="5" s="1"/>
  <c r="W50" i="5"/>
  <c r="AB50" i="5"/>
  <c r="AB47" i="5" s="1"/>
  <c r="X50" i="5"/>
  <c r="X47" i="5" s="1"/>
  <c r="P60" i="5"/>
  <c r="P61" i="5" s="1"/>
  <c r="V55" i="5"/>
  <c r="O61" i="5"/>
  <c r="W55" i="5"/>
  <c r="R47" i="5"/>
  <c r="AI37" i="5"/>
  <c r="AI20" i="5"/>
  <c r="AF50" i="5" l="1"/>
  <c r="AF47" i="5" s="1"/>
  <c r="AB36" i="5"/>
  <c r="AA36" i="5"/>
  <c r="AD36" i="5"/>
  <c r="AC36" i="5"/>
  <c r="Z36" i="5"/>
  <c r="AH37" i="5"/>
  <c r="AH36" i="5" s="1"/>
  <c r="AG37" i="5"/>
  <c r="AG36" i="5" s="1"/>
  <c r="AE36" i="5"/>
  <c r="Q13" i="5"/>
  <c r="Q60" i="5" s="1"/>
  <c r="Q61" i="5" s="1"/>
  <c r="AB20" i="5"/>
  <c r="AB13" i="5" s="1"/>
  <c r="AB60" i="5" s="1"/>
  <c r="AA20" i="5"/>
  <c r="AA13" i="5" s="1"/>
  <c r="Z20" i="5"/>
  <c r="Z13" i="5" s="1"/>
  <c r="Z60" i="5" s="1"/>
  <c r="AG20" i="5"/>
  <c r="AG13" i="5" s="1"/>
  <c r="AE20" i="5"/>
  <c r="AE13" i="5" s="1"/>
  <c r="AC20" i="5"/>
  <c r="AC13" i="5" s="1"/>
  <c r="AD20" i="5"/>
  <c r="AD13" i="5" s="1"/>
  <c r="X36" i="5"/>
  <c r="S47" i="5"/>
  <c r="T47" i="5"/>
  <c r="W47" i="5"/>
  <c r="V47" i="5"/>
  <c r="U47" i="5"/>
  <c r="S13" i="5"/>
  <c r="T36" i="5"/>
  <c r="R13" i="5"/>
  <c r="X13" i="5"/>
  <c r="X60" i="5" s="1"/>
  <c r="R36" i="5"/>
  <c r="V36" i="5"/>
  <c r="S40" i="5"/>
  <c r="S36" i="5"/>
  <c r="U36" i="5"/>
  <c r="W36" i="5"/>
  <c r="AA60" i="5" l="1"/>
  <c r="AD60" i="5"/>
  <c r="AD61" i="5" s="1"/>
  <c r="AE60" i="5"/>
  <c r="AE61" i="5" s="1"/>
  <c r="AC60" i="5"/>
  <c r="AC61" i="5" s="1"/>
  <c r="AB61" i="5"/>
  <c r="X61" i="5"/>
  <c r="AA61" i="5"/>
  <c r="Z61" i="5"/>
  <c r="Y36" i="5"/>
  <c r="AF37" i="5"/>
  <c r="AF36" i="5" s="1"/>
  <c r="Y13" i="5"/>
  <c r="Y60" i="5" s="1"/>
  <c r="AF20" i="5"/>
  <c r="AF13" i="5" s="1"/>
  <c r="U13" i="5"/>
  <c r="R60" i="5"/>
  <c r="S60" i="5"/>
  <c r="S61" i="5" s="1"/>
  <c r="W13" i="5"/>
  <c r="W61" i="5" s="1"/>
  <c r="V13" i="5"/>
  <c r="V61" i="5" s="1"/>
  <c r="T13" i="5"/>
  <c r="T60" i="5" s="1"/>
  <c r="C30" i="2"/>
  <c r="U60" i="5" l="1"/>
  <c r="U61" i="5" s="1"/>
  <c r="Y61" i="5"/>
  <c r="R61" i="5"/>
  <c r="S63" i="5"/>
  <c r="S64" i="5" s="1"/>
  <c r="C20" i="2"/>
  <c r="AF60" i="5" l="1"/>
  <c r="AF63" i="5" s="1"/>
  <c r="AF64" i="5" s="1"/>
  <c r="T61" i="5"/>
  <c r="B20" i="2"/>
  <c r="B30" i="2"/>
  <c r="AF61" i="5" l="1"/>
</calcChain>
</file>

<file path=xl/sharedStrings.xml><?xml version="1.0" encoding="utf-8"?>
<sst xmlns="http://schemas.openxmlformats.org/spreadsheetml/2006/main" count="649" uniqueCount="263">
  <si>
    <t>OBRAS</t>
  </si>
  <si>
    <t>Rechazo de Ofertas</t>
  </si>
  <si>
    <t>Contrato Terminado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</si>
  <si>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</si>
  <si>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</si>
  <si>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</si>
  <si>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</si>
  <si>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</si>
  <si>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</si>
  <si>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</si>
  <si>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( 1-xxxx -Incluir Año-)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</si>
  <si>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</si>
  <si>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</si>
  <si>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</si>
  <si>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</si>
  <si>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</si>
  <si>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</si>
  <si>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</si>
  <si>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</si>
  <si>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</si>
  <si>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</si>
  <si>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</si>
  <si>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</si>
  <si>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</si>
  <si>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</si>
  <si>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</si>
  <si>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</si>
  <si>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</si>
  <si>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</si>
  <si>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</si>
  <si>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 / NO?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</si>
  <si>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</si>
  <si>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</si>
  <si>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4. Componentes</t>
  </si>
  <si>
    <t>Componente de Inversión</t>
  </si>
  <si>
    <t>Ex-Post</t>
  </si>
  <si>
    <t>Ex-Ante</t>
  </si>
  <si>
    <t>Sistema Nacional</t>
  </si>
  <si>
    <t>Unidade Executora</t>
  </si>
  <si>
    <t>Atividade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</si>
  <si>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</si>
  <si>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</si>
  <si>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Licitação Pública Nacional </t>
  </si>
  <si>
    <t>Licitação Internacional Limitada </t>
  </si>
  <si>
    <t>Licitação Pública Internacional por Lotes </t>
  </si>
  <si>
    <t>Processo Cancelado</t>
  </si>
  <si>
    <t>ReLicitação</t>
  </si>
  <si>
    <t>Contratação Direta </t>
  </si>
  <si>
    <t>Processo em curso</t>
  </si>
  <si>
    <t>Licitação Pública Internacional em 2 etapas </t>
  </si>
  <si>
    <t>Licitação Pública Internacional com Precalificación</t>
  </si>
  <si>
    <t>Quantidade de Lotes:</t>
  </si>
  <si>
    <t>Método de Aquisição
(Selecionar uma das opções):</t>
  </si>
  <si>
    <t>Número de Processo:</t>
  </si>
  <si>
    <t xml:space="preserve">Montante Estimado </t>
  </si>
  <si>
    <t>Montante Estimado % BID:</t>
  </si>
  <si>
    <t>Montante Estimado em US$:</t>
  </si>
  <si>
    <t>Montante Estimado % Contrapartida:</t>
  </si>
  <si>
    <t>Categoria de Investimento:</t>
  </si>
  <si>
    <t>Método de Revisão (Selecionar uma das opções):</t>
  </si>
  <si>
    <t>Datas</t>
  </si>
  <si>
    <t>Publicação do Anúncio</t>
  </si>
  <si>
    <t>Assinatura do Contrato</t>
  </si>
  <si>
    <t>BENS</t>
  </si>
  <si>
    <t>Unidade Executora:</t>
  </si>
  <si>
    <t>SERVIÇOS QUE NÃO SÃO DE CONSULTORIA</t>
  </si>
  <si>
    <t>CONSULTORIAS FIRMAS</t>
  </si>
  <si>
    <t>Número do Processo:</t>
  </si>
  <si>
    <t>Não Objeção aos  TDR da Atividade</t>
  </si>
  <si>
    <t>Quantidade Estimada de Consultores:</t>
  </si>
  <si>
    <t>CONSULTORIAS INDIVIDUAL</t>
  </si>
  <si>
    <t>CAPACITAÇÃO</t>
  </si>
  <si>
    <t>SUBPROJETOS</t>
  </si>
  <si>
    <t>Objeto da Transferencia:</t>
  </si>
  <si>
    <t>Quantidade Estimada de Subprojetos:</t>
  </si>
  <si>
    <t>Assinatura do Contrato/ Convênio por Adjudicação dos Subprojetos</t>
  </si>
  <si>
    <t>Data de 
Transferencia</t>
  </si>
  <si>
    <t>Comentários</t>
  </si>
  <si>
    <t>INFORMAÇÃO PARA PREENCHIMENTO INICIAL DO PLANO DE AQUISIÇÕES (EM CURSO E/OU ÚLTIMO APRESENTADO)</t>
  </si>
  <si>
    <t>Licitação Pública Internacional sem Pré-qualificação</t>
  </si>
  <si>
    <t>Seleção Baseada na Qualificação do Consultor (SQC)</t>
  </si>
  <si>
    <t>Comparação de Qualificações (3 CV's)</t>
  </si>
  <si>
    <t>SECRETARIA DE ESTADO DO TURISMO E DO ESPORTE</t>
  </si>
  <si>
    <t>ESTADO DE SERGIPE</t>
  </si>
  <si>
    <t>SETESP</t>
  </si>
  <si>
    <t>Componente 2 - Promoão Turística</t>
  </si>
  <si>
    <t>Componente 1 - Produto Turístico socialmente inclusivo</t>
  </si>
  <si>
    <t>Componente 3 - Fortalecimento Institucional</t>
  </si>
  <si>
    <t>Componente 4 - Conectividade de apoio ao turismo</t>
  </si>
  <si>
    <t>Componente 5 - Gestao Ambiental</t>
  </si>
  <si>
    <t>VERSÃO 1-2015</t>
  </si>
  <si>
    <t>Componente 6 - Administração do Programa</t>
  </si>
  <si>
    <t>UCP/SETESP</t>
  </si>
  <si>
    <t>Capacitação de profissionais diretamente ligados ao turismo</t>
  </si>
  <si>
    <t>1.6</t>
  </si>
  <si>
    <t>1.3.1</t>
  </si>
  <si>
    <t>1.3.2</t>
  </si>
  <si>
    <t>1.3.3</t>
  </si>
  <si>
    <t>2.2.1</t>
  </si>
  <si>
    <t>2.2.2</t>
  </si>
  <si>
    <t>Organização e execução logistica das Ações de Eventos promocionais do turismo sergipano</t>
  </si>
  <si>
    <t>Construção de orla e atracadouro e implantação do Sistema de Esgotamento Sanitário – Prainha de Canindé do São Francisco (trecho 3)</t>
  </si>
  <si>
    <t>1.4</t>
  </si>
  <si>
    <t>3.1.1</t>
  </si>
  <si>
    <t>5.2.1</t>
  </si>
  <si>
    <t xml:space="preserve"> 5.2.2</t>
  </si>
  <si>
    <t>5.5.1</t>
  </si>
  <si>
    <t>5.7.1</t>
  </si>
  <si>
    <t>6.1</t>
  </si>
  <si>
    <t>6.4</t>
  </si>
  <si>
    <t>Diagnóstico para o sistema de informações turísticas</t>
  </si>
  <si>
    <t>Diagnóstico e Plano de Ação para Educação e Sensibilização Ambiental</t>
  </si>
  <si>
    <t xml:space="preserve">Elaboração de projetos executivos dos aterros sanitários </t>
  </si>
  <si>
    <t>Elaboração da Política de Gerenciamento Costeiro do Estado</t>
  </si>
  <si>
    <t>Auditoria externa</t>
  </si>
  <si>
    <t>Revitalização do Complexo Turístico SE - Reforma do Centro de Turismo de Aracaju</t>
  </si>
  <si>
    <t>1.3.4</t>
  </si>
  <si>
    <t>1.12.2</t>
  </si>
  <si>
    <t>1.15.1</t>
  </si>
  <si>
    <t>5.6.1</t>
  </si>
  <si>
    <t>Cursos de aperfeiçoamento gerencial nos estabelecimentos formais e informais dos empreendimentos turísticos localizados nos pólos Costa dos Coqueirais e Velho Chico</t>
  </si>
  <si>
    <t>Elaboração e/ou Revisão de Estudos e Projetos para Obras para roteiros de ecoturismo - Revisão Projeto da Orla de Crastro</t>
  </si>
  <si>
    <t>Estudo de Avaliação do Impacto do PRODETUR na Economia Local</t>
  </si>
  <si>
    <t>SBQC - "AF200"</t>
  </si>
  <si>
    <t>Comparação de Preços </t>
  </si>
  <si>
    <t>Contrato: 8 meses</t>
  </si>
  <si>
    <t>Contrato: 6 meses</t>
  </si>
  <si>
    <t>Contrato: 36 meses</t>
  </si>
  <si>
    <t>Estudo da cadeia de valor de turismo, nos  Polos Costa dos Coqueirais e Velho Chico</t>
  </si>
  <si>
    <t>Elaboração de projetos básico e executivo para implantar  SAAI Litoral SUL</t>
  </si>
  <si>
    <t>Seleção Baseada na Qualidade e Custo </t>
  </si>
  <si>
    <t>Seleção Baseado em Orçamento Fixo</t>
  </si>
  <si>
    <t xml:space="preserve">Implementação das ações de educação e sensibilização ambiental </t>
  </si>
  <si>
    <t>Elaboração do projeto executivo das obras de recuperação da contenção da Orla da praia da Caueira – Itaporanga D’Ajuda-SE</t>
  </si>
  <si>
    <t>Contrato: 18 meses</t>
  </si>
  <si>
    <t>Contrato: 31 meses</t>
  </si>
  <si>
    <t>Contrato: 4 meses</t>
  </si>
  <si>
    <t xml:space="preserve">Curso de formação e capacitação de profissionais ligados à área de turismo nos municípios integrantes dos Polos Costa dos Coqueirais e Polo Velho Chico do </t>
  </si>
  <si>
    <t>Contrato: 12 meses</t>
  </si>
  <si>
    <t>Contrato: 5 meses</t>
  </si>
  <si>
    <t>Contrato: 10meses</t>
  </si>
  <si>
    <t>4 períodos de 3m</t>
  </si>
  <si>
    <t>Contrato: 16 meses</t>
  </si>
  <si>
    <t>24 pagamentos</t>
  </si>
  <si>
    <t>BRASIL</t>
  </si>
  <si>
    <t>PROGRAMA NACIONAL DE DESENVOLVIMENTO DO TURISMO EM SERGIPE - PRODETUR/SERGIPE</t>
  </si>
  <si>
    <t>Comentários - para Sistema Nacional incluir método de Seleção</t>
  </si>
  <si>
    <t>Numero PRISM</t>
  </si>
  <si>
    <t>Status</t>
  </si>
  <si>
    <t>Publicação Documento de Licitação</t>
  </si>
  <si>
    <t>Publicação  Manifestação de Interesse</t>
  </si>
  <si>
    <t>Assinatura Contrato</t>
  </si>
  <si>
    <t xml:space="preserve"> Publicação  Manifestação de Interesse</t>
  </si>
  <si>
    <t>Revisão/Supervisão</t>
  </si>
  <si>
    <t>Previsto</t>
  </si>
  <si>
    <t>Declaração de Licitação Deserta</t>
  </si>
  <si>
    <t>Contrato em Execução</t>
  </si>
  <si>
    <t xml:space="preserve">Metodos </t>
  </si>
  <si>
    <t>Consultoria firmas</t>
  </si>
  <si>
    <t>Seleção Baseada na Qualidade </t>
  </si>
  <si>
    <t>Seleção Baseada no Menor Custo </t>
  </si>
  <si>
    <t>Bens, obras e Serviços</t>
  </si>
  <si>
    <t>Licitação Pública Internacional</t>
  </si>
  <si>
    <t>Consultoria Individual</t>
  </si>
  <si>
    <t>Contrato: 2 meses</t>
  </si>
  <si>
    <t>TIPO</t>
  </si>
  <si>
    <t>Fonte Externa - BID (U$ mil)</t>
  </si>
  <si>
    <t>Contrapartida  Local (U$ mil)</t>
  </si>
  <si>
    <t>Total ( U$ mil)</t>
  </si>
  <si>
    <t>MESES</t>
  </si>
  <si>
    <t>COMPONENTE</t>
  </si>
  <si>
    <t>ITEM</t>
  </si>
  <si>
    <r>
      <t>Cursos de</t>
    </r>
    <r>
      <rPr>
        <b/>
        <sz val="10"/>
        <rFont val="Calibri"/>
        <family val="2"/>
        <scheme val="minor"/>
      </rPr>
      <t xml:space="preserve"> pós-graduação</t>
    </r>
    <r>
      <rPr>
        <sz val="10"/>
        <rFont val="Calibri"/>
        <family val="2"/>
        <scheme val="minor"/>
      </rPr>
      <t xml:space="preserve"> em gestão de empreendimentos turísticos e em planejamento da atividade turística nos pólos Costa dos Coqueirais e Velho Chico</t>
    </r>
  </si>
  <si>
    <t>6.2</t>
  </si>
  <si>
    <t>Empresa Gerenciadora de Apoio a UCP</t>
  </si>
  <si>
    <t>1.</t>
  </si>
  <si>
    <t>Componente 2 - Promoção turística</t>
  </si>
  <si>
    <t>2.</t>
  </si>
  <si>
    <t>3.</t>
  </si>
  <si>
    <t>5.</t>
  </si>
  <si>
    <t>6.</t>
  </si>
  <si>
    <t>Componente 5 - Gestão Ambiental</t>
  </si>
  <si>
    <t>Administração do Programa</t>
  </si>
  <si>
    <t>4.</t>
  </si>
  <si>
    <t>VALOR TOTAL (US$ x mil)</t>
  </si>
  <si>
    <t>VALOR DA FONTE EXTERNA - BID (US$ x mil)</t>
  </si>
  <si>
    <t>VALOR DA CONTRAPARTIDA LOCAL (US$ x mil)</t>
  </si>
  <si>
    <t>4.1</t>
  </si>
  <si>
    <t>Desmonte do morro da piçarra para viabilizar ampliação da pista de pouso e decolagem (PPD) cabeceira 29</t>
  </si>
  <si>
    <t>4.4</t>
  </si>
  <si>
    <t>Outras obras de adequação e melhoria da infraestrutura de acesso a atrativos turísticos prioritários nos Polos, em consonância com os PDITS</t>
  </si>
  <si>
    <t>Contrapartida</t>
  </si>
  <si>
    <t>BID</t>
  </si>
  <si>
    <t>Total 2015</t>
  </si>
  <si>
    <r>
      <t>Cursos de</t>
    </r>
    <r>
      <rPr>
        <b/>
        <sz val="16"/>
        <color rgb="FFFF0000"/>
        <rFont val="Calibri"/>
        <family val="2"/>
        <scheme val="minor"/>
      </rPr>
      <t xml:space="preserve"> pós-graduação</t>
    </r>
    <r>
      <rPr>
        <sz val="16"/>
        <rFont val="Calibri"/>
        <family val="2"/>
        <scheme val="minor"/>
      </rPr>
      <t xml:space="preserve"> em gestão de empreendimentos turísticos e em planejamento da atividade turística nos pólos Costa dos Coqueirais e Velho Chico</t>
    </r>
  </si>
  <si>
    <r>
      <t xml:space="preserve">Atualizado em: </t>
    </r>
    <r>
      <rPr>
        <b/>
        <sz val="20"/>
        <color rgb="FFFF0000"/>
        <rFont val="Calibri"/>
        <family val="2"/>
        <scheme val="minor"/>
      </rPr>
      <t>23/07/2016</t>
    </r>
  </si>
  <si>
    <r>
      <t xml:space="preserve">Atualização Nº: </t>
    </r>
    <r>
      <rPr>
        <b/>
        <sz val="20"/>
        <color rgb="FFFF0000"/>
        <rFont val="Calibri"/>
        <family val="2"/>
        <scheme val="minor"/>
      </rPr>
      <t>2</t>
    </r>
  </si>
  <si>
    <r>
      <t xml:space="preserve">Atualizado por: </t>
    </r>
    <r>
      <rPr>
        <b/>
        <sz val="20"/>
        <color rgb="FFFF0000"/>
        <rFont val="Calibri"/>
        <family val="2"/>
        <scheme val="minor"/>
      </rPr>
      <t>Daniel Vilani</t>
    </r>
  </si>
  <si>
    <r>
      <t xml:space="preserve">Atualizado por: </t>
    </r>
    <r>
      <rPr>
        <b/>
        <sz val="12"/>
        <color rgb="FFFF0000"/>
        <rFont val="Calibri"/>
        <family val="2"/>
        <scheme val="minor"/>
      </rPr>
      <t>Eduardo Paiva</t>
    </r>
  </si>
  <si>
    <t xml:space="preserve">PLANO DE AQUISIÇÕES (PA) - 12 MESES </t>
  </si>
  <si>
    <t>Construção de orla do povoado Pontal em Indiaroba</t>
  </si>
  <si>
    <t>Construção de orla do povoado Curralinho em Poço Redondo</t>
  </si>
  <si>
    <t>Construção de orla do povoado Crasto em Santa Luiza do Itanhy</t>
  </si>
  <si>
    <t>Construção de orla do povoado Saúde em Santana do São Francisco</t>
  </si>
  <si>
    <t>Construção de atracadouro do povoado Terra Caída em Indiaroba</t>
  </si>
  <si>
    <t>Construção de atracadouro da Ilha Mem de Sá e do povoado Caibrós em Itaporanga d' Ajuda</t>
  </si>
  <si>
    <t>Reforma da orla Pôr do Sol em Aracaju</t>
  </si>
  <si>
    <t>1.10.2</t>
  </si>
  <si>
    <t xml:space="preserve">Execução da adequação urbanística e delimitações das praias do litoral sul </t>
  </si>
  <si>
    <t>Construção de orla de Nossa Senhora do Socorro</t>
  </si>
  <si>
    <t>Construção da Praça de Eventos  de Nossa Senhora do Socorro</t>
  </si>
  <si>
    <t>1.5</t>
  </si>
  <si>
    <t>Fomento à qualidade do artesanato adequado à demanda turística</t>
  </si>
  <si>
    <t>1.7.1</t>
  </si>
  <si>
    <t>Estratégia de roteiros e produtos históricos culturais</t>
  </si>
  <si>
    <t>1.10.1</t>
  </si>
  <si>
    <t xml:space="preserve">Elaboração de projetos da adequação urbanística e delimitações das praias do litoral sul </t>
  </si>
  <si>
    <t>3.4</t>
  </si>
  <si>
    <t>Elaboração dos Planos Diretores municipais (Pirambu, Brejo Grande e Santana do São Francisco)</t>
  </si>
  <si>
    <t>Construção do sistema de esgotamento sanitário do povoado Crasto em Santa Luiza do Itanhy</t>
  </si>
  <si>
    <t>Bens</t>
  </si>
  <si>
    <t>Serviços</t>
  </si>
  <si>
    <t>Consultoria PJ</t>
  </si>
  <si>
    <t>Total Consultoria PF</t>
  </si>
  <si>
    <t>Total Capacitação</t>
  </si>
  <si>
    <t>Total Subprojetos</t>
  </si>
  <si>
    <t xml:space="preserve">PLANO OPERATIVO ANUAL - 12 MESES </t>
  </si>
  <si>
    <t>CONTINUA</t>
  </si>
  <si>
    <t>Contrato: 4 meses (?)</t>
  </si>
  <si>
    <t>Contrato: 24 meses (?)</t>
  </si>
  <si>
    <t>Contrato: 12 meses (?)</t>
  </si>
  <si>
    <t>1.12.1 e 5.8</t>
  </si>
  <si>
    <t>1.12.3</t>
  </si>
  <si>
    <t>1.12.4</t>
  </si>
  <si>
    <t>1.12.5</t>
  </si>
  <si>
    <t>1.12.6</t>
  </si>
  <si>
    <t>1.12.7</t>
  </si>
  <si>
    <t>1.12.8</t>
  </si>
  <si>
    <t>1.12.9</t>
  </si>
  <si>
    <t>1.12.10</t>
  </si>
  <si>
    <t>1.12.11</t>
  </si>
  <si>
    <t>Contrato: 8meses (?)</t>
  </si>
  <si>
    <t>Contrato: 12meses (?)</t>
  </si>
  <si>
    <t>52 meses</t>
  </si>
  <si>
    <t>22 meses</t>
  </si>
  <si>
    <t>Total 2016</t>
  </si>
  <si>
    <t>Total 12 meses</t>
  </si>
  <si>
    <t>contratados 2015</t>
  </si>
  <si>
    <t>a contratar 2016</t>
  </si>
  <si>
    <t>processos constantes do PA 2015 já contratados</t>
  </si>
  <si>
    <t>processos constantes do PA 2015 em andamento</t>
  </si>
  <si>
    <t>processos incluídos para o PA 2016</t>
  </si>
  <si>
    <t>processo licitatório</t>
  </si>
  <si>
    <t>execução do contrato</t>
  </si>
  <si>
    <t xml:space="preserve">Revisão de plano de marketing e desenvolvimento de peças publicitárias para os dois polos do Prodetur </t>
  </si>
  <si>
    <t>Serviços de veiculação de peças publicitárias e impressão de material de publicidade</t>
  </si>
  <si>
    <t>5.8.1</t>
  </si>
  <si>
    <t>Curso de formação e capacitação de profissionais ligados à área de turismo nos municípios integrantes dos Polos Costa dos Coqueirais e Polo Velho Chico</t>
  </si>
  <si>
    <r>
      <t>Atualizado em:</t>
    </r>
    <r>
      <rPr>
        <b/>
        <sz val="12"/>
        <color rgb="FFFF0000"/>
        <rFont val="Calibri"/>
        <family val="2"/>
        <scheme val="minor"/>
      </rPr>
      <t xml:space="preserve"> 08/03/2016</t>
    </r>
  </si>
  <si>
    <r>
      <t>Atualização Nº:</t>
    </r>
    <r>
      <rPr>
        <b/>
        <sz val="12"/>
        <color rgb="FFFF0000"/>
        <rFont val="Calibri"/>
        <family val="2"/>
        <scheme val="minor"/>
      </rPr>
      <t xml:space="preserve"> 6</t>
    </r>
  </si>
  <si>
    <t>2.1</t>
  </si>
  <si>
    <t>3.1</t>
  </si>
  <si>
    <t>Implantação do sistema de informações turísticas (inventariação turística, estudos e pesquisas de demanda, oferta, dados socioeconômicos do turismo) para turismo sol e praia, turismo cultural e ecoturismo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</si>
</sst>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[$USD]\ #,##0.00"/>
  </numFmts>
  <fonts count="6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name val="Arial"/>
      <family val="2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indexed="9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6"/>
      <name val="Arial"/>
      <family val="2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499984740745262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46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9" fontId="34" fillId="0" borderId="0" applyFont="0" applyFill="0" applyBorder="0" applyAlignment="0" applyProtection="0"/>
    <xf numFmtId="164" fontId="34" fillId="0" borderId="0" applyFont="0" applyFill="0" applyBorder="0" applyAlignment="0" applyProtection="0"/>
  </cellStyleXfs>
  <cellXfs count="293">
    <xf numFmtId="0" fontId="0" fillId="0" borderId="0" xfId="0"/>
    <xf numFmtId="0" fontId="2" fillId="0" borderId="0" xfId="38"/>
    <xf numFmtId="0" fontId="0" fillId="0" borderId="0" xfId="0"/>
    <xf numFmtId="0" fontId="22" fillId="0" borderId="10" xfId="38" applyFont="1" applyFill="1" applyBorder="1" applyAlignment="1">
      <alignment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165" fontId="22" fillId="0" borderId="10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5" fontId="23" fillId="24" borderId="15" xfId="1" applyNumberFormat="1" applyFont="1" applyFill="1" applyBorder="1" applyAlignment="1">
      <alignment horizontal="right" vertical="center" wrapText="1"/>
    </xf>
    <xf numFmtId="165" fontId="23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0" fillId="24" borderId="21" xfId="1" applyFont="1" applyFill="1" applyBorder="1" applyAlignment="1">
      <alignment horizontal="center" vertical="center"/>
    </xf>
    <xf numFmtId="0" fontId="30" fillId="24" borderId="22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165" fontId="22" fillId="0" borderId="10" xfId="1" applyNumberFormat="1" applyFont="1" applyFill="1" applyBorder="1" applyAlignment="1">
      <alignment horizontal="right" vertical="center" wrapText="1"/>
    </xf>
    <xf numFmtId="165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5" fontId="23" fillId="24" borderId="15" xfId="1" applyNumberFormat="1" applyFont="1" applyFill="1" applyBorder="1" applyAlignment="1">
      <alignment horizontal="right" vertical="center" wrapText="1"/>
    </xf>
    <xf numFmtId="165" fontId="23" fillId="24" borderId="16" xfId="1" applyNumberFormat="1" applyFont="1" applyFill="1" applyBorder="1" applyAlignment="1">
      <alignment horizontal="right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Fill="1" applyBorder="1" applyAlignment="1">
      <alignment vertical="center" wrapText="1"/>
    </xf>
    <xf numFmtId="10" fontId="0" fillId="0" borderId="0" xfId="0" applyNumberFormat="1"/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4" fontId="24" fillId="24" borderId="10" xfId="38" applyNumberFormat="1" applyFont="1" applyFill="1" applyBorder="1" applyAlignment="1">
      <alignment horizontal="center" vertical="center" wrapText="1"/>
    </xf>
    <xf numFmtId="14" fontId="22" fillId="0" borderId="15" xfId="1" applyNumberFormat="1" applyFont="1" applyFill="1" applyBorder="1" applyAlignment="1">
      <alignment horizontal="center" vertical="center" wrapText="1"/>
    </xf>
    <xf numFmtId="14" fontId="22" fillId="0" borderId="16" xfId="1" applyNumberFormat="1" applyFont="1" applyFill="1" applyBorder="1" applyAlignment="1">
      <alignment horizontal="center" vertical="center" wrapText="1"/>
    </xf>
    <xf numFmtId="165" fontId="0" fillId="0" borderId="0" xfId="0" applyNumberFormat="1"/>
    <xf numFmtId="17" fontId="22" fillId="0" borderId="10" xfId="0" applyNumberFormat="1" applyFont="1" applyFill="1" applyBorder="1" applyAlignment="1">
      <alignment horizontal="center" vertical="center" wrapText="1"/>
    </xf>
    <xf numFmtId="4" fontId="22" fillId="0" borderId="10" xfId="0" applyNumberFormat="1" applyFont="1" applyFill="1" applyBorder="1" applyAlignment="1">
      <alignment horizontal="center" vertical="center" wrapText="1"/>
    </xf>
    <xf numFmtId="9" fontId="22" fillId="0" borderId="10" xfId="38" applyNumberFormat="1" applyFont="1" applyFill="1" applyBorder="1" applyAlignment="1">
      <alignment horizontal="center" vertical="center" wrapText="1"/>
    </xf>
    <xf numFmtId="9" fontId="22" fillId="0" borderId="10" xfId="44" applyFont="1" applyFill="1" applyBorder="1" applyAlignment="1">
      <alignment horizontal="center" vertical="center" wrapText="1"/>
    </xf>
    <xf numFmtId="0" fontId="36" fillId="0" borderId="10" xfId="38" applyFont="1" applyFill="1" applyBorder="1" applyAlignment="1">
      <alignment horizontal="center" vertical="center" wrapText="1"/>
    </xf>
    <xf numFmtId="4" fontId="36" fillId="0" borderId="10" xfId="0" applyNumberFormat="1" applyFont="1" applyFill="1" applyBorder="1" applyAlignment="1">
      <alignment horizontal="center" vertical="center" wrapText="1"/>
    </xf>
    <xf numFmtId="1" fontId="22" fillId="25" borderId="10" xfId="0" applyNumberFormat="1" applyFont="1" applyFill="1" applyBorder="1" applyAlignment="1">
      <alignment horizontal="center" vertical="center" wrapText="1"/>
    </xf>
    <xf numFmtId="4" fontId="22" fillId="0" borderId="10" xfId="0" applyNumberFormat="1" applyFont="1" applyFill="1" applyBorder="1" applyAlignment="1">
      <alignment horizontal="left" vertical="top" wrapText="1"/>
    </xf>
    <xf numFmtId="0" fontId="38" fillId="0" borderId="0" xfId="0" applyFont="1"/>
    <xf numFmtId="4" fontId="22" fillId="0" borderId="10" xfId="0" applyNumberFormat="1" applyFont="1" applyFill="1" applyBorder="1" applyAlignment="1">
      <alignment vertical="top" wrapText="1"/>
    </xf>
    <xf numFmtId="4" fontId="22" fillId="25" borderId="10" xfId="0" applyNumberFormat="1" applyFont="1" applyFill="1" applyBorder="1" applyAlignment="1">
      <alignment horizontal="left" vertical="top" wrapText="1"/>
    </xf>
    <xf numFmtId="4" fontId="22" fillId="25" borderId="10" xfId="0" applyNumberFormat="1" applyFont="1" applyFill="1" applyBorder="1" applyAlignment="1">
      <alignment vertical="top" wrapText="1"/>
    </xf>
    <xf numFmtId="0" fontId="22" fillId="0" borderId="10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justify" vertical="center"/>
    </xf>
    <xf numFmtId="0" fontId="41" fillId="0" borderId="0" xfId="0" applyFont="1" applyAlignment="1">
      <alignment horizontal="justify" vertical="center"/>
    </xf>
    <xf numFmtId="0" fontId="41" fillId="0" borderId="0" xfId="0" applyFont="1"/>
    <xf numFmtId="0" fontId="42" fillId="0" borderId="0" xfId="0" applyFont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0" xfId="0" applyFont="1" applyAlignment="1">
      <alignment horizontal="justify" vertical="center"/>
    </xf>
    <xf numFmtId="0" fontId="31" fillId="0" borderId="0" xfId="38" applyFont="1" applyFill="1" applyBorder="1" applyAlignment="1">
      <alignment vertical="center" wrapText="1"/>
    </xf>
    <xf numFmtId="4" fontId="31" fillId="0" borderId="0" xfId="38" applyNumberFormat="1" applyFont="1" applyFill="1" applyBorder="1" applyAlignment="1">
      <alignment vertical="center" wrapText="1"/>
    </xf>
    <xf numFmtId="164" fontId="31" fillId="0" borderId="0" xfId="45" applyFont="1" applyFill="1" applyBorder="1" applyAlignment="1">
      <alignment vertical="center" wrapText="1"/>
    </xf>
    <xf numFmtId="0" fontId="22" fillId="0" borderId="10" xfId="0" applyFont="1" applyFill="1" applyBorder="1" applyAlignment="1">
      <alignment horizontal="left" vertical="top" wrapText="1"/>
    </xf>
    <xf numFmtId="0" fontId="22" fillId="0" borderId="10" xfId="1" applyFont="1" applyFill="1" applyBorder="1" applyAlignment="1">
      <alignment vertical="center" wrapText="1"/>
    </xf>
    <xf numFmtId="0" fontId="33" fillId="0" borderId="10" xfId="0" applyFont="1" applyBorder="1"/>
    <xf numFmtId="0" fontId="37" fillId="0" borderId="0" xfId="0" applyFont="1" applyFill="1" applyBorder="1" applyAlignment="1">
      <alignment horizontal="center" vertical="center" wrapText="1"/>
    </xf>
    <xf numFmtId="1" fontId="22" fillId="0" borderId="10" xfId="38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2" fillId="0" borderId="0" xfId="38" applyAlignment="1">
      <alignment vertical="center"/>
    </xf>
    <xf numFmtId="0" fontId="35" fillId="0" borderId="0" xfId="0" applyFont="1" applyAlignment="1">
      <alignment vertical="center"/>
    </xf>
    <xf numFmtId="0" fontId="31" fillId="0" borderId="0" xfId="38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22" fillId="0" borderId="0" xfId="38" applyFont="1" applyFill="1" applyBorder="1" applyAlignment="1">
      <alignment horizontal="center" vertical="center" wrapText="1"/>
    </xf>
    <xf numFmtId="4" fontId="51" fillId="25" borderId="10" xfId="0" applyNumberFormat="1" applyFont="1" applyFill="1" applyBorder="1" applyAlignment="1">
      <alignment horizontal="left" vertical="center" wrapText="1"/>
    </xf>
    <xf numFmtId="0" fontId="51" fillId="0" borderId="10" xfId="38" applyFont="1" applyFill="1" applyBorder="1" applyAlignment="1">
      <alignment vertical="center" wrapText="1"/>
    </xf>
    <xf numFmtId="4" fontId="51" fillId="0" borderId="10" xfId="0" applyNumberFormat="1" applyFont="1" applyFill="1" applyBorder="1" applyAlignment="1">
      <alignment horizontal="center" vertical="center" wrapText="1"/>
    </xf>
    <xf numFmtId="2" fontId="50" fillId="27" borderId="10" xfId="0" applyNumberFormat="1" applyFont="1" applyFill="1" applyBorder="1" applyAlignment="1">
      <alignment horizontal="center" vertical="center"/>
    </xf>
    <xf numFmtId="4" fontId="51" fillId="0" borderId="10" xfId="38" applyNumberFormat="1" applyFont="1" applyFill="1" applyBorder="1" applyAlignment="1">
      <alignment horizontal="center" vertical="center" wrapText="1"/>
    </xf>
    <xf numFmtId="0" fontId="53" fillId="0" borderId="10" xfId="38" applyFont="1" applyBorder="1" applyAlignment="1">
      <alignment horizontal="center" vertical="center"/>
    </xf>
    <xf numFmtId="0" fontId="53" fillId="0" borderId="10" xfId="38" applyFont="1" applyFill="1" applyBorder="1" applyAlignment="1">
      <alignment horizontal="center" vertical="center"/>
    </xf>
    <xf numFmtId="0" fontId="50" fillId="0" borderId="10" xfId="0" applyFont="1" applyFill="1" applyBorder="1" applyAlignment="1">
      <alignment horizontal="center" vertical="center"/>
    </xf>
    <xf numFmtId="4" fontId="51" fillId="25" borderId="10" xfId="0" applyNumberFormat="1" applyFont="1" applyFill="1" applyBorder="1" applyAlignment="1">
      <alignment horizontal="center" vertical="center" wrapText="1"/>
    </xf>
    <xf numFmtId="2" fontId="54" fillId="27" borderId="10" xfId="0" applyNumberFormat="1" applyFont="1" applyFill="1" applyBorder="1" applyAlignment="1">
      <alignment horizontal="center" vertical="center"/>
    </xf>
    <xf numFmtId="4" fontId="49" fillId="30" borderId="32" xfId="0" applyNumberFormat="1" applyFont="1" applyFill="1" applyBorder="1" applyAlignment="1">
      <alignment horizontal="left" vertical="center" wrapText="1"/>
    </xf>
    <xf numFmtId="0" fontId="49" fillId="30" borderId="32" xfId="38" applyFont="1" applyFill="1" applyBorder="1" applyAlignment="1">
      <alignment vertical="center" wrapText="1"/>
    </xf>
    <xf numFmtId="4" fontId="49" fillId="30" borderId="32" xfId="0" applyNumberFormat="1" applyFont="1" applyFill="1" applyBorder="1" applyAlignment="1">
      <alignment horizontal="center" vertical="center" wrapText="1"/>
    </xf>
    <xf numFmtId="4" fontId="49" fillId="30" borderId="10" xfId="0" applyNumberFormat="1" applyFont="1" applyFill="1" applyBorder="1" applyAlignment="1">
      <alignment horizontal="center" vertical="center" wrapText="1"/>
    </xf>
    <xf numFmtId="4" fontId="49" fillId="30" borderId="31" xfId="0" applyNumberFormat="1" applyFont="1" applyFill="1" applyBorder="1" applyAlignment="1">
      <alignment horizontal="center" vertical="center" wrapText="1"/>
    </xf>
    <xf numFmtId="0" fontId="50" fillId="0" borderId="0" xfId="0" applyFont="1" applyAlignment="1">
      <alignment vertical="center"/>
    </xf>
    <xf numFmtId="4" fontId="50" fillId="0" borderId="0" xfId="0" applyNumberFormat="1" applyFont="1" applyAlignment="1">
      <alignment horizontal="center" vertical="center"/>
    </xf>
    <xf numFmtId="4" fontId="50" fillId="0" borderId="0" xfId="0" applyNumberFormat="1" applyFont="1" applyAlignment="1">
      <alignment vertical="center"/>
    </xf>
    <xf numFmtId="0" fontId="50" fillId="0" borderId="10" xfId="0" applyFont="1" applyBorder="1" applyAlignment="1">
      <alignment horizontal="center" vertical="center"/>
    </xf>
    <xf numFmtId="0" fontId="56" fillId="0" borderId="0" xfId="0" applyFont="1" applyAlignment="1">
      <alignment vertical="center"/>
    </xf>
    <xf numFmtId="0" fontId="55" fillId="0" borderId="0" xfId="0" applyFont="1" applyAlignment="1">
      <alignment vertical="center"/>
    </xf>
    <xf numFmtId="0" fontId="56" fillId="0" borderId="0" xfId="0" applyFont="1" applyAlignment="1">
      <alignment horizontal="justify" vertical="center"/>
    </xf>
    <xf numFmtId="0" fontId="57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0" fillId="0" borderId="0" xfId="0" applyFont="1" applyBorder="1" applyAlignment="1">
      <alignment vertical="center"/>
    </xf>
    <xf numFmtId="0" fontId="24" fillId="24" borderId="30" xfId="38" applyFont="1" applyFill="1" applyBorder="1" applyAlignment="1">
      <alignment horizontal="center" vertical="center" wrapText="1"/>
    </xf>
    <xf numFmtId="0" fontId="22" fillId="0" borderId="30" xfId="38" applyFont="1" applyFill="1" applyBorder="1" applyAlignment="1">
      <alignment horizontal="center" vertical="center" wrapText="1"/>
    </xf>
    <xf numFmtId="0" fontId="51" fillId="25" borderId="17" xfId="0" applyFont="1" applyFill="1" applyBorder="1" applyAlignment="1">
      <alignment horizontal="center" vertical="center" wrapText="1"/>
    </xf>
    <xf numFmtId="1" fontId="51" fillId="25" borderId="17" xfId="0" applyNumberFormat="1" applyFont="1" applyFill="1" applyBorder="1" applyAlignment="1">
      <alignment horizontal="center" vertical="center" wrapText="1"/>
    </xf>
    <xf numFmtId="0" fontId="51" fillId="25" borderId="17" xfId="38" applyFont="1" applyFill="1" applyBorder="1" applyAlignment="1">
      <alignment horizontal="center" vertical="center" wrapText="1"/>
    </xf>
    <xf numFmtId="1" fontId="54" fillId="30" borderId="34" xfId="0" applyNumberFormat="1" applyFont="1" applyFill="1" applyBorder="1" applyAlignment="1">
      <alignment horizontal="center" vertical="center" wrapText="1"/>
    </xf>
    <xf numFmtId="1" fontId="54" fillId="30" borderId="35" xfId="0" applyNumberFormat="1" applyFont="1" applyFill="1" applyBorder="1" applyAlignment="1">
      <alignment horizontal="center" vertical="center" wrapText="1"/>
    </xf>
    <xf numFmtId="4" fontId="49" fillId="30" borderId="36" xfId="0" applyNumberFormat="1" applyFont="1" applyFill="1" applyBorder="1" applyAlignment="1">
      <alignment horizontal="left" vertical="center" wrapText="1"/>
    </xf>
    <xf numFmtId="0" fontId="49" fillId="30" borderId="36" xfId="38" applyFont="1" applyFill="1" applyBorder="1" applyAlignment="1">
      <alignment vertical="center" wrapText="1"/>
    </xf>
    <xf numFmtId="4" fontId="49" fillId="30" borderId="36" xfId="0" applyNumberFormat="1" applyFont="1" applyFill="1" applyBorder="1" applyAlignment="1">
      <alignment horizontal="center" vertical="center" wrapText="1"/>
    </xf>
    <xf numFmtId="4" fontId="49" fillId="30" borderId="15" xfId="0" applyNumberFormat="1" applyFont="1" applyFill="1" applyBorder="1" applyAlignment="1">
      <alignment horizontal="center" vertical="center" wrapText="1"/>
    </xf>
    <xf numFmtId="4" fontId="49" fillId="30" borderId="37" xfId="0" applyNumberFormat="1" applyFont="1" applyFill="1" applyBorder="1" applyAlignment="1">
      <alignment horizontal="center" vertical="center" wrapText="1"/>
    </xf>
    <xf numFmtId="1" fontId="51" fillId="25" borderId="23" xfId="0" applyNumberFormat="1" applyFont="1" applyFill="1" applyBorder="1" applyAlignment="1">
      <alignment horizontal="center" vertical="center" wrapText="1"/>
    </xf>
    <xf numFmtId="4" fontId="51" fillId="25" borderId="20" xfId="0" applyNumberFormat="1" applyFont="1" applyFill="1" applyBorder="1" applyAlignment="1">
      <alignment horizontal="left" vertical="center" wrapText="1"/>
    </xf>
    <xf numFmtId="0" fontId="51" fillId="0" borderId="20" xfId="38" applyFont="1" applyFill="1" applyBorder="1" applyAlignment="1">
      <alignment vertical="center" wrapText="1"/>
    </xf>
    <xf numFmtId="4" fontId="51" fillId="0" borderId="20" xfId="0" applyNumberFormat="1" applyFont="1" applyFill="1" applyBorder="1" applyAlignment="1">
      <alignment horizontal="center" vertical="center" wrapText="1"/>
    </xf>
    <xf numFmtId="4" fontId="51" fillId="0" borderId="20" xfId="38" applyNumberFormat="1" applyFont="1" applyFill="1" applyBorder="1" applyAlignment="1">
      <alignment horizontal="center" vertical="center" wrapText="1"/>
    </xf>
    <xf numFmtId="0" fontId="50" fillId="0" borderId="20" xfId="0" applyFont="1" applyBorder="1" applyAlignment="1">
      <alignment horizontal="center" vertical="center"/>
    </xf>
    <xf numFmtId="1" fontId="51" fillId="25" borderId="38" xfId="0" applyNumberFormat="1" applyFont="1" applyFill="1" applyBorder="1" applyAlignment="1">
      <alignment horizontal="center" vertical="center" wrapText="1"/>
    </xf>
    <xf numFmtId="4" fontId="51" fillId="25" borderId="29" xfId="0" applyNumberFormat="1" applyFont="1" applyFill="1" applyBorder="1" applyAlignment="1">
      <alignment horizontal="left" vertical="center" wrapText="1"/>
    </xf>
    <xf numFmtId="0" fontId="51" fillId="0" borderId="29" xfId="38" applyFont="1" applyFill="1" applyBorder="1" applyAlignment="1">
      <alignment vertical="center" wrapText="1"/>
    </xf>
    <xf numFmtId="4" fontId="51" fillId="0" borderId="29" xfId="0" applyNumberFormat="1" applyFont="1" applyFill="1" applyBorder="1" applyAlignment="1">
      <alignment horizontal="center" vertical="center" wrapText="1"/>
    </xf>
    <xf numFmtId="4" fontId="51" fillId="0" borderId="29" xfId="38" applyNumberFormat="1" applyFont="1" applyFill="1" applyBorder="1" applyAlignment="1">
      <alignment horizontal="center" vertical="center" wrapText="1"/>
    </xf>
    <xf numFmtId="0" fontId="50" fillId="0" borderId="29" xfId="0" applyFont="1" applyBorder="1" applyAlignment="1">
      <alignment horizontal="center" vertical="center"/>
    </xf>
    <xf numFmtId="2" fontId="50" fillId="27" borderId="29" xfId="0" applyNumberFormat="1" applyFont="1" applyFill="1" applyBorder="1" applyAlignment="1">
      <alignment horizontal="center" vertical="center"/>
    </xf>
    <xf numFmtId="0" fontId="49" fillId="26" borderId="39" xfId="0" applyFont="1" applyFill="1" applyBorder="1" applyAlignment="1">
      <alignment horizontal="center" vertical="center" wrapText="1"/>
    </xf>
    <xf numFmtId="0" fontId="49" fillId="26" borderId="40" xfId="0" applyFont="1" applyFill="1" applyBorder="1" applyAlignment="1">
      <alignment horizontal="left" vertical="center" wrapText="1"/>
    </xf>
    <xf numFmtId="0" fontId="49" fillId="26" borderId="41" xfId="0" applyFont="1" applyFill="1" applyBorder="1" applyAlignment="1">
      <alignment horizontal="left" vertical="center" wrapText="1"/>
    </xf>
    <xf numFmtId="4" fontId="49" fillId="26" borderId="42" xfId="0" applyNumberFormat="1" applyFont="1" applyFill="1" applyBorder="1" applyAlignment="1">
      <alignment horizontal="center" vertical="center" wrapText="1"/>
    </xf>
    <xf numFmtId="0" fontId="53" fillId="0" borderId="20" xfId="38" applyFont="1" applyBorder="1" applyAlignment="1">
      <alignment horizontal="center" vertical="center"/>
    </xf>
    <xf numFmtId="0" fontId="51" fillId="0" borderId="38" xfId="0" applyFont="1" applyFill="1" applyBorder="1" applyAlignment="1">
      <alignment horizontal="center" vertical="center" wrapText="1"/>
    </xf>
    <xf numFmtId="4" fontId="49" fillId="26" borderId="41" xfId="0" applyNumberFormat="1" applyFont="1" applyFill="1" applyBorder="1" applyAlignment="1">
      <alignment horizontal="center" vertical="center" wrapText="1"/>
    </xf>
    <xf numFmtId="0" fontId="50" fillId="25" borderId="38" xfId="0" applyFont="1" applyFill="1" applyBorder="1" applyAlignment="1">
      <alignment horizontal="center" vertical="center" wrapText="1"/>
    </xf>
    <xf numFmtId="0" fontId="50" fillId="0" borderId="29" xfId="0" applyFont="1" applyFill="1" applyBorder="1" applyAlignment="1">
      <alignment horizontal="center" vertical="center"/>
    </xf>
    <xf numFmtId="0" fontId="51" fillId="26" borderId="41" xfId="38" applyFont="1" applyFill="1" applyBorder="1" applyAlignment="1">
      <alignment vertical="center" wrapText="1"/>
    </xf>
    <xf numFmtId="17" fontId="48" fillId="28" borderId="20" xfId="0" applyNumberFormat="1" applyFont="1" applyFill="1" applyBorder="1" applyAlignment="1">
      <alignment horizontal="center" vertical="center" wrapText="1"/>
    </xf>
    <xf numFmtId="4" fontId="49" fillId="30" borderId="22" xfId="0" applyNumberFormat="1" applyFont="1" applyFill="1" applyBorder="1" applyAlignment="1">
      <alignment horizontal="center" vertical="center" wrapText="1"/>
    </xf>
    <xf numFmtId="4" fontId="49" fillId="30" borderId="45" xfId="0" applyNumberFormat="1" applyFont="1" applyFill="1" applyBorder="1" applyAlignment="1">
      <alignment horizontal="center" vertical="center" wrapText="1"/>
    </xf>
    <xf numFmtId="4" fontId="49" fillId="30" borderId="48" xfId="0" applyNumberFormat="1" applyFont="1" applyFill="1" applyBorder="1" applyAlignment="1">
      <alignment horizontal="center" vertical="center" wrapText="1"/>
    </xf>
    <xf numFmtId="0" fontId="22" fillId="0" borderId="0" xfId="38" applyFont="1"/>
    <xf numFmtId="0" fontId="22" fillId="0" borderId="0" xfId="38" applyFont="1" applyAlignment="1">
      <alignment wrapText="1"/>
    </xf>
    <xf numFmtId="0" fontId="0" fillId="0" borderId="0" xfId="0" applyAlignment="1">
      <alignment wrapText="1"/>
    </xf>
    <xf numFmtId="0" fontId="31" fillId="0" borderId="0" xfId="38" applyFont="1" applyFill="1" applyBorder="1" applyAlignment="1">
      <alignment horizontal="right" vertical="center" wrapText="1"/>
    </xf>
    <xf numFmtId="4" fontId="46" fillId="0" borderId="0" xfId="0" applyNumberFormat="1" applyFont="1"/>
    <xf numFmtId="164" fontId="59" fillId="0" borderId="0" xfId="45" applyFont="1" applyAlignment="1">
      <alignment horizontal="left" vertical="center"/>
    </xf>
    <xf numFmtId="0" fontId="59" fillId="0" borderId="0" xfId="0" applyFont="1" applyAlignment="1">
      <alignment vertical="center"/>
    </xf>
    <xf numFmtId="164" fontId="59" fillId="25" borderId="0" xfId="45" applyFont="1" applyFill="1" applyAlignment="1">
      <alignment horizontal="left" vertical="center"/>
    </xf>
    <xf numFmtId="0" fontId="59" fillId="25" borderId="0" xfId="0" applyFont="1" applyFill="1" applyAlignment="1">
      <alignment vertical="center"/>
    </xf>
    <xf numFmtId="0" fontId="41" fillId="0" borderId="0" xfId="0" applyFont="1" applyAlignment="1">
      <alignment vertical="center"/>
    </xf>
    <xf numFmtId="4" fontId="51" fillId="31" borderId="10" xfId="0" applyNumberFormat="1" applyFont="1" applyFill="1" applyBorder="1" applyAlignment="1">
      <alignment horizontal="left" vertical="center" wrapText="1"/>
    </xf>
    <xf numFmtId="0" fontId="51" fillId="31" borderId="17" xfId="0" applyFont="1" applyFill="1" applyBorder="1" applyAlignment="1">
      <alignment horizontal="center" vertical="center" wrapText="1"/>
    </xf>
    <xf numFmtId="0" fontId="51" fillId="31" borderId="20" xfId="38" applyFont="1" applyFill="1" applyBorder="1" applyAlignment="1">
      <alignment vertical="center" wrapText="1"/>
    </xf>
    <xf numFmtId="4" fontId="51" fillId="31" borderId="10" xfId="0" applyNumberFormat="1" applyFont="1" applyFill="1" applyBorder="1" applyAlignment="1">
      <alignment horizontal="center" vertical="center" wrapText="1"/>
    </xf>
    <xf numFmtId="0" fontId="50" fillId="32" borderId="10" xfId="0" applyFont="1" applyFill="1" applyBorder="1" applyAlignment="1">
      <alignment horizontal="center" vertical="center"/>
    </xf>
    <xf numFmtId="0" fontId="50" fillId="32" borderId="29" xfId="0" applyFont="1" applyFill="1" applyBorder="1" applyAlignment="1">
      <alignment horizontal="center" vertical="center"/>
    </xf>
    <xf numFmtId="2" fontId="50" fillId="32" borderId="29" xfId="0" applyNumberFormat="1" applyFont="1" applyFill="1" applyBorder="1" applyAlignment="1">
      <alignment horizontal="center" vertical="center"/>
    </xf>
    <xf numFmtId="0" fontId="50" fillId="0" borderId="19" xfId="0" applyFont="1" applyBorder="1" applyAlignment="1">
      <alignment horizontal="center" vertical="center"/>
    </xf>
    <xf numFmtId="0" fontId="50" fillId="32" borderId="19" xfId="0" applyFont="1" applyFill="1" applyBorder="1" applyAlignment="1">
      <alignment horizontal="center" vertical="center"/>
    </xf>
    <xf numFmtId="2" fontId="50" fillId="32" borderId="19" xfId="0" applyNumberFormat="1" applyFont="1" applyFill="1" applyBorder="1" applyAlignment="1">
      <alignment horizontal="center" vertical="center"/>
    </xf>
    <xf numFmtId="0" fontId="50" fillId="32" borderId="20" xfId="0" applyFont="1" applyFill="1" applyBorder="1" applyAlignment="1">
      <alignment horizontal="center" vertical="center"/>
    </xf>
    <xf numFmtId="0" fontId="47" fillId="24" borderId="49" xfId="38" applyFont="1" applyFill="1" applyBorder="1" applyAlignment="1">
      <alignment vertical="center" wrapText="1"/>
    </xf>
    <xf numFmtId="0" fontId="47" fillId="24" borderId="50" xfId="38" applyFont="1" applyFill="1" applyBorder="1" applyAlignment="1">
      <alignment vertical="center" wrapText="1"/>
    </xf>
    <xf numFmtId="0" fontId="60" fillId="0" borderId="0" xfId="0" applyFont="1" applyAlignment="1">
      <alignment vertical="center"/>
    </xf>
    <xf numFmtId="4" fontId="52" fillId="26" borderId="42" xfId="0" applyNumberFormat="1" applyFont="1" applyFill="1" applyBorder="1" applyAlignment="1">
      <alignment horizontal="center" vertical="center" wrapText="1"/>
    </xf>
    <xf numFmtId="2" fontId="52" fillId="27" borderId="10" xfId="0" applyNumberFormat="1" applyFont="1" applyFill="1" applyBorder="1" applyAlignment="1">
      <alignment horizontal="center" vertical="center"/>
    </xf>
    <xf numFmtId="2" fontId="52" fillId="27" borderId="29" xfId="0" applyNumberFormat="1" applyFont="1" applyFill="1" applyBorder="1" applyAlignment="1">
      <alignment horizontal="center" vertical="center"/>
    </xf>
    <xf numFmtId="4" fontId="52" fillId="30" borderId="31" xfId="0" applyNumberFormat="1" applyFont="1" applyFill="1" applyBorder="1" applyAlignment="1">
      <alignment horizontal="center" vertical="center" wrapText="1"/>
    </xf>
    <xf numFmtId="4" fontId="49" fillId="30" borderId="52" xfId="0" applyNumberFormat="1" applyFont="1" applyFill="1" applyBorder="1" applyAlignment="1">
      <alignment horizontal="center" vertical="center" wrapText="1"/>
    </xf>
    <xf numFmtId="4" fontId="52" fillId="30" borderId="52" xfId="0" applyNumberFormat="1" applyFont="1" applyFill="1" applyBorder="1" applyAlignment="1">
      <alignment horizontal="center" vertical="center" wrapText="1"/>
    </xf>
    <xf numFmtId="4" fontId="51" fillId="33" borderId="10" xfId="0" applyNumberFormat="1" applyFont="1" applyFill="1" applyBorder="1" applyAlignment="1">
      <alignment horizontal="center" vertical="center" wrapText="1"/>
    </xf>
    <xf numFmtId="4" fontId="51" fillId="33" borderId="29" xfId="0" applyNumberFormat="1" applyFont="1" applyFill="1" applyBorder="1" applyAlignment="1">
      <alignment horizontal="center" vertical="center" wrapText="1"/>
    </xf>
    <xf numFmtId="10" fontId="61" fillId="0" borderId="0" xfId="0" applyNumberFormat="1" applyFont="1"/>
    <xf numFmtId="0" fontId="51" fillId="31" borderId="10" xfId="0" applyFont="1" applyFill="1" applyBorder="1" applyAlignment="1">
      <alignment horizontal="center" vertical="center" wrapText="1"/>
    </xf>
    <xf numFmtId="0" fontId="62" fillId="0" borderId="0" xfId="0" applyFont="1" applyAlignment="1">
      <alignment vertical="center"/>
    </xf>
    <xf numFmtId="4" fontId="51" fillId="34" borderId="29" xfId="38" applyNumberFormat="1" applyFont="1" applyFill="1" applyBorder="1" applyAlignment="1">
      <alignment horizontal="center" vertical="center" wrapText="1"/>
    </xf>
    <xf numFmtId="4" fontId="51" fillId="34" borderId="2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4" fontId="49" fillId="35" borderId="55" xfId="0" applyNumberFormat="1" applyFont="1" applyFill="1" applyBorder="1" applyAlignment="1">
      <alignment horizontal="center" vertical="center" wrapText="1"/>
    </xf>
    <xf numFmtId="4" fontId="49" fillId="35" borderId="57" xfId="0" applyNumberFormat="1" applyFont="1" applyFill="1" applyBorder="1" applyAlignment="1">
      <alignment horizontal="center" vertical="center" wrapText="1"/>
    </xf>
    <xf numFmtId="4" fontId="49" fillId="35" borderId="60" xfId="0" applyNumberFormat="1" applyFont="1" applyFill="1" applyBorder="1" applyAlignment="1">
      <alignment horizontal="center" vertical="center" wrapText="1"/>
    </xf>
    <xf numFmtId="2" fontId="50" fillId="32" borderId="10" xfId="0" applyNumberFormat="1" applyFont="1" applyFill="1" applyBorder="1" applyAlignment="1">
      <alignment horizontal="center" vertical="center"/>
    </xf>
    <xf numFmtId="1" fontId="51" fillId="33" borderId="17" xfId="0" applyNumberFormat="1" applyFont="1" applyFill="1" applyBorder="1" applyAlignment="1">
      <alignment horizontal="center" vertical="center" wrapText="1"/>
    </xf>
    <xf numFmtId="4" fontId="51" fillId="33" borderId="10" xfId="0" applyNumberFormat="1" applyFont="1" applyFill="1" applyBorder="1" applyAlignment="1">
      <alignment horizontal="left" vertical="center" wrapText="1"/>
    </xf>
    <xf numFmtId="0" fontId="51" fillId="33" borderId="10" xfId="38" applyFont="1" applyFill="1" applyBorder="1" applyAlignment="1">
      <alignment vertical="center" wrapText="1"/>
    </xf>
    <xf numFmtId="0" fontId="51" fillId="33" borderId="17" xfId="38" applyFont="1" applyFill="1" applyBorder="1" applyAlignment="1">
      <alignment horizontal="center" vertical="center" wrapText="1"/>
    </xf>
    <xf numFmtId="0" fontId="51" fillId="33" borderId="38" xfId="0" applyFont="1" applyFill="1" applyBorder="1" applyAlignment="1">
      <alignment horizontal="center" vertical="center" wrapText="1"/>
    </xf>
    <xf numFmtId="4" fontId="51" fillId="33" borderId="29" xfId="0" applyNumberFormat="1" applyFont="1" applyFill="1" applyBorder="1" applyAlignment="1">
      <alignment horizontal="left" vertical="center" wrapText="1"/>
    </xf>
    <xf numFmtId="0" fontId="51" fillId="33" borderId="29" xfId="38" applyFont="1" applyFill="1" applyBorder="1" applyAlignment="1">
      <alignment vertical="center" wrapText="1"/>
    </xf>
    <xf numFmtId="1" fontId="51" fillId="33" borderId="38" xfId="0" applyNumberFormat="1" applyFont="1" applyFill="1" applyBorder="1" applyAlignment="1">
      <alignment horizontal="center" vertical="center" wrapText="1"/>
    </xf>
    <xf numFmtId="0" fontId="51" fillId="33" borderId="17" xfId="0" applyFont="1" applyFill="1" applyBorder="1" applyAlignment="1">
      <alignment horizontal="center" vertical="center" wrapText="1"/>
    </xf>
    <xf numFmtId="0" fontId="35" fillId="25" borderId="10" xfId="38" applyFont="1" applyFill="1" applyBorder="1" applyAlignment="1">
      <alignment horizontal="center" vertical="center" wrapText="1"/>
    </xf>
    <xf numFmtId="4" fontId="35" fillId="0" borderId="10" xfId="0" applyNumberFormat="1" applyFont="1" applyFill="1" applyBorder="1" applyAlignment="1">
      <alignment horizontal="center" vertical="center" wrapText="1"/>
    </xf>
    <xf numFmtId="0" fontId="35" fillId="25" borderId="10" xfId="0" applyFont="1" applyFill="1" applyBorder="1" applyAlignment="1">
      <alignment horizontal="center" vertical="center" wrapText="1"/>
    </xf>
    <xf numFmtId="1" fontId="35" fillId="25" borderId="10" xfId="0" applyNumberFormat="1" applyFont="1" applyFill="1" applyBorder="1" applyAlignment="1">
      <alignment horizontal="center" vertical="center" wrapText="1"/>
    </xf>
    <xf numFmtId="4" fontId="51" fillId="0" borderId="19" xfId="38" applyNumberFormat="1" applyFont="1" applyFill="1" applyBorder="1" applyAlignment="1">
      <alignment horizontal="center" vertical="center" wrapText="1"/>
    </xf>
    <xf numFmtId="0" fontId="50" fillId="0" borderId="19" xfId="0" applyFont="1" applyFill="1" applyBorder="1" applyAlignment="1">
      <alignment horizontal="center" vertical="center"/>
    </xf>
    <xf numFmtId="0" fontId="51" fillId="25" borderId="20" xfId="38" applyFont="1" applyFill="1" applyBorder="1" applyAlignment="1">
      <alignment vertical="center" wrapText="1"/>
    </xf>
    <xf numFmtId="0" fontId="50" fillId="31" borderId="24" xfId="0" applyFont="1" applyFill="1" applyBorder="1" applyAlignment="1">
      <alignment horizontal="center" vertical="center" wrapText="1"/>
    </xf>
    <xf numFmtId="4" fontId="51" fillId="31" borderId="19" xfId="0" applyNumberFormat="1" applyFont="1" applyFill="1" applyBorder="1" applyAlignment="1">
      <alignment horizontal="left" vertical="center" wrapText="1"/>
    </xf>
    <xf numFmtId="4" fontId="51" fillId="31" borderId="19" xfId="0" applyNumberFormat="1" applyFont="1" applyFill="1" applyBorder="1" applyAlignment="1">
      <alignment horizontal="center" vertical="center" wrapText="1"/>
    </xf>
    <xf numFmtId="0" fontId="50" fillId="31" borderId="23" xfId="0" applyFont="1" applyFill="1" applyBorder="1" applyAlignment="1">
      <alignment horizontal="center" vertical="center" wrapText="1"/>
    </xf>
    <xf numFmtId="4" fontId="51" fillId="31" borderId="20" xfId="0" applyNumberFormat="1" applyFont="1" applyFill="1" applyBorder="1" applyAlignment="1">
      <alignment horizontal="left" vertical="center" wrapText="1"/>
    </xf>
    <xf numFmtId="4" fontId="51" fillId="31" borderId="20" xfId="0" applyNumberFormat="1" applyFont="1" applyFill="1" applyBorder="1" applyAlignment="1">
      <alignment horizontal="center" vertical="center" wrapText="1"/>
    </xf>
    <xf numFmtId="0" fontId="51" fillId="31" borderId="11" xfId="0" applyFont="1" applyFill="1" applyBorder="1" applyAlignment="1">
      <alignment horizontal="center" vertical="center" wrapText="1"/>
    </xf>
    <xf numFmtId="4" fontId="51" fillId="31" borderId="12" xfId="0" applyNumberFormat="1" applyFont="1" applyFill="1" applyBorder="1" applyAlignment="1">
      <alignment horizontal="left" vertical="center" wrapText="1"/>
    </xf>
    <xf numFmtId="0" fontId="51" fillId="31" borderId="12" xfId="38" applyFont="1" applyFill="1" applyBorder="1" applyAlignment="1">
      <alignment vertical="center" wrapText="1"/>
    </xf>
    <xf numFmtId="4" fontId="51" fillId="31" borderId="12" xfId="0" applyNumberFormat="1" applyFont="1" applyFill="1" applyBorder="1" applyAlignment="1">
      <alignment horizontal="center" vertical="center" wrapText="1"/>
    </xf>
    <xf numFmtId="4" fontId="51" fillId="0" borderId="12" xfId="38" applyNumberFormat="1" applyFont="1" applyFill="1" applyBorder="1" applyAlignment="1">
      <alignment horizontal="center" vertical="center" wrapText="1"/>
    </xf>
    <xf numFmtId="4" fontId="51" fillId="0" borderId="12" xfId="0" applyNumberFormat="1" applyFont="1" applyFill="1" applyBorder="1" applyAlignment="1">
      <alignment horizontal="center" vertical="center" wrapText="1"/>
    </xf>
    <xf numFmtId="0" fontId="50" fillId="0" borderId="12" xfId="0" applyFont="1" applyBorder="1" applyAlignment="1">
      <alignment horizontal="center" vertical="center"/>
    </xf>
    <xf numFmtId="0" fontId="50" fillId="32" borderId="12" xfId="0" applyFont="1" applyFill="1" applyBorder="1" applyAlignment="1">
      <alignment horizontal="center" vertical="center"/>
    </xf>
    <xf numFmtId="2" fontId="50" fillId="32" borderId="12" xfId="0" applyNumberFormat="1" applyFont="1" applyFill="1" applyBorder="1" applyAlignment="1">
      <alignment horizontal="center" vertical="center"/>
    </xf>
    <xf numFmtId="2" fontId="50" fillId="27" borderId="12" xfId="0" applyNumberFormat="1" applyFont="1" applyFill="1" applyBorder="1" applyAlignment="1">
      <alignment horizontal="center" vertical="center"/>
    </xf>
    <xf numFmtId="2" fontId="52" fillId="27" borderId="12" xfId="0" applyNumberFormat="1" applyFont="1" applyFill="1" applyBorder="1" applyAlignment="1">
      <alignment horizontal="center" vertical="center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23" xfId="1" applyFont="1" applyBorder="1" applyAlignment="1">
      <alignment horizontal="center" vertical="center"/>
    </xf>
    <xf numFmtId="0" fontId="22" fillId="0" borderId="24" xfId="1" applyFont="1" applyBorder="1" applyAlignment="1">
      <alignment horizontal="center" vertical="center"/>
    </xf>
    <xf numFmtId="0" fontId="22" fillId="0" borderId="25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39" fillId="29" borderId="10" xfId="0" applyFont="1" applyFill="1" applyBorder="1" applyAlignment="1">
      <alignment horizontal="center" vertical="center"/>
    </xf>
    <xf numFmtId="0" fontId="22" fillId="0" borderId="10" xfId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39" fillId="29" borderId="20" xfId="0" applyFont="1" applyFill="1" applyBorder="1" applyAlignment="1">
      <alignment horizontal="center" vertical="center"/>
    </xf>
    <xf numFmtId="0" fontId="39" fillId="29" borderId="19" xfId="0" applyFont="1" applyFill="1" applyBorder="1" applyAlignment="1">
      <alignment horizontal="center" vertical="center"/>
    </xf>
    <xf numFmtId="0" fontId="39" fillId="29" borderId="29" xfId="0" applyFont="1" applyFill="1" applyBorder="1" applyAlignment="1">
      <alignment horizontal="center" vertical="center"/>
    </xf>
    <xf numFmtId="0" fontId="39" fillId="29" borderId="20" xfId="0" applyFont="1" applyFill="1" applyBorder="1" applyAlignment="1">
      <alignment horizontal="center" vertical="center" wrapText="1"/>
    </xf>
    <xf numFmtId="0" fontId="39" fillId="29" borderId="19" xfId="0" applyFont="1" applyFill="1" applyBorder="1" applyAlignment="1">
      <alignment horizontal="center" vertical="center" wrapText="1"/>
    </xf>
    <xf numFmtId="0" fontId="39" fillId="29" borderId="29" xfId="0" applyFont="1" applyFill="1" applyBorder="1" applyAlignment="1">
      <alignment horizontal="center" vertical="center" wrapText="1"/>
    </xf>
    <xf numFmtId="0" fontId="23" fillId="24" borderId="28" xfId="38" applyFont="1" applyFill="1" applyBorder="1" applyAlignment="1">
      <alignment horizontal="left" vertical="center" wrapText="1"/>
    </xf>
    <xf numFmtId="0" fontId="23" fillId="24" borderId="29" xfId="38" applyFont="1" applyFill="1" applyBorder="1" applyAlignment="1">
      <alignment horizontal="left" vertical="center" wrapText="1"/>
    </xf>
    <xf numFmtId="0" fontId="23" fillId="24" borderId="26" xfId="38" applyFont="1" applyFill="1" applyBorder="1" applyAlignment="1">
      <alignment horizontal="left" vertical="center" wrapText="1"/>
    </xf>
    <xf numFmtId="0" fontId="24" fillId="24" borderId="10" xfId="38" applyFont="1" applyFill="1" applyBorder="1" applyAlignment="1">
      <alignment horizontal="center" vertical="center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3" fillId="24" borderId="10" xfId="38" applyFont="1" applyFill="1" applyBorder="1" applyAlignment="1">
      <alignment horizontal="left" vertical="center" wrapText="1"/>
    </xf>
    <xf numFmtId="0" fontId="25" fillId="0" borderId="27" xfId="38" applyFont="1" applyFill="1" applyBorder="1" applyAlignment="1">
      <alignment horizontal="left" vertical="center" wrapText="1"/>
    </xf>
    <xf numFmtId="0" fontId="25" fillId="0" borderId="0" xfId="38" applyFont="1" applyFill="1" applyBorder="1" applyAlignment="1">
      <alignment horizontal="left" vertical="center" wrapText="1"/>
    </xf>
    <xf numFmtId="0" fontId="55" fillId="0" borderId="0" xfId="0" applyFont="1" applyAlignment="1">
      <alignment horizontal="left" vertical="center"/>
    </xf>
    <xf numFmtId="0" fontId="50" fillId="0" borderId="21" xfId="0" applyFont="1" applyBorder="1" applyAlignment="1">
      <alignment horizontal="center" vertical="center" wrapText="1"/>
    </xf>
    <xf numFmtId="0" fontId="50" fillId="0" borderId="44" xfId="0" applyFont="1" applyBorder="1" applyAlignment="1">
      <alignment horizontal="center" vertical="center" wrapText="1"/>
    </xf>
    <xf numFmtId="0" fontId="50" fillId="0" borderId="46" xfId="0" applyFont="1" applyBorder="1" applyAlignment="1">
      <alignment horizontal="center" vertical="center" wrapText="1"/>
    </xf>
    <xf numFmtId="0" fontId="24" fillId="24" borderId="30" xfId="38" applyFont="1" applyFill="1" applyBorder="1" applyAlignment="1">
      <alignment horizontal="center" vertical="center" wrapText="1"/>
    </xf>
    <xf numFmtId="0" fontId="47" fillId="24" borderId="11" xfId="38" applyFont="1" applyFill="1" applyBorder="1" applyAlignment="1">
      <alignment horizontal="center" vertical="center" wrapText="1"/>
    </xf>
    <xf numFmtId="0" fontId="47" fillId="24" borderId="23" xfId="38" applyFont="1" applyFill="1" applyBorder="1" applyAlignment="1">
      <alignment horizontal="center" vertical="center" wrapText="1"/>
    </xf>
    <xf numFmtId="0" fontId="52" fillId="24" borderId="0" xfId="38" applyFont="1" applyFill="1" applyBorder="1" applyAlignment="1">
      <alignment horizontal="center" vertical="center" wrapText="1"/>
    </xf>
    <xf numFmtId="0" fontId="52" fillId="24" borderId="47" xfId="38" applyFont="1" applyFill="1" applyBorder="1" applyAlignment="1">
      <alignment horizontal="center" vertical="center" wrapText="1"/>
    </xf>
    <xf numFmtId="0" fontId="50" fillId="0" borderId="43" xfId="0" applyFont="1" applyBorder="1" applyAlignment="1">
      <alignment horizontal="center" vertical="center"/>
    </xf>
    <xf numFmtId="0" fontId="50" fillId="0" borderId="0" xfId="0" applyFont="1" applyBorder="1" applyAlignment="1">
      <alignment horizontal="center" vertical="center"/>
    </xf>
    <xf numFmtId="0" fontId="50" fillId="0" borderId="47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48" fillId="28" borderId="12" xfId="0" applyFont="1" applyFill="1" applyBorder="1" applyAlignment="1">
      <alignment horizontal="center" vertical="center" wrapText="1"/>
    </xf>
    <xf numFmtId="0" fontId="48" fillId="28" borderId="20" xfId="0" applyFont="1" applyFill="1" applyBorder="1" applyAlignment="1">
      <alignment horizontal="center" vertical="center" wrapText="1"/>
    </xf>
    <xf numFmtId="0" fontId="50" fillId="35" borderId="53" xfId="0" applyFont="1" applyFill="1" applyBorder="1" applyAlignment="1">
      <alignment horizontal="center" vertical="center" wrapText="1"/>
    </xf>
    <xf numFmtId="0" fontId="50" fillId="35" borderId="56" xfId="0" applyFont="1" applyFill="1" applyBorder="1" applyAlignment="1">
      <alignment horizontal="center" vertical="center" wrapText="1"/>
    </xf>
    <xf numFmtId="0" fontId="50" fillId="35" borderId="58" xfId="0" applyFont="1" applyFill="1" applyBorder="1" applyAlignment="1">
      <alignment horizontal="center" vertical="center" wrapText="1"/>
    </xf>
    <xf numFmtId="0" fontId="50" fillId="35" borderId="54" xfId="0" applyFont="1" applyFill="1" applyBorder="1" applyAlignment="1">
      <alignment horizontal="center" vertical="center"/>
    </xf>
    <xf numFmtId="0" fontId="50" fillId="35" borderId="10" xfId="0" applyFont="1" applyFill="1" applyBorder="1" applyAlignment="1">
      <alignment horizontal="center" vertical="center"/>
    </xf>
    <xf numFmtId="0" fontId="50" fillId="35" borderId="59" xfId="0" applyFont="1" applyFill="1" applyBorder="1" applyAlignment="1">
      <alignment horizontal="center" vertical="center"/>
    </xf>
    <xf numFmtId="0" fontId="48" fillId="28" borderId="12" xfId="38" applyFont="1" applyFill="1" applyBorder="1" applyAlignment="1">
      <alignment horizontal="center" vertical="center" wrapText="1"/>
    </xf>
    <xf numFmtId="0" fontId="48" fillId="28" borderId="20" xfId="38" applyFont="1" applyFill="1" applyBorder="1" applyAlignment="1">
      <alignment horizontal="center" vertical="center" wrapText="1"/>
    </xf>
    <xf numFmtId="0" fontId="48" fillId="28" borderId="33" xfId="0" applyFont="1" applyFill="1" applyBorder="1" applyAlignment="1">
      <alignment horizontal="center" vertical="center" wrapText="1"/>
    </xf>
    <xf numFmtId="0" fontId="48" fillId="28" borderId="19" xfId="0" applyFont="1" applyFill="1" applyBorder="1" applyAlignment="1">
      <alignment horizontal="center" vertical="center" wrapText="1"/>
    </xf>
    <xf numFmtId="4" fontId="48" fillId="28" borderId="33" xfId="0" applyNumberFormat="1" applyFont="1" applyFill="1" applyBorder="1" applyAlignment="1">
      <alignment horizontal="center" vertical="center" wrapText="1"/>
    </xf>
    <xf numFmtId="4" fontId="48" fillId="28" borderId="19" xfId="0" applyNumberFormat="1" applyFont="1" applyFill="1" applyBorder="1" applyAlignment="1">
      <alignment horizontal="center" vertical="center" wrapText="1"/>
    </xf>
    <xf numFmtId="0" fontId="47" fillId="24" borderId="51" xfId="38" applyFont="1" applyFill="1" applyBorder="1" applyAlignment="1">
      <alignment horizontal="center" vertical="center" wrapText="1"/>
    </xf>
    <xf numFmtId="4" fontId="22" fillId="0" borderId="0" xfId="0" applyNumberFormat="1" applyFont="1" applyFill="1" applyBorder="1" applyAlignment="1">
      <alignment horizontal="center" vertical="center" wrapText="1"/>
    </xf>
    <xf numFmtId="0" fontId="33" fillId="0" borderId="0" xfId="0" applyFont="1"/>
    <xf numFmtId="0" fontId="22" fillId="0" borderId="0" xfId="38" applyFont="1" applyFill="1" applyAlignment="1">
      <alignment wrapText="1"/>
    </xf>
    <xf numFmtId="0" fontId="1" fillId="0" borderId="0" xfId="38" applyFont="1" applyFill="1"/>
    <xf numFmtId="0" fontId="33" fillId="0" borderId="0" xfId="0" applyFont="1" applyFill="1"/>
    <xf numFmtId="0" fontId="22" fillId="0" borderId="10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wrapText="1"/>
    </xf>
    <xf numFmtId="1" fontId="22" fillId="0" borderId="10" xfId="0" applyNumberFormat="1" applyFont="1" applyFill="1" applyBorder="1" applyAlignment="1">
      <alignment horizontal="center" vertical="center" wrapText="1"/>
    </xf>
  </cellXfs>
  <cellStyles count="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45" builtinId="3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3" xfId="1"/>
    <cellStyle name="Note 2" xfId="39"/>
    <cellStyle name="Output 2" xfId="40"/>
    <cellStyle name="Percent" xfId="44" builtinId="5"/>
    <cellStyle name="Title 2" xfId="41"/>
    <cellStyle name="Total 2" xfId="42"/>
    <cellStyle name="Warning Text 2" xfId="43"/>
  </cellStyles>
  <dxfs count="0"/>
  <tableStyles count="0" defaultTableStyle="TableStyleMedium9" defaultPivotStyle="PivotStyleLight16"/>
  <colors>
    <mruColors>
      <color rgb="FF33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B1:D20"/>
  <sheetViews>
    <sheetView workbookViewId="0">
      <selection activeCell="D13" sqref="D13"/>
    </sheetView>
  </sheetViews>
  <sheetFormatPr defaultRowHeight="15" x14ac:dyDescent="0.25"/>
  <cols>
    <col min="2" max="2" width="55" customWidth="1"/>
    <col min="3" max="3" width="45.7109375" bestFit="1" customWidth="1"/>
    <col min="4" max="4" width="30.85546875" bestFit="1" customWidth="1"/>
  </cols>
  <sheetData>
    <row r="1" spans="2:4" ht="15.75" thickBot="1" x14ac:dyDescent="0.3">
      <c r="B1" s="14"/>
      <c r="C1" s="14"/>
      <c r="D1" s="14"/>
    </row>
    <row r="2" spans="2:4" x14ac:dyDescent="0.25">
      <c r="B2" s="15" t="s">
        <v>32</v>
      </c>
      <c r="C2" s="16" t="s">
        <v>25</v>
      </c>
      <c r="D2" s="17" t="s">
        <v>26</v>
      </c>
    </row>
    <row r="3" spans="2:4" x14ac:dyDescent="0.25">
      <c r="B3" s="221" t="s">
        <v>83</v>
      </c>
      <c r="C3" s="18" t="s">
        <v>82</v>
      </c>
      <c r="D3" s="19" t="s">
        <v>84</v>
      </c>
    </row>
    <row r="4" spans="2:4" x14ac:dyDescent="0.25">
      <c r="B4" s="222"/>
      <c r="C4" s="18"/>
      <c r="D4" s="19"/>
    </row>
    <row r="5" spans="2:4" x14ac:dyDescent="0.25">
      <c r="B5" s="222"/>
      <c r="C5" s="18"/>
      <c r="D5" s="19"/>
    </row>
    <row r="6" spans="2:4" x14ac:dyDescent="0.25">
      <c r="B6" s="222"/>
      <c r="C6" s="18"/>
      <c r="D6" s="19"/>
    </row>
    <row r="7" spans="2:4" x14ac:dyDescent="0.25">
      <c r="B7" s="222"/>
      <c r="C7" s="18"/>
      <c r="D7" s="19"/>
    </row>
    <row r="8" spans="2:4" x14ac:dyDescent="0.25">
      <c r="B8" s="222"/>
      <c r="C8" s="18"/>
      <c r="D8" s="19"/>
    </row>
    <row r="9" spans="2:4" ht="15.75" thickBot="1" x14ac:dyDescent="0.3">
      <c r="B9" s="223"/>
      <c r="C9" s="20"/>
      <c r="D9" s="21"/>
    </row>
    <row r="11" spans="2:4" ht="49.5" customHeight="1" x14ac:dyDescent="0.25">
      <c r="B11" s="226" t="s">
        <v>27</v>
      </c>
      <c r="C11" s="226"/>
      <c r="D11" s="14"/>
    </row>
    <row r="12" spans="2:4" ht="15.75" thickBot="1" x14ac:dyDescent="0.3">
      <c r="B12" s="14"/>
      <c r="C12" s="14"/>
      <c r="D12" s="14"/>
    </row>
    <row r="13" spans="2:4" x14ac:dyDescent="0.25">
      <c r="B13" s="22" t="s">
        <v>28</v>
      </c>
      <c r="C13" s="23" t="s">
        <v>29</v>
      </c>
      <c r="D13" s="24"/>
    </row>
    <row r="14" spans="2:4" x14ac:dyDescent="0.25">
      <c r="B14" s="224" t="s">
        <v>30</v>
      </c>
      <c r="C14" s="18" t="s">
        <v>86</v>
      </c>
      <c r="D14" s="24"/>
    </row>
    <row r="15" spans="2:4" x14ac:dyDescent="0.25">
      <c r="B15" s="224"/>
      <c r="C15" s="18" t="s">
        <v>85</v>
      </c>
      <c r="D15" s="14"/>
    </row>
    <row r="16" spans="2:4" x14ac:dyDescent="0.25">
      <c r="B16" s="224"/>
      <c r="C16" s="18" t="s">
        <v>87</v>
      </c>
      <c r="D16" s="14"/>
    </row>
    <row r="17" spans="2:3" x14ac:dyDescent="0.25">
      <c r="B17" s="224"/>
      <c r="C17" s="18" t="s">
        <v>88</v>
      </c>
    </row>
    <row r="18" spans="2:3" ht="15.75" thickBot="1" x14ac:dyDescent="0.3">
      <c r="B18" s="225"/>
      <c r="C18" s="18" t="s">
        <v>89</v>
      </c>
    </row>
    <row r="20" spans="2:3" ht="54" customHeight="1" x14ac:dyDescent="0.25">
      <c r="B20" s="227" t="s">
        <v>31</v>
      </c>
      <c r="C20" s="227"/>
    </row>
  </sheetData>
  <mergeCells count="4">
    <mergeCell ref="B3:B9"/>
    <mergeCell ref="B14:B18"/>
    <mergeCell ref="B11:C11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E32"/>
  <sheetViews>
    <sheetView workbookViewId="0">
      <selection activeCell="A15" sqref="A15"/>
    </sheetView>
  </sheetViews>
  <sheetFormatPr defaultRowHeight="15" x14ac:dyDescent="0.25"/>
  <cols>
    <col min="1" max="1" width="46" bestFit="1" customWidth="1"/>
    <col min="2" max="2" width="35.140625" customWidth="1"/>
    <col min="3" max="3" width="33.42578125" customWidth="1"/>
    <col min="4" max="4" width="16" bestFit="1" customWidth="1"/>
    <col min="5" max="5" width="13.28515625" bestFit="1" customWidth="1"/>
  </cols>
  <sheetData>
    <row r="1" spans="1:4" ht="15.75" thickBot="1" x14ac:dyDescent="0.3">
      <c r="A1" s="232" t="s">
        <v>3</v>
      </c>
      <c r="B1" s="232"/>
      <c r="C1" s="232"/>
    </row>
    <row r="2" spans="1:4" ht="15.75" x14ac:dyDescent="0.25">
      <c r="A2" s="228" t="s">
        <v>4</v>
      </c>
      <c r="B2" s="229"/>
      <c r="C2" s="230"/>
    </row>
    <row r="3" spans="1:4" ht="15.75" x14ac:dyDescent="0.25">
      <c r="A3" s="4" t="s">
        <v>5</v>
      </c>
      <c r="B3" s="5" t="s">
        <v>6</v>
      </c>
      <c r="C3" s="6" t="s">
        <v>7</v>
      </c>
    </row>
    <row r="4" spans="1:4" ht="15.75" thickBot="1" x14ac:dyDescent="0.3">
      <c r="A4" s="7" t="s">
        <v>8</v>
      </c>
      <c r="B4" s="42">
        <v>42005</v>
      </c>
      <c r="C4" s="43">
        <v>42522</v>
      </c>
    </row>
    <row r="5" spans="1:4" ht="15.75" thickBot="1" x14ac:dyDescent="0.3">
      <c r="A5" s="231"/>
      <c r="B5" s="231"/>
      <c r="C5" s="231"/>
    </row>
    <row r="6" spans="1:4" ht="15.75" x14ac:dyDescent="0.25">
      <c r="A6" s="228" t="s">
        <v>9</v>
      </c>
      <c r="B6" s="229"/>
      <c r="C6" s="230"/>
    </row>
    <row r="7" spans="1:4" ht="15.75" thickBot="1" x14ac:dyDescent="0.3">
      <c r="A7" s="7" t="s">
        <v>10</v>
      </c>
      <c r="B7" s="233" t="s">
        <v>90</v>
      </c>
      <c r="C7" s="234"/>
    </row>
    <row r="8" spans="1:4" ht="15.75" thickBot="1" x14ac:dyDescent="0.3">
      <c r="A8" s="231"/>
      <c r="B8" s="231"/>
      <c r="C8" s="231"/>
    </row>
    <row r="9" spans="1:4" ht="15.75" x14ac:dyDescent="0.25">
      <c r="A9" s="228" t="s">
        <v>11</v>
      </c>
      <c r="B9" s="229"/>
      <c r="C9" s="230"/>
    </row>
    <row r="10" spans="1:4" ht="31.5" x14ac:dyDescent="0.25">
      <c r="A10" s="4" t="s">
        <v>12</v>
      </c>
      <c r="B10" s="5" t="s">
        <v>13</v>
      </c>
      <c r="C10" s="6" t="s">
        <v>14</v>
      </c>
    </row>
    <row r="11" spans="1:4" x14ac:dyDescent="0.25">
      <c r="A11" s="8" t="s">
        <v>15</v>
      </c>
      <c r="B11" s="9">
        <v>16846</v>
      </c>
      <c r="C11" s="29">
        <v>38911.17</v>
      </c>
      <c r="D11" s="2"/>
    </row>
    <row r="12" spans="1:4" x14ac:dyDescent="0.25">
      <c r="A12" s="8" t="s">
        <v>16</v>
      </c>
      <c r="B12" s="9">
        <v>499.49</v>
      </c>
      <c r="C12" s="29">
        <v>499.49</v>
      </c>
      <c r="D12" s="2"/>
    </row>
    <row r="13" spans="1:4" x14ac:dyDescent="0.25">
      <c r="A13" s="8" t="s">
        <v>17</v>
      </c>
      <c r="B13" s="9">
        <v>18341.240000000002</v>
      </c>
      <c r="C13" s="29">
        <v>20424.57</v>
      </c>
      <c r="D13" s="2"/>
    </row>
    <row r="14" spans="1:4" x14ac:dyDescent="0.25">
      <c r="A14" s="8" t="s">
        <v>18</v>
      </c>
      <c r="B14" s="9">
        <v>2590.6799999999998</v>
      </c>
      <c r="C14" s="29">
        <v>2590.6799999999998</v>
      </c>
      <c r="D14" s="2"/>
    </row>
    <row r="15" spans="1:4" x14ac:dyDescent="0.25">
      <c r="A15" s="8" t="s">
        <v>19</v>
      </c>
      <c r="B15" s="9">
        <v>0</v>
      </c>
      <c r="C15" s="29">
        <v>0</v>
      </c>
      <c r="D15" s="2"/>
    </row>
    <row r="16" spans="1:4" x14ac:dyDescent="0.25">
      <c r="A16" s="8" t="s">
        <v>20</v>
      </c>
      <c r="B16" s="9">
        <v>9418.65</v>
      </c>
      <c r="C16" s="29">
        <v>13045.59</v>
      </c>
      <c r="D16" s="2"/>
    </row>
    <row r="17" spans="1:5" x14ac:dyDescent="0.25">
      <c r="A17" s="10" t="s">
        <v>21</v>
      </c>
      <c r="B17" s="9">
        <v>0</v>
      </c>
      <c r="C17" s="29">
        <v>0</v>
      </c>
      <c r="D17" s="2"/>
    </row>
    <row r="18" spans="1:5" x14ac:dyDescent="0.25">
      <c r="A18" s="8" t="s">
        <v>22</v>
      </c>
      <c r="B18" s="9">
        <v>0</v>
      </c>
      <c r="C18" s="29">
        <v>0</v>
      </c>
      <c r="D18" s="2"/>
    </row>
    <row r="19" spans="1:5" x14ac:dyDescent="0.25">
      <c r="A19" s="10" t="s">
        <v>23</v>
      </c>
      <c r="B19" s="9">
        <v>0</v>
      </c>
      <c r="C19" s="29">
        <v>0</v>
      </c>
      <c r="D19" s="2"/>
    </row>
    <row r="20" spans="1:5" ht="16.5" thickBot="1" x14ac:dyDescent="0.3">
      <c r="A20" s="11" t="s">
        <v>24</v>
      </c>
      <c r="B20" s="12">
        <f>SUM(B11:B19)</f>
        <v>47696.060000000005</v>
      </c>
      <c r="C20" s="13">
        <f>SUM(C11:C19)</f>
        <v>75471.5</v>
      </c>
      <c r="D20" s="2"/>
      <c r="E20" s="44"/>
    </row>
    <row r="21" spans="1:5" ht="15.75" thickBot="1" x14ac:dyDescent="0.3"/>
    <row r="22" spans="1:5" ht="15.75" x14ac:dyDescent="0.25">
      <c r="A22" s="228" t="s">
        <v>33</v>
      </c>
      <c r="B22" s="229"/>
      <c r="C22" s="230"/>
    </row>
    <row r="23" spans="1:5" ht="31.5" x14ac:dyDescent="0.25">
      <c r="A23" s="25" t="s">
        <v>34</v>
      </c>
      <c r="B23" s="26" t="s">
        <v>13</v>
      </c>
      <c r="C23" s="27" t="s">
        <v>14</v>
      </c>
    </row>
    <row r="24" spans="1:5" x14ac:dyDescent="0.25">
      <c r="A24" s="8" t="s">
        <v>86</v>
      </c>
      <c r="B24" s="28">
        <v>27615.14</v>
      </c>
      <c r="C24" s="29">
        <v>36228.730000000003</v>
      </c>
    </row>
    <row r="25" spans="1:5" x14ac:dyDescent="0.25">
      <c r="A25" s="8" t="s">
        <v>85</v>
      </c>
      <c r="B25" s="28">
        <v>6217.63</v>
      </c>
      <c r="C25" s="29">
        <v>6217.63</v>
      </c>
    </row>
    <row r="26" spans="1:5" x14ac:dyDescent="0.25">
      <c r="A26" s="8" t="s">
        <v>87</v>
      </c>
      <c r="B26" s="28">
        <v>5562.86</v>
      </c>
      <c r="C26" s="29">
        <v>6512.86</v>
      </c>
    </row>
    <row r="27" spans="1:5" x14ac:dyDescent="0.25">
      <c r="A27" s="8" t="s">
        <v>88</v>
      </c>
      <c r="B27" s="28">
        <v>0</v>
      </c>
      <c r="C27" s="29">
        <v>30436.41</v>
      </c>
    </row>
    <row r="28" spans="1:5" x14ac:dyDescent="0.25">
      <c r="A28" s="8" t="s">
        <v>89</v>
      </c>
      <c r="B28" s="28">
        <v>14401.18</v>
      </c>
      <c r="C28" s="29">
        <v>14401.18</v>
      </c>
    </row>
    <row r="29" spans="1:5" x14ac:dyDescent="0.25">
      <c r="A29" s="30" t="s">
        <v>91</v>
      </c>
      <c r="B29" s="28">
        <v>6203.19</v>
      </c>
      <c r="C29" s="29">
        <v>6203.19</v>
      </c>
    </row>
    <row r="30" spans="1:5" ht="16.5" thickBot="1" x14ac:dyDescent="0.3">
      <c r="A30" s="31" t="s">
        <v>24</v>
      </c>
      <c r="B30" s="32">
        <f>SUM(B24:B29)</f>
        <v>60000</v>
      </c>
      <c r="C30" s="33">
        <f>SUM(C24:C29)</f>
        <v>100000</v>
      </c>
    </row>
    <row r="32" spans="1:5" x14ac:dyDescent="0.25">
      <c r="B32" s="44"/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6"/>
  <sheetViews>
    <sheetView tabSelected="1" zoomScaleNormal="100" workbookViewId="0">
      <selection activeCell="L15" sqref="L15:M15"/>
    </sheetView>
  </sheetViews>
  <sheetFormatPr defaultRowHeight="15" x14ac:dyDescent="0.25"/>
  <cols>
    <col min="1" max="1" width="19.5703125" style="2" customWidth="1"/>
    <col min="2" max="2" width="11.28515625" style="2" customWidth="1"/>
    <col min="3" max="3" width="36.5703125" style="2" customWidth="1"/>
    <col min="4" max="4" width="26.5703125" style="2" customWidth="1"/>
    <col min="5" max="6" width="12.85546875" style="2" customWidth="1"/>
    <col min="7" max="7" width="15.7109375" style="35" customWidth="1"/>
    <col min="8" max="8" width="15.7109375" style="37" customWidth="1"/>
    <col min="9" max="9" width="18" style="37" customWidth="1"/>
    <col min="10" max="10" width="15.5703125" style="2" customWidth="1"/>
    <col min="11" max="11" width="19.5703125" style="2" customWidth="1"/>
    <col min="12" max="12" width="15.5703125" style="2" customWidth="1"/>
    <col min="13" max="13" width="15" style="2" customWidth="1"/>
    <col min="14" max="14" width="18.85546875" style="2" hidden="1" customWidth="1"/>
    <col min="15" max="15" width="13.7109375" style="2" hidden="1" customWidth="1"/>
    <col min="16" max="16" width="20" style="2" hidden="1" customWidth="1"/>
    <col min="17" max="17" width="16" style="2" customWidth="1"/>
    <col min="18" max="16384" width="9.140625" style="2"/>
  </cols>
  <sheetData>
    <row r="1" spans="1:19" x14ac:dyDescent="0.25">
      <c r="A1" s="60"/>
    </row>
    <row r="2" spans="1:19" ht="18.75" x14ac:dyDescent="0.25">
      <c r="A2" s="61" t="s">
        <v>144</v>
      </c>
    </row>
    <row r="3" spans="1:19" ht="18.75" x14ac:dyDescent="0.3">
      <c r="A3" s="62" t="s">
        <v>145</v>
      </c>
    </row>
    <row r="4" spans="1:19" ht="18" x14ac:dyDescent="0.25">
      <c r="A4" s="63"/>
    </row>
    <row r="5" spans="1:19" ht="15.75" x14ac:dyDescent="0.25">
      <c r="A5" s="64" t="s">
        <v>199</v>
      </c>
    </row>
    <row r="6" spans="1:19" ht="15.75" x14ac:dyDescent="0.25">
      <c r="A6" s="65"/>
    </row>
    <row r="7" spans="1:19" ht="15.75" x14ac:dyDescent="0.25">
      <c r="A7" s="64" t="s">
        <v>258</v>
      </c>
    </row>
    <row r="8" spans="1:19" ht="15.75" x14ac:dyDescent="0.25">
      <c r="A8" s="64" t="s">
        <v>259</v>
      </c>
      <c r="B8" s="53"/>
    </row>
    <row r="9" spans="1:19" ht="15.75" x14ac:dyDescent="0.25">
      <c r="A9" s="64" t="s">
        <v>198</v>
      </c>
      <c r="B9" s="53"/>
    </row>
    <row r="11" spans="1:19" ht="15.75" customHeight="1" x14ac:dyDescent="0.25">
      <c r="A11" s="255" t="s">
        <v>78</v>
      </c>
      <c r="B11" s="256"/>
      <c r="C11" s="256"/>
      <c r="D11" s="256"/>
      <c r="E11" s="256"/>
      <c r="F11" s="256"/>
      <c r="G11" s="256"/>
      <c r="H11" s="256"/>
      <c r="I11" s="256"/>
      <c r="J11" s="256"/>
      <c r="K11" s="256"/>
      <c r="L11" s="256"/>
      <c r="M11" s="256"/>
      <c r="N11" s="256"/>
      <c r="O11" s="256"/>
      <c r="P11" s="256"/>
      <c r="Q11" s="1"/>
      <c r="R11" s="1"/>
      <c r="S11" s="1"/>
    </row>
    <row r="12" spans="1:19" ht="15.75" x14ac:dyDescent="0.25">
      <c r="A12" s="249" t="s">
        <v>0</v>
      </c>
      <c r="B12" s="250"/>
      <c r="C12" s="250"/>
      <c r="D12" s="250"/>
      <c r="E12" s="250"/>
      <c r="F12" s="250"/>
      <c r="G12" s="250"/>
      <c r="H12" s="250"/>
      <c r="I12" s="250"/>
      <c r="J12" s="250"/>
      <c r="K12" s="250"/>
      <c r="L12" s="250"/>
      <c r="M12" s="250"/>
      <c r="N12" s="250"/>
      <c r="O12" s="250"/>
      <c r="P12" s="251"/>
      <c r="Q12" s="1"/>
      <c r="R12" s="1"/>
      <c r="S12" s="1"/>
    </row>
    <row r="13" spans="1:19" x14ac:dyDescent="0.25">
      <c r="A13" s="241" t="s">
        <v>38</v>
      </c>
      <c r="B13" s="241" t="s">
        <v>39</v>
      </c>
      <c r="C13" s="241" t="s">
        <v>40</v>
      </c>
      <c r="D13" s="241" t="s">
        <v>41</v>
      </c>
      <c r="E13" s="241" t="s">
        <v>51</v>
      </c>
      <c r="F13" s="241" t="s">
        <v>53</v>
      </c>
      <c r="G13" s="252" t="s">
        <v>54</v>
      </c>
      <c r="H13" s="252"/>
      <c r="I13" s="252"/>
      <c r="J13" s="241" t="s">
        <v>58</v>
      </c>
      <c r="K13" s="241" t="s">
        <v>59</v>
      </c>
      <c r="L13" s="241" t="s">
        <v>60</v>
      </c>
      <c r="M13" s="241"/>
      <c r="N13" s="241" t="s">
        <v>146</v>
      </c>
      <c r="O13" s="241" t="s">
        <v>147</v>
      </c>
      <c r="P13" s="241" t="s">
        <v>148</v>
      </c>
      <c r="Q13" s="1"/>
      <c r="R13" s="1"/>
      <c r="S13" s="1"/>
    </row>
    <row r="14" spans="1:19" ht="54.75" customHeight="1" x14ac:dyDescent="0.25">
      <c r="A14" s="241"/>
      <c r="B14" s="241"/>
      <c r="C14" s="241"/>
      <c r="D14" s="241"/>
      <c r="E14" s="241"/>
      <c r="F14" s="241"/>
      <c r="G14" s="41" t="s">
        <v>56</v>
      </c>
      <c r="H14" s="59" t="s">
        <v>55</v>
      </c>
      <c r="I14" s="59" t="s">
        <v>57</v>
      </c>
      <c r="J14" s="241"/>
      <c r="K14" s="241"/>
      <c r="L14" s="58" t="s">
        <v>61</v>
      </c>
      <c r="M14" s="58" t="s">
        <v>62</v>
      </c>
      <c r="N14" s="241"/>
      <c r="O14" s="241"/>
      <c r="P14" s="241"/>
      <c r="Q14" s="1"/>
      <c r="R14" s="1"/>
      <c r="S14" s="1"/>
    </row>
    <row r="15" spans="1:19" ht="25.5" x14ac:dyDescent="0.25">
      <c r="A15" s="57" t="s">
        <v>92</v>
      </c>
      <c r="B15" s="196" t="s">
        <v>94</v>
      </c>
      <c r="C15" s="52" t="s">
        <v>115</v>
      </c>
      <c r="D15" s="3" t="s">
        <v>124</v>
      </c>
      <c r="E15" s="57">
        <v>1</v>
      </c>
      <c r="F15" s="3"/>
      <c r="G15" s="197">
        <v>250</v>
      </c>
      <c r="H15" s="47">
        <v>1</v>
      </c>
      <c r="I15" s="47">
        <v>0</v>
      </c>
      <c r="J15" s="57">
        <v>1</v>
      </c>
      <c r="K15" s="3" t="s">
        <v>36</v>
      </c>
      <c r="L15" s="45">
        <v>42461</v>
      </c>
      <c r="M15" s="45">
        <f>L15+60</f>
        <v>42521</v>
      </c>
      <c r="N15" s="50"/>
      <c r="O15" s="3"/>
      <c r="P15" s="3"/>
      <c r="Q15" s="146"/>
      <c r="R15" s="1"/>
      <c r="S15" s="1"/>
    </row>
    <row r="16" spans="1:19" s="289" customFormat="1" ht="25.5" customHeight="1" x14ac:dyDescent="0.25">
      <c r="A16" s="220" t="s">
        <v>92</v>
      </c>
      <c r="B16" s="220" t="s">
        <v>207</v>
      </c>
      <c r="C16" s="52" t="s">
        <v>208</v>
      </c>
      <c r="D16" s="3" t="s">
        <v>42</v>
      </c>
      <c r="E16" s="220">
        <v>1</v>
      </c>
      <c r="F16" s="3"/>
      <c r="G16" s="46">
        <v>5000</v>
      </c>
      <c r="H16" s="47">
        <v>1</v>
      </c>
      <c r="I16" s="47">
        <v>0</v>
      </c>
      <c r="J16" s="220">
        <v>1</v>
      </c>
      <c r="K16" s="3" t="s">
        <v>36</v>
      </c>
      <c r="L16" s="45">
        <v>42658</v>
      </c>
      <c r="M16" s="45">
        <f t="shared" ref="M16:M26" si="0">L16+90</f>
        <v>42748</v>
      </c>
      <c r="N16" s="285"/>
      <c r="O16" s="38"/>
      <c r="P16" s="38"/>
      <c r="Q16" s="287"/>
      <c r="R16" s="288"/>
      <c r="S16" s="288"/>
    </row>
    <row r="17" spans="1:19" s="289" customFormat="1" ht="25.5" x14ac:dyDescent="0.25">
      <c r="A17" s="220" t="s">
        <v>92</v>
      </c>
      <c r="B17" s="220" t="s">
        <v>232</v>
      </c>
      <c r="C17" s="52" t="s">
        <v>200</v>
      </c>
      <c r="D17" s="3" t="s">
        <v>124</v>
      </c>
      <c r="E17" s="220">
        <v>1</v>
      </c>
      <c r="F17" s="3"/>
      <c r="G17" s="46">
        <v>400</v>
      </c>
      <c r="H17" s="47">
        <v>1</v>
      </c>
      <c r="I17" s="47">
        <v>0</v>
      </c>
      <c r="J17" s="220">
        <v>1</v>
      </c>
      <c r="K17" s="3" t="s">
        <v>36</v>
      </c>
      <c r="L17" s="45">
        <v>42475</v>
      </c>
      <c r="M17" s="45">
        <f t="shared" si="0"/>
        <v>42565</v>
      </c>
      <c r="N17" s="285"/>
      <c r="O17" s="38"/>
      <c r="P17" s="38"/>
      <c r="Q17" s="287"/>
      <c r="R17" s="288"/>
      <c r="S17" s="288"/>
    </row>
    <row r="18" spans="1:19" s="289" customFormat="1" ht="25.5" x14ac:dyDescent="0.25">
      <c r="A18" s="220" t="s">
        <v>92</v>
      </c>
      <c r="B18" s="220" t="s">
        <v>233</v>
      </c>
      <c r="C18" s="52" t="s">
        <v>201</v>
      </c>
      <c r="D18" s="3" t="s">
        <v>124</v>
      </c>
      <c r="E18" s="220">
        <v>1</v>
      </c>
      <c r="F18" s="3"/>
      <c r="G18" s="46">
        <v>400</v>
      </c>
      <c r="H18" s="47">
        <v>1</v>
      </c>
      <c r="I18" s="47">
        <v>0</v>
      </c>
      <c r="J18" s="220">
        <v>1</v>
      </c>
      <c r="K18" s="3" t="s">
        <v>36</v>
      </c>
      <c r="L18" s="45">
        <v>42536</v>
      </c>
      <c r="M18" s="45">
        <f t="shared" si="0"/>
        <v>42626</v>
      </c>
      <c r="N18" s="285"/>
      <c r="O18" s="38"/>
      <c r="P18" s="38"/>
      <c r="Q18" s="287"/>
      <c r="R18" s="288"/>
      <c r="S18" s="288"/>
    </row>
    <row r="19" spans="1:19" s="289" customFormat="1" ht="25.5" x14ac:dyDescent="0.25">
      <c r="A19" s="220" t="s">
        <v>92</v>
      </c>
      <c r="B19" s="220" t="s">
        <v>234</v>
      </c>
      <c r="C19" s="52" t="s">
        <v>202</v>
      </c>
      <c r="D19" s="3" t="s">
        <v>124</v>
      </c>
      <c r="E19" s="220">
        <v>1</v>
      </c>
      <c r="F19" s="3"/>
      <c r="G19" s="46">
        <v>400</v>
      </c>
      <c r="H19" s="47">
        <v>1</v>
      </c>
      <c r="I19" s="47">
        <v>0</v>
      </c>
      <c r="J19" s="220">
        <v>1</v>
      </c>
      <c r="K19" s="3" t="s">
        <v>36</v>
      </c>
      <c r="L19" s="45">
        <v>42536</v>
      </c>
      <c r="M19" s="45">
        <f t="shared" si="0"/>
        <v>42626</v>
      </c>
      <c r="N19" s="285"/>
      <c r="O19" s="38"/>
      <c r="P19" s="38"/>
      <c r="Q19" s="287"/>
      <c r="R19" s="288"/>
      <c r="S19" s="288"/>
    </row>
    <row r="20" spans="1:19" s="289" customFormat="1" ht="25.5" x14ac:dyDescent="0.25">
      <c r="A20" s="220" t="s">
        <v>92</v>
      </c>
      <c r="B20" s="220" t="s">
        <v>235</v>
      </c>
      <c r="C20" s="52" t="s">
        <v>203</v>
      </c>
      <c r="D20" s="3" t="s">
        <v>42</v>
      </c>
      <c r="E20" s="220">
        <v>1</v>
      </c>
      <c r="F20" s="3"/>
      <c r="G20" s="46">
        <v>687.5</v>
      </c>
      <c r="H20" s="47">
        <v>1</v>
      </c>
      <c r="I20" s="47">
        <v>0</v>
      </c>
      <c r="J20" s="220">
        <v>1</v>
      </c>
      <c r="K20" s="3" t="s">
        <v>36</v>
      </c>
      <c r="L20" s="45">
        <v>42536</v>
      </c>
      <c r="M20" s="45">
        <f t="shared" si="0"/>
        <v>42626</v>
      </c>
      <c r="N20" s="285"/>
      <c r="O20" s="38"/>
      <c r="P20" s="38"/>
      <c r="Q20" s="287"/>
      <c r="R20" s="288"/>
      <c r="S20" s="288"/>
    </row>
    <row r="21" spans="1:19" s="289" customFormat="1" ht="25.5" x14ac:dyDescent="0.25">
      <c r="A21" s="220" t="s">
        <v>92</v>
      </c>
      <c r="B21" s="220" t="s">
        <v>236</v>
      </c>
      <c r="C21" s="52" t="s">
        <v>204</v>
      </c>
      <c r="D21" s="3" t="s">
        <v>124</v>
      </c>
      <c r="E21" s="220">
        <v>1</v>
      </c>
      <c r="F21" s="3"/>
      <c r="G21" s="46">
        <v>400</v>
      </c>
      <c r="H21" s="47">
        <v>1</v>
      </c>
      <c r="I21" s="47">
        <v>0</v>
      </c>
      <c r="J21" s="220">
        <v>1</v>
      </c>
      <c r="K21" s="3" t="s">
        <v>36</v>
      </c>
      <c r="L21" s="45">
        <v>42628</v>
      </c>
      <c r="M21" s="45">
        <f t="shared" si="0"/>
        <v>42718</v>
      </c>
      <c r="N21" s="285"/>
      <c r="O21" s="38"/>
      <c r="P21" s="38"/>
      <c r="Q21" s="287"/>
      <c r="R21" s="288"/>
      <c r="S21" s="288"/>
    </row>
    <row r="22" spans="1:19" s="289" customFormat="1" ht="38.25" x14ac:dyDescent="0.25">
      <c r="A22" s="220" t="s">
        <v>92</v>
      </c>
      <c r="B22" s="220" t="s">
        <v>237</v>
      </c>
      <c r="C22" s="52" t="s">
        <v>205</v>
      </c>
      <c r="D22" s="3" t="s">
        <v>42</v>
      </c>
      <c r="E22" s="220">
        <v>1</v>
      </c>
      <c r="F22" s="3"/>
      <c r="G22" s="46">
        <v>608</v>
      </c>
      <c r="H22" s="47">
        <v>1</v>
      </c>
      <c r="I22" s="47">
        <v>0</v>
      </c>
      <c r="J22" s="220">
        <v>1</v>
      </c>
      <c r="K22" s="3" t="s">
        <v>36</v>
      </c>
      <c r="L22" s="45">
        <v>42475</v>
      </c>
      <c r="M22" s="45">
        <f t="shared" si="0"/>
        <v>42565</v>
      </c>
      <c r="N22" s="285"/>
      <c r="O22" s="38"/>
      <c r="P22" s="38"/>
      <c r="Q22" s="287"/>
      <c r="R22" s="288"/>
      <c r="S22" s="288"/>
    </row>
    <row r="23" spans="1:19" s="289" customFormat="1" x14ac:dyDescent="0.25">
      <c r="A23" s="220" t="s">
        <v>92</v>
      </c>
      <c r="B23" s="220" t="s">
        <v>238</v>
      </c>
      <c r="C23" s="52" t="s">
        <v>206</v>
      </c>
      <c r="D23" s="3" t="s">
        <v>124</v>
      </c>
      <c r="E23" s="220">
        <v>1</v>
      </c>
      <c r="F23" s="3"/>
      <c r="G23" s="46">
        <v>400</v>
      </c>
      <c r="H23" s="47">
        <v>1</v>
      </c>
      <c r="I23" s="47">
        <v>0</v>
      </c>
      <c r="J23" s="220">
        <v>1</v>
      </c>
      <c r="K23" s="3" t="s">
        <v>36</v>
      </c>
      <c r="L23" s="45">
        <v>42475</v>
      </c>
      <c r="M23" s="45">
        <f t="shared" si="0"/>
        <v>42565</v>
      </c>
      <c r="N23" s="285"/>
      <c r="O23" s="38"/>
      <c r="P23" s="38"/>
      <c r="Q23" s="287"/>
      <c r="R23" s="288"/>
      <c r="S23" s="288"/>
    </row>
    <row r="24" spans="1:19" s="289" customFormat="1" ht="25.5" x14ac:dyDescent="0.25">
      <c r="A24" s="220" t="s">
        <v>92</v>
      </c>
      <c r="B24" s="220" t="s">
        <v>239</v>
      </c>
      <c r="C24" s="52" t="s">
        <v>209</v>
      </c>
      <c r="D24" s="3" t="s">
        <v>124</v>
      </c>
      <c r="E24" s="220">
        <v>1</v>
      </c>
      <c r="F24" s="3"/>
      <c r="G24" s="46">
        <v>400</v>
      </c>
      <c r="H24" s="47">
        <v>1</v>
      </c>
      <c r="I24" s="47">
        <v>0</v>
      </c>
      <c r="J24" s="220">
        <v>1</v>
      </c>
      <c r="K24" s="3" t="s">
        <v>36</v>
      </c>
      <c r="L24" s="45">
        <v>42505</v>
      </c>
      <c r="M24" s="45">
        <f t="shared" si="0"/>
        <v>42595</v>
      </c>
      <c r="N24" s="285"/>
      <c r="O24" s="38"/>
      <c r="P24" s="38"/>
      <c r="Q24" s="287"/>
      <c r="R24" s="288"/>
      <c r="S24" s="288"/>
    </row>
    <row r="25" spans="1:19" s="289" customFormat="1" ht="25.5" x14ac:dyDescent="0.25">
      <c r="A25" s="220" t="s">
        <v>92</v>
      </c>
      <c r="B25" s="220" t="s">
        <v>240</v>
      </c>
      <c r="C25" s="52" t="s">
        <v>210</v>
      </c>
      <c r="D25" s="3" t="s">
        <v>124</v>
      </c>
      <c r="E25" s="220">
        <v>1</v>
      </c>
      <c r="F25" s="3"/>
      <c r="G25" s="46">
        <v>400</v>
      </c>
      <c r="H25" s="47">
        <v>1</v>
      </c>
      <c r="I25" s="47">
        <v>0</v>
      </c>
      <c r="J25" s="220">
        <v>1</v>
      </c>
      <c r="K25" s="3" t="s">
        <v>36</v>
      </c>
      <c r="L25" s="45">
        <v>42566</v>
      </c>
      <c r="M25" s="45">
        <f t="shared" si="0"/>
        <v>42656</v>
      </c>
      <c r="N25" s="285"/>
      <c r="O25" s="38"/>
      <c r="P25" s="38"/>
      <c r="Q25" s="287"/>
      <c r="R25" s="288"/>
      <c r="S25" s="288"/>
    </row>
    <row r="26" spans="1:19" s="289" customFormat="1" ht="38.25" x14ac:dyDescent="0.25">
      <c r="A26" s="220" t="s">
        <v>92</v>
      </c>
      <c r="B26" s="220" t="s">
        <v>256</v>
      </c>
      <c r="C26" s="52" t="s">
        <v>219</v>
      </c>
      <c r="D26" s="3" t="s">
        <v>42</v>
      </c>
      <c r="E26" s="220">
        <v>1</v>
      </c>
      <c r="F26" s="3"/>
      <c r="G26" s="46">
        <v>1250</v>
      </c>
      <c r="H26" s="47">
        <v>1</v>
      </c>
      <c r="I26" s="47">
        <v>0</v>
      </c>
      <c r="J26" s="220">
        <v>1</v>
      </c>
      <c r="K26" s="3" t="s">
        <v>36</v>
      </c>
      <c r="L26" s="45">
        <v>42444</v>
      </c>
      <c r="M26" s="45">
        <f t="shared" si="0"/>
        <v>42534</v>
      </c>
      <c r="N26" s="285"/>
      <c r="O26" s="38"/>
      <c r="P26" s="38"/>
      <c r="Q26" s="287"/>
      <c r="R26" s="288"/>
      <c r="S26" s="288"/>
    </row>
    <row r="27" spans="1:19" x14ac:dyDescent="0.25">
      <c r="A27" s="38"/>
      <c r="B27" s="38"/>
      <c r="C27" s="38"/>
      <c r="D27" s="38"/>
      <c r="E27" s="148" t="s">
        <v>24</v>
      </c>
      <c r="F27" s="66" t="s">
        <v>15</v>
      </c>
      <c r="G27" s="67">
        <f>SUM(G15:G26)</f>
        <v>10595.5</v>
      </c>
      <c r="H27" s="40"/>
      <c r="I27" s="40"/>
      <c r="J27" s="38"/>
      <c r="K27" s="38"/>
      <c r="L27" s="38"/>
      <c r="M27" s="38"/>
      <c r="N27" s="38"/>
      <c r="O27" s="38"/>
      <c r="P27" s="38"/>
      <c r="Q27" s="1"/>
      <c r="R27" s="1"/>
      <c r="S27" s="1"/>
    </row>
    <row r="28" spans="1:19" ht="15" customHeight="1" x14ac:dyDescent="0.25"/>
    <row r="29" spans="1:19" ht="15.75" x14ac:dyDescent="0.25">
      <c r="A29" s="249" t="s">
        <v>63</v>
      </c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0"/>
      <c r="P29" s="251"/>
      <c r="Q29" s="1"/>
      <c r="R29" s="1"/>
      <c r="S29" s="1"/>
    </row>
    <row r="30" spans="1:19" ht="15" customHeight="1" x14ac:dyDescent="0.25">
      <c r="A30" s="241" t="s">
        <v>64</v>
      </c>
      <c r="B30" s="241" t="s">
        <v>39</v>
      </c>
      <c r="C30" s="241" t="s">
        <v>40</v>
      </c>
      <c r="D30" s="241" t="s">
        <v>52</v>
      </c>
      <c r="E30" s="241" t="s">
        <v>51</v>
      </c>
      <c r="F30" s="241" t="s">
        <v>53</v>
      </c>
      <c r="G30" s="252" t="s">
        <v>54</v>
      </c>
      <c r="H30" s="252"/>
      <c r="I30" s="252"/>
      <c r="J30" s="241" t="s">
        <v>58</v>
      </c>
      <c r="K30" s="241" t="s">
        <v>59</v>
      </c>
      <c r="L30" s="241" t="s">
        <v>60</v>
      </c>
      <c r="M30" s="241"/>
      <c r="N30" s="241" t="s">
        <v>146</v>
      </c>
      <c r="O30" s="241" t="s">
        <v>147</v>
      </c>
      <c r="P30" s="241" t="s">
        <v>148</v>
      </c>
      <c r="Q30" s="1"/>
      <c r="R30" s="1"/>
      <c r="S30" s="1"/>
    </row>
    <row r="31" spans="1:19" ht="51.75" customHeight="1" x14ac:dyDescent="0.25">
      <c r="A31" s="241"/>
      <c r="B31" s="241"/>
      <c r="C31" s="241"/>
      <c r="D31" s="241"/>
      <c r="E31" s="241"/>
      <c r="F31" s="241"/>
      <c r="G31" s="41" t="s">
        <v>56</v>
      </c>
      <c r="H31" s="59" t="s">
        <v>55</v>
      </c>
      <c r="I31" s="59" t="s">
        <v>57</v>
      </c>
      <c r="J31" s="241"/>
      <c r="K31" s="241"/>
      <c r="L31" s="58" t="s">
        <v>61</v>
      </c>
      <c r="M31" s="58" t="s">
        <v>62</v>
      </c>
      <c r="N31" s="241"/>
      <c r="O31" s="241"/>
      <c r="P31" s="241"/>
      <c r="Q31" s="1"/>
      <c r="R31" s="1"/>
      <c r="S31" s="1"/>
    </row>
    <row r="32" spans="1:19" x14ac:dyDescent="0.25">
      <c r="A32" s="57"/>
      <c r="B32" s="51"/>
      <c r="C32" s="52"/>
      <c r="D32" s="3"/>
      <c r="E32" s="57"/>
      <c r="F32" s="57"/>
      <c r="G32" s="46"/>
      <c r="H32" s="47"/>
      <c r="I32" s="47"/>
      <c r="J32" s="57"/>
      <c r="K32" s="3"/>
      <c r="L32" s="45"/>
      <c r="M32" s="45"/>
      <c r="N32" s="49"/>
      <c r="O32" s="3"/>
      <c r="P32" s="3"/>
      <c r="Q32" s="1"/>
      <c r="R32" s="1"/>
      <c r="S32" s="1"/>
    </row>
    <row r="33" spans="1:19" x14ac:dyDescent="0.25">
      <c r="A33" s="38"/>
      <c r="B33" s="38"/>
      <c r="C33" s="38"/>
      <c r="D33" s="38"/>
      <c r="E33" s="148" t="s">
        <v>24</v>
      </c>
      <c r="F33" s="66" t="s">
        <v>220</v>
      </c>
      <c r="G33" s="67">
        <f>SUM(G32:G32)</f>
        <v>0</v>
      </c>
      <c r="H33" s="40"/>
      <c r="I33" s="40"/>
      <c r="J33" s="38"/>
      <c r="K33" s="38"/>
      <c r="L33" s="38"/>
      <c r="M33" s="38"/>
      <c r="N33" s="38"/>
      <c r="O33" s="38"/>
      <c r="P33" s="38"/>
      <c r="Q33" s="1"/>
      <c r="R33" s="1"/>
      <c r="S33" s="1"/>
    </row>
    <row r="35" spans="1:19" ht="15.75" customHeight="1" x14ac:dyDescent="0.25">
      <c r="A35" s="249" t="s">
        <v>65</v>
      </c>
      <c r="B35" s="250"/>
      <c r="C35" s="250"/>
      <c r="D35" s="250"/>
      <c r="E35" s="250"/>
      <c r="F35" s="250"/>
      <c r="G35" s="250"/>
      <c r="H35" s="250"/>
      <c r="I35" s="250"/>
      <c r="J35" s="250"/>
      <c r="K35" s="250"/>
      <c r="L35" s="250"/>
      <c r="M35" s="250"/>
      <c r="N35" s="250"/>
      <c r="O35" s="250"/>
      <c r="P35" s="251"/>
    </row>
    <row r="36" spans="1:19" ht="15" customHeight="1" x14ac:dyDescent="0.25">
      <c r="A36" s="241" t="s">
        <v>64</v>
      </c>
      <c r="B36" s="241" t="s">
        <v>39</v>
      </c>
      <c r="C36" s="241" t="s">
        <v>40</v>
      </c>
      <c r="D36" s="241" t="s">
        <v>52</v>
      </c>
      <c r="E36" s="241" t="s">
        <v>51</v>
      </c>
      <c r="F36" s="241" t="s">
        <v>53</v>
      </c>
      <c r="G36" s="252" t="s">
        <v>54</v>
      </c>
      <c r="H36" s="252"/>
      <c r="I36" s="252"/>
      <c r="J36" s="241" t="s">
        <v>58</v>
      </c>
      <c r="K36" s="241" t="s">
        <v>59</v>
      </c>
      <c r="L36" s="241" t="s">
        <v>60</v>
      </c>
      <c r="M36" s="241"/>
      <c r="N36" s="241" t="s">
        <v>146</v>
      </c>
      <c r="O36" s="241" t="s">
        <v>147</v>
      </c>
      <c r="P36" s="241" t="s">
        <v>148</v>
      </c>
    </row>
    <row r="37" spans="1:19" ht="36.75" customHeight="1" x14ac:dyDescent="0.25">
      <c r="A37" s="241"/>
      <c r="B37" s="241"/>
      <c r="C37" s="241"/>
      <c r="D37" s="241"/>
      <c r="E37" s="241"/>
      <c r="F37" s="241"/>
      <c r="G37" s="41" t="s">
        <v>56</v>
      </c>
      <c r="H37" s="59" t="s">
        <v>55</v>
      </c>
      <c r="I37" s="59" t="s">
        <v>57</v>
      </c>
      <c r="J37" s="241"/>
      <c r="K37" s="241"/>
      <c r="L37" s="58" t="s">
        <v>149</v>
      </c>
      <c r="M37" s="58" t="s">
        <v>62</v>
      </c>
      <c r="N37" s="241"/>
      <c r="O37" s="241"/>
      <c r="P37" s="241"/>
    </row>
    <row r="38" spans="1:19" s="289" customFormat="1" ht="38.25" x14ac:dyDescent="0.25">
      <c r="A38" s="220" t="s">
        <v>92</v>
      </c>
      <c r="B38" s="290" t="s">
        <v>98</v>
      </c>
      <c r="C38" s="52" t="s">
        <v>100</v>
      </c>
      <c r="D38" s="3" t="s">
        <v>124</v>
      </c>
      <c r="E38" s="220">
        <v>1</v>
      </c>
      <c r="F38" s="3"/>
      <c r="G38" s="46">
        <v>2699.49</v>
      </c>
      <c r="H38" s="47">
        <v>1</v>
      </c>
      <c r="I38" s="47">
        <v>0</v>
      </c>
      <c r="J38" s="220">
        <v>2</v>
      </c>
      <c r="K38" s="3" t="s">
        <v>36</v>
      </c>
      <c r="L38" s="45">
        <v>42597</v>
      </c>
      <c r="M38" s="45">
        <f>L38+60</f>
        <v>42657</v>
      </c>
      <c r="N38" s="220"/>
      <c r="O38" s="3"/>
      <c r="P38" s="3"/>
    </row>
    <row r="39" spans="1:19" s="289" customFormat="1" ht="38.25" x14ac:dyDescent="0.25">
      <c r="A39" s="220" t="s">
        <v>92</v>
      </c>
      <c r="B39" s="290" t="s">
        <v>99</v>
      </c>
      <c r="C39" s="52" t="s">
        <v>255</v>
      </c>
      <c r="D39" s="3" t="s">
        <v>124</v>
      </c>
      <c r="E39" s="220">
        <v>1</v>
      </c>
      <c r="F39" s="3"/>
      <c r="G39" s="46">
        <f>3000-230</f>
        <v>2770</v>
      </c>
      <c r="H39" s="47">
        <v>1</v>
      </c>
      <c r="I39" s="47">
        <v>0</v>
      </c>
      <c r="J39" s="220">
        <v>2</v>
      </c>
      <c r="K39" s="3" t="s">
        <v>36</v>
      </c>
      <c r="L39" s="45">
        <v>42597</v>
      </c>
      <c r="M39" s="45">
        <f>L39+60</f>
        <v>42657</v>
      </c>
      <c r="N39" s="220"/>
      <c r="O39" s="3"/>
      <c r="P39" s="3"/>
    </row>
    <row r="40" spans="1:19" x14ac:dyDescent="0.25">
      <c r="A40" s="38"/>
      <c r="B40" s="38"/>
      <c r="C40" s="38"/>
      <c r="D40" s="38"/>
      <c r="E40" s="148" t="s">
        <v>24</v>
      </c>
      <c r="F40" s="66" t="s">
        <v>221</v>
      </c>
      <c r="G40" s="67">
        <f>SUM(G38:G39)</f>
        <v>5469.49</v>
      </c>
      <c r="H40" s="40"/>
      <c r="I40" s="40"/>
      <c r="J40" s="38"/>
      <c r="K40" s="38"/>
      <c r="L40" s="38"/>
      <c r="M40" s="38"/>
      <c r="N40" s="38"/>
      <c r="O40" s="38"/>
      <c r="P40" s="38"/>
      <c r="Q40" s="147"/>
    </row>
    <row r="41" spans="1:19" x14ac:dyDescent="0.25">
      <c r="Q41" s="147"/>
    </row>
    <row r="42" spans="1:19" ht="15.75" customHeight="1" x14ac:dyDescent="0.25">
      <c r="A42" s="249" t="s">
        <v>66</v>
      </c>
      <c r="B42" s="250"/>
      <c r="C42" s="250"/>
      <c r="D42" s="250"/>
      <c r="E42" s="250"/>
      <c r="F42" s="250"/>
      <c r="G42" s="250"/>
      <c r="H42" s="250"/>
      <c r="I42" s="250"/>
      <c r="J42" s="250"/>
      <c r="K42" s="250"/>
      <c r="L42" s="250"/>
      <c r="M42" s="250"/>
      <c r="N42" s="250"/>
      <c r="O42" s="250"/>
      <c r="P42" s="251"/>
      <c r="Q42" s="147"/>
    </row>
    <row r="43" spans="1:19" ht="15" customHeight="1" x14ac:dyDescent="0.25">
      <c r="A43" s="241" t="s">
        <v>64</v>
      </c>
      <c r="B43" s="241" t="s">
        <v>39</v>
      </c>
      <c r="C43" s="241" t="s">
        <v>40</v>
      </c>
      <c r="D43" s="241" t="s">
        <v>52</v>
      </c>
      <c r="E43" s="254"/>
      <c r="F43" s="254"/>
      <c r="G43" s="252" t="s">
        <v>54</v>
      </c>
      <c r="H43" s="252"/>
      <c r="I43" s="252"/>
      <c r="J43" s="241" t="s">
        <v>58</v>
      </c>
      <c r="K43" s="241" t="s">
        <v>59</v>
      </c>
      <c r="L43" s="241" t="s">
        <v>60</v>
      </c>
      <c r="M43" s="241"/>
      <c r="N43" s="241" t="s">
        <v>146</v>
      </c>
      <c r="O43" s="241" t="s">
        <v>147</v>
      </c>
      <c r="P43" s="241" t="s">
        <v>148</v>
      </c>
      <c r="Q43" s="147"/>
    </row>
    <row r="44" spans="1:19" ht="36" customHeight="1" x14ac:dyDescent="0.25">
      <c r="A44" s="241"/>
      <c r="B44" s="241"/>
      <c r="C44" s="241"/>
      <c r="D44" s="241"/>
      <c r="E44" s="241" t="s">
        <v>67</v>
      </c>
      <c r="F44" s="241"/>
      <c r="G44" s="58" t="s">
        <v>56</v>
      </c>
      <c r="H44" s="41" t="s">
        <v>55</v>
      </c>
      <c r="I44" s="59" t="s">
        <v>57</v>
      </c>
      <c r="J44" s="241"/>
      <c r="K44" s="241"/>
      <c r="L44" s="58" t="s">
        <v>150</v>
      </c>
      <c r="M44" s="58" t="s">
        <v>62</v>
      </c>
      <c r="N44" s="241"/>
      <c r="O44" s="241"/>
      <c r="P44" s="241"/>
      <c r="Q44" s="147"/>
    </row>
    <row r="45" spans="1:19" s="289" customFormat="1" ht="38.25" x14ac:dyDescent="0.25">
      <c r="A45" s="220" t="s">
        <v>92</v>
      </c>
      <c r="B45" s="290" t="s">
        <v>102</v>
      </c>
      <c r="C45" s="52" t="s">
        <v>128</v>
      </c>
      <c r="D45" s="3" t="s">
        <v>80</v>
      </c>
      <c r="E45" s="3"/>
      <c r="F45" s="3"/>
      <c r="G45" s="46">
        <v>90.91</v>
      </c>
      <c r="H45" s="47">
        <v>1</v>
      </c>
      <c r="I45" s="47">
        <v>0</v>
      </c>
      <c r="J45" s="73">
        <v>1</v>
      </c>
      <c r="K45" s="3" t="s">
        <v>35</v>
      </c>
      <c r="L45" s="45">
        <v>42461</v>
      </c>
      <c r="M45" s="45">
        <f>L45+92</f>
        <v>42553</v>
      </c>
      <c r="N45" s="220"/>
      <c r="O45" s="3"/>
      <c r="P45" s="3"/>
      <c r="Q45" s="291"/>
    </row>
    <row r="46" spans="1:19" s="289" customFormat="1" ht="25.5" x14ac:dyDescent="0.25">
      <c r="A46" s="220" t="s">
        <v>92</v>
      </c>
      <c r="B46" s="290" t="s">
        <v>211</v>
      </c>
      <c r="C46" s="52" t="s">
        <v>212</v>
      </c>
      <c r="D46" s="3" t="s">
        <v>130</v>
      </c>
      <c r="E46" s="3"/>
      <c r="F46" s="3"/>
      <c r="G46" s="46">
        <v>500</v>
      </c>
      <c r="H46" s="47">
        <v>1</v>
      </c>
      <c r="I46" s="47">
        <v>0</v>
      </c>
      <c r="J46" s="73">
        <v>1</v>
      </c>
      <c r="K46" s="3" t="s">
        <v>36</v>
      </c>
      <c r="L46" s="45">
        <v>42491</v>
      </c>
      <c r="M46" s="45">
        <f>L46+120</f>
        <v>42611</v>
      </c>
      <c r="N46" s="220"/>
      <c r="O46" s="3"/>
      <c r="P46" s="3"/>
      <c r="Q46" s="287"/>
    </row>
    <row r="47" spans="1:19" s="289" customFormat="1" ht="25.5" customHeight="1" x14ac:dyDescent="0.25">
      <c r="A47" s="220" t="s">
        <v>92</v>
      </c>
      <c r="B47" s="290" t="s">
        <v>213</v>
      </c>
      <c r="C47" s="52" t="s">
        <v>214</v>
      </c>
      <c r="D47" s="3" t="s">
        <v>80</v>
      </c>
      <c r="E47" s="3"/>
      <c r="F47" s="3"/>
      <c r="G47" s="46">
        <v>155</v>
      </c>
      <c r="H47" s="47">
        <v>1</v>
      </c>
      <c r="I47" s="47">
        <v>0</v>
      </c>
      <c r="J47" s="73">
        <v>1</v>
      </c>
      <c r="K47" s="3" t="s">
        <v>35</v>
      </c>
      <c r="L47" s="45">
        <v>42491</v>
      </c>
      <c r="M47" s="45">
        <f>L47+120</f>
        <v>42611</v>
      </c>
      <c r="N47" s="220"/>
      <c r="O47" s="3"/>
      <c r="P47" s="3"/>
      <c r="Q47" s="287"/>
    </row>
    <row r="48" spans="1:19" s="289" customFormat="1" ht="38.25" x14ac:dyDescent="0.25">
      <c r="A48" s="220" t="s">
        <v>92</v>
      </c>
      <c r="B48" s="290" t="s">
        <v>215</v>
      </c>
      <c r="C48" s="52" t="s">
        <v>216</v>
      </c>
      <c r="D48" s="3" t="s">
        <v>130</v>
      </c>
      <c r="E48" s="3"/>
      <c r="F48" s="3"/>
      <c r="G48" s="46">
        <v>200</v>
      </c>
      <c r="H48" s="47">
        <v>1</v>
      </c>
      <c r="I48" s="47">
        <v>0</v>
      </c>
      <c r="J48" s="73">
        <v>1</v>
      </c>
      <c r="K48" s="3" t="s">
        <v>36</v>
      </c>
      <c r="L48" s="45">
        <v>42430</v>
      </c>
      <c r="M48" s="45">
        <f>L48+120</f>
        <v>42550</v>
      </c>
      <c r="N48" s="220"/>
      <c r="O48" s="3"/>
      <c r="P48" s="3"/>
      <c r="Q48" s="287"/>
    </row>
    <row r="49" spans="1:17" s="289" customFormat="1" ht="51" x14ac:dyDescent="0.25">
      <c r="A49" s="220" t="s">
        <v>92</v>
      </c>
      <c r="B49" s="290" t="s">
        <v>117</v>
      </c>
      <c r="C49" s="54" t="s">
        <v>121</v>
      </c>
      <c r="D49" s="3" t="s">
        <v>47</v>
      </c>
      <c r="E49" s="3"/>
      <c r="F49" s="3"/>
      <c r="G49" s="46">
        <v>20</v>
      </c>
      <c r="H49" s="47">
        <v>1</v>
      </c>
      <c r="I49" s="47">
        <v>0</v>
      </c>
      <c r="J49" s="73">
        <v>1</v>
      </c>
      <c r="K49" s="3" t="s">
        <v>35</v>
      </c>
      <c r="L49" s="45"/>
      <c r="M49" s="45">
        <v>42430</v>
      </c>
      <c r="N49" s="220"/>
      <c r="O49" s="3"/>
      <c r="P49" s="3"/>
    </row>
    <row r="50" spans="1:17" s="289" customFormat="1" ht="25.5" x14ac:dyDescent="0.25">
      <c r="A50" s="220" t="s">
        <v>92</v>
      </c>
      <c r="B50" s="292" t="s">
        <v>118</v>
      </c>
      <c r="C50" s="52" t="s">
        <v>129</v>
      </c>
      <c r="D50" s="3" t="s">
        <v>130</v>
      </c>
      <c r="E50" s="3"/>
      <c r="F50" s="3"/>
      <c r="G50" s="46">
        <v>340</v>
      </c>
      <c r="H50" s="47">
        <v>1</v>
      </c>
      <c r="I50" s="47">
        <v>0</v>
      </c>
      <c r="J50" s="73">
        <v>1</v>
      </c>
      <c r="K50" s="3" t="s">
        <v>36</v>
      </c>
      <c r="L50" s="45">
        <v>42248</v>
      </c>
      <c r="M50" s="45">
        <v>42401</v>
      </c>
      <c r="N50" s="220"/>
      <c r="O50" s="3"/>
      <c r="P50" s="3"/>
    </row>
    <row r="51" spans="1:17" s="289" customFormat="1" ht="38.25" x14ac:dyDescent="0.25">
      <c r="A51" s="220" t="s">
        <v>92</v>
      </c>
      <c r="B51" s="290" t="s">
        <v>260</v>
      </c>
      <c r="C51" s="52" t="s">
        <v>254</v>
      </c>
      <c r="D51" s="3" t="s">
        <v>130</v>
      </c>
      <c r="E51" s="3"/>
      <c r="F51" s="3"/>
      <c r="G51" s="46">
        <v>230</v>
      </c>
      <c r="H51" s="47">
        <v>1</v>
      </c>
      <c r="I51" s="47">
        <v>0</v>
      </c>
      <c r="J51" s="73">
        <v>2</v>
      </c>
      <c r="K51" s="3" t="s">
        <v>36</v>
      </c>
      <c r="L51" s="45">
        <v>42186</v>
      </c>
      <c r="M51" s="45">
        <v>42491</v>
      </c>
      <c r="N51" s="220"/>
      <c r="O51" s="3"/>
      <c r="P51" s="3"/>
    </row>
    <row r="52" spans="1:17" s="289" customFormat="1" ht="63.75" x14ac:dyDescent="0.25">
      <c r="A52" s="220" t="s">
        <v>92</v>
      </c>
      <c r="B52" s="290" t="s">
        <v>261</v>
      </c>
      <c r="C52" s="52" t="s">
        <v>262</v>
      </c>
      <c r="D52" s="3" t="s">
        <v>130</v>
      </c>
      <c r="E52" s="3"/>
      <c r="F52" s="3"/>
      <c r="G52" s="46">
        <v>1301.26</v>
      </c>
      <c r="H52" s="47">
        <v>1</v>
      </c>
      <c r="I52" s="47">
        <v>0</v>
      </c>
      <c r="J52" s="73">
        <v>3</v>
      </c>
      <c r="K52" s="3" t="s">
        <v>36</v>
      </c>
      <c r="L52" s="45">
        <v>42536</v>
      </c>
      <c r="M52" s="45">
        <f>L52+124</f>
        <v>42660</v>
      </c>
      <c r="N52" s="220"/>
      <c r="O52" s="3"/>
      <c r="P52" s="3"/>
    </row>
    <row r="53" spans="1:17" s="289" customFormat="1" ht="38.25" x14ac:dyDescent="0.25">
      <c r="A53" s="220" t="s">
        <v>92</v>
      </c>
      <c r="B53" s="290" t="s">
        <v>217</v>
      </c>
      <c r="C53" s="52" t="s">
        <v>218</v>
      </c>
      <c r="D53" s="3" t="s">
        <v>130</v>
      </c>
      <c r="E53" s="3"/>
      <c r="F53" s="3"/>
      <c r="G53" s="46">
        <v>533.67999999999995</v>
      </c>
      <c r="H53" s="47">
        <v>1</v>
      </c>
      <c r="I53" s="47">
        <v>0</v>
      </c>
      <c r="J53" s="73">
        <v>3</v>
      </c>
      <c r="K53" s="3" t="s">
        <v>36</v>
      </c>
      <c r="L53" s="45">
        <v>42583</v>
      </c>
      <c r="M53" s="45">
        <f>L53+124</f>
        <v>42707</v>
      </c>
      <c r="N53" s="220"/>
      <c r="O53" s="3"/>
      <c r="P53" s="3"/>
    </row>
    <row r="54" spans="1:17" ht="25.5" x14ac:dyDescent="0.25">
      <c r="A54" s="57" t="s">
        <v>92</v>
      </c>
      <c r="B54" s="199" t="s">
        <v>105</v>
      </c>
      <c r="C54" s="52" t="s">
        <v>132</v>
      </c>
      <c r="D54" s="3" t="s">
        <v>130</v>
      </c>
      <c r="E54" s="3"/>
      <c r="F54" s="3"/>
      <c r="G54" s="197">
        <v>342.71</v>
      </c>
      <c r="H54" s="47">
        <v>1</v>
      </c>
      <c r="I54" s="47">
        <v>0</v>
      </c>
      <c r="J54" s="73">
        <v>5</v>
      </c>
      <c r="K54" s="3" t="s">
        <v>36</v>
      </c>
      <c r="L54" s="45">
        <v>42461</v>
      </c>
      <c r="M54" s="45">
        <v>42583</v>
      </c>
      <c r="N54" s="49"/>
      <c r="O54" s="3"/>
      <c r="P54" s="3"/>
    </row>
    <row r="55" spans="1:17" ht="25.5" x14ac:dyDescent="0.25">
      <c r="A55" s="57" t="s">
        <v>92</v>
      </c>
      <c r="B55" s="199" t="s">
        <v>106</v>
      </c>
      <c r="C55" s="52" t="s">
        <v>112</v>
      </c>
      <c r="D55" s="3" t="s">
        <v>130</v>
      </c>
      <c r="E55" s="3"/>
      <c r="F55" s="3"/>
      <c r="G55" s="197">
        <v>500</v>
      </c>
      <c r="H55" s="47">
        <v>1</v>
      </c>
      <c r="I55" s="47">
        <v>0</v>
      </c>
      <c r="J55" s="73">
        <v>5</v>
      </c>
      <c r="K55" s="3" t="s">
        <v>36</v>
      </c>
      <c r="L55" s="45">
        <v>42186</v>
      </c>
      <c r="M55" s="45">
        <v>42430</v>
      </c>
      <c r="N55" s="49"/>
      <c r="O55" s="3"/>
      <c r="P55" s="3"/>
    </row>
    <row r="56" spans="1:17" ht="38.25" x14ac:dyDescent="0.25">
      <c r="A56" s="57" t="s">
        <v>92</v>
      </c>
      <c r="B56" s="199" t="s">
        <v>119</v>
      </c>
      <c r="C56" s="52" t="s">
        <v>133</v>
      </c>
      <c r="D56" s="3" t="s">
        <v>130</v>
      </c>
      <c r="E56" s="3"/>
      <c r="F56" s="3"/>
      <c r="G56" s="197">
        <v>240</v>
      </c>
      <c r="H56" s="47">
        <v>1</v>
      </c>
      <c r="I56" s="47">
        <v>0</v>
      </c>
      <c r="J56" s="73">
        <v>5</v>
      </c>
      <c r="K56" s="3" t="s">
        <v>36</v>
      </c>
      <c r="L56" s="45">
        <v>42186</v>
      </c>
      <c r="M56" s="45">
        <f>L56+120</f>
        <v>42306</v>
      </c>
      <c r="N56" s="49"/>
      <c r="O56" s="3"/>
      <c r="P56" s="3"/>
    </row>
    <row r="57" spans="1:17" ht="25.5" x14ac:dyDescent="0.25">
      <c r="A57" s="57" t="s">
        <v>92</v>
      </c>
      <c r="B57" s="199" t="s">
        <v>107</v>
      </c>
      <c r="C57" s="52" t="s">
        <v>113</v>
      </c>
      <c r="D57" s="3" t="s">
        <v>130</v>
      </c>
      <c r="E57" s="3"/>
      <c r="F57" s="3"/>
      <c r="G57" s="197">
        <v>264.75</v>
      </c>
      <c r="H57" s="47">
        <v>1</v>
      </c>
      <c r="I57" s="47">
        <v>0</v>
      </c>
      <c r="J57" s="73">
        <v>5</v>
      </c>
      <c r="K57" s="3" t="s">
        <v>35</v>
      </c>
      <c r="L57" s="45">
        <v>42186</v>
      </c>
      <c r="M57" s="45">
        <v>42461</v>
      </c>
      <c r="N57" s="49"/>
      <c r="O57" s="3"/>
      <c r="P57" s="3"/>
    </row>
    <row r="58" spans="1:17" ht="25.5" x14ac:dyDescent="0.25">
      <c r="A58" s="57" t="s">
        <v>92</v>
      </c>
      <c r="B58" s="199" t="s">
        <v>108</v>
      </c>
      <c r="C58" s="52" t="s">
        <v>114</v>
      </c>
      <c r="D58" s="3" t="s">
        <v>130</v>
      </c>
      <c r="E58" s="3"/>
      <c r="F58" s="3"/>
      <c r="G58" s="197">
        <v>229.44</v>
      </c>
      <c r="H58" s="47">
        <v>1</v>
      </c>
      <c r="I58" s="47">
        <v>0</v>
      </c>
      <c r="J58" s="73">
        <v>6</v>
      </c>
      <c r="K58" s="3" t="s">
        <v>36</v>
      </c>
      <c r="L58" s="45"/>
      <c r="M58" s="45">
        <v>42583</v>
      </c>
      <c r="N58" s="49" t="s">
        <v>123</v>
      </c>
      <c r="O58" s="3"/>
      <c r="P58" s="3"/>
      <c r="Q58" s="145"/>
    </row>
    <row r="59" spans="1:17" s="286" customFormat="1" ht="25.5" x14ac:dyDescent="0.25">
      <c r="A59" s="220" t="s">
        <v>92</v>
      </c>
      <c r="B59" s="51" t="s">
        <v>109</v>
      </c>
      <c r="C59" s="52" t="s">
        <v>122</v>
      </c>
      <c r="D59" s="3" t="s">
        <v>130</v>
      </c>
      <c r="E59" s="3"/>
      <c r="F59" s="3"/>
      <c r="G59" s="46">
        <v>453.5</v>
      </c>
      <c r="H59" s="47">
        <v>1</v>
      </c>
      <c r="I59" s="47">
        <v>0</v>
      </c>
      <c r="J59" s="73">
        <v>6</v>
      </c>
      <c r="K59" s="3" t="s">
        <v>36</v>
      </c>
      <c r="L59" s="45">
        <v>42186</v>
      </c>
      <c r="M59" s="45">
        <v>42491</v>
      </c>
      <c r="N59" s="220"/>
      <c r="O59" s="3"/>
      <c r="P59" s="3"/>
    </row>
    <row r="60" spans="1:17" x14ac:dyDescent="0.25">
      <c r="A60" s="38"/>
      <c r="B60" s="38"/>
      <c r="C60" s="38"/>
      <c r="D60" s="38"/>
      <c r="E60" s="148" t="s">
        <v>24</v>
      </c>
      <c r="F60" s="66" t="s">
        <v>222</v>
      </c>
      <c r="G60" s="68">
        <f>SUM(G45:G59)</f>
        <v>5401.2499999999991</v>
      </c>
      <c r="H60" s="39"/>
      <c r="I60" s="40"/>
      <c r="J60" s="40"/>
      <c r="K60" s="38"/>
      <c r="L60" s="38"/>
      <c r="M60" s="38"/>
      <c r="N60" s="38"/>
      <c r="O60" s="38"/>
      <c r="P60" s="38"/>
    </row>
    <row r="62" spans="1:17" ht="15.75" customHeight="1" x14ac:dyDescent="0.25">
      <c r="A62" s="249" t="s">
        <v>70</v>
      </c>
      <c r="B62" s="250"/>
      <c r="C62" s="250"/>
      <c r="D62" s="250"/>
      <c r="E62" s="250"/>
      <c r="F62" s="250"/>
      <c r="G62" s="250"/>
      <c r="H62" s="250"/>
      <c r="I62" s="250"/>
      <c r="J62" s="250"/>
      <c r="K62" s="250"/>
      <c r="L62" s="250"/>
      <c r="M62" s="250"/>
      <c r="N62" s="250"/>
      <c r="O62" s="250"/>
      <c r="P62" s="251"/>
    </row>
    <row r="63" spans="1:17" ht="15" customHeight="1" x14ac:dyDescent="0.25">
      <c r="A63" s="241" t="s">
        <v>64</v>
      </c>
      <c r="B63" s="241" t="s">
        <v>39</v>
      </c>
      <c r="C63" s="241" t="s">
        <v>40</v>
      </c>
      <c r="D63" s="241" t="s">
        <v>52</v>
      </c>
      <c r="E63" s="241" t="s">
        <v>53</v>
      </c>
      <c r="F63" s="252" t="s">
        <v>54</v>
      </c>
      <c r="G63" s="252"/>
      <c r="H63" s="252"/>
      <c r="I63" s="253" t="s">
        <v>69</v>
      </c>
      <c r="J63" s="241" t="s">
        <v>58</v>
      </c>
      <c r="K63" s="241" t="s">
        <v>59</v>
      </c>
      <c r="L63" s="241" t="s">
        <v>60</v>
      </c>
      <c r="M63" s="241"/>
      <c r="N63" s="241" t="s">
        <v>146</v>
      </c>
      <c r="O63" s="241" t="s">
        <v>147</v>
      </c>
      <c r="P63" s="241" t="s">
        <v>148</v>
      </c>
    </row>
    <row r="64" spans="1:17" ht="38.25" x14ac:dyDescent="0.25">
      <c r="A64" s="241"/>
      <c r="B64" s="241"/>
      <c r="C64" s="241"/>
      <c r="D64" s="241"/>
      <c r="E64" s="241"/>
      <c r="F64" s="58" t="s">
        <v>56</v>
      </c>
      <c r="G64" s="41" t="s">
        <v>55</v>
      </c>
      <c r="H64" s="59" t="s">
        <v>57</v>
      </c>
      <c r="I64" s="253"/>
      <c r="J64" s="241"/>
      <c r="K64" s="241"/>
      <c r="L64" s="58" t="s">
        <v>68</v>
      </c>
      <c r="M64" s="58" t="s">
        <v>151</v>
      </c>
      <c r="N64" s="241"/>
      <c r="O64" s="241"/>
      <c r="P64" s="241"/>
    </row>
    <row r="65" spans="1:16" x14ac:dyDescent="0.25">
      <c r="A65" s="57"/>
      <c r="B65" s="51"/>
      <c r="C65" s="69"/>
      <c r="D65" s="3"/>
      <c r="E65" s="3"/>
      <c r="F65" s="46"/>
      <c r="G65" s="48"/>
      <c r="H65" s="48"/>
      <c r="I65" s="36"/>
      <c r="J65" s="73"/>
      <c r="K65" s="3"/>
      <c r="L65" s="45"/>
      <c r="M65" s="45"/>
      <c r="N65" s="50"/>
      <c r="O65" s="3"/>
      <c r="P65" s="3"/>
    </row>
    <row r="66" spans="1:16" ht="25.5" x14ac:dyDescent="0.25">
      <c r="A66" s="38"/>
      <c r="B66" s="38"/>
      <c r="C66" s="38"/>
      <c r="D66" s="38"/>
      <c r="E66" s="66" t="s">
        <v>223</v>
      </c>
      <c r="F66" s="67">
        <f>SUM(F65:F65)</f>
        <v>0</v>
      </c>
      <c r="G66" s="67"/>
      <c r="H66" s="40"/>
      <c r="I66" s="40"/>
      <c r="J66" s="38"/>
      <c r="K66" s="38"/>
      <c r="L66" s="38"/>
      <c r="M66" s="38"/>
      <c r="N66" s="38"/>
      <c r="O66" s="38"/>
      <c r="P66" s="38"/>
    </row>
    <row r="68" spans="1:16" ht="15.75" customHeight="1" x14ac:dyDescent="0.25">
      <c r="A68" s="249" t="s">
        <v>71</v>
      </c>
      <c r="B68" s="250"/>
      <c r="C68" s="250"/>
      <c r="D68" s="250"/>
      <c r="E68" s="250"/>
      <c r="F68" s="250"/>
      <c r="G68" s="250"/>
      <c r="H68" s="250"/>
      <c r="I68" s="250"/>
      <c r="J68" s="250"/>
      <c r="K68" s="250"/>
      <c r="L68" s="250"/>
      <c r="M68" s="250"/>
      <c r="N68" s="250"/>
      <c r="O68" s="250"/>
      <c r="P68" s="251"/>
    </row>
    <row r="69" spans="1:16" ht="15" customHeight="1" x14ac:dyDescent="0.25">
      <c r="A69" s="241" t="s">
        <v>64</v>
      </c>
      <c r="B69" s="241" t="s">
        <v>39</v>
      </c>
      <c r="C69" s="241" t="s">
        <v>40</v>
      </c>
      <c r="D69" s="241" t="s">
        <v>52</v>
      </c>
      <c r="E69" s="254"/>
      <c r="F69" s="254"/>
      <c r="G69" s="252" t="s">
        <v>54</v>
      </c>
      <c r="H69" s="252"/>
      <c r="I69" s="252"/>
      <c r="J69" s="241" t="s">
        <v>58</v>
      </c>
      <c r="K69" s="241" t="s">
        <v>59</v>
      </c>
      <c r="L69" s="241" t="s">
        <v>60</v>
      </c>
      <c r="M69" s="241"/>
      <c r="N69" s="241" t="s">
        <v>146</v>
      </c>
      <c r="O69" s="241" t="s">
        <v>147</v>
      </c>
      <c r="P69" s="241" t="s">
        <v>148</v>
      </c>
    </row>
    <row r="70" spans="1:16" ht="36" customHeight="1" x14ac:dyDescent="0.25">
      <c r="A70" s="241"/>
      <c r="B70" s="241"/>
      <c r="C70" s="241"/>
      <c r="D70" s="241"/>
      <c r="E70" s="241" t="s">
        <v>53</v>
      </c>
      <c r="F70" s="241"/>
      <c r="G70" s="58" t="s">
        <v>56</v>
      </c>
      <c r="H70" s="41" t="s">
        <v>55</v>
      </c>
      <c r="I70" s="59" t="s">
        <v>57</v>
      </c>
      <c r="J70" s="241"/>
      <c r="K70" s="241"/>
      <c r="L70" s="58" t="s">
        <v>152</v>
      </c>
      <c r="M70" s="58" t="s">
        <v>62</v>
      </c>
      <c r="N70" s="241"/>
      <c r="O70" s="241"/>
      <c r="P70" s="241"/>
    </row>
    <row r="71" spans="1:16" ht="51" x14ac:dyDescent="0.25">
      <c r="A71" s="57" t="s">
        <v>92</v>
      </c>
      <c r="B71" s="198" t="s">
        <v>95</v>
      </c>
      <c r="C71" s="55" t="s">
        <v>257</v>
      </c>
      <c r="D71" s="3" t="s">
        <v>130</v>
      </c>
      <c r="E71" s="242"/>
      <c r="F71" s="242"/>
      <c r="G71" s="197">
        <v>450</v>
      </c>
      <c r="H71" s="47">
        <v>1</v>
      </c>
      <c r="I71" s="47">
        <v>0</v>
      </c>
      <c r="J71" s="73">
        <v>1</v>
      </c>
      <c r="K71" s="3" t="s">
        <v>36</v>
      </c>
      <c r="L71" s="45">
        <v>42186</v>
      </c>
      <c r="M71" s="45">
        <v>42491</v>
      </c>
      <c r="N71" s="49"/>
      <c r="O71" s="3"/>
      <c r="P71" s="3"/>
    </row>
    <row r="72" spans="1:16" ht="51" x14ac:dyDescent="0.25">
      <c r="A72" s="57" t="s">
        <v>92</v>
      </c>
      <c r="B72" s="199" t="s">
        <v>96</v>
      </c>
      <c r="C72" s="56" t="s">
        <v>120</v>
      </c>
      <c r="D72" s="3" t="s">
        <v>130</v>
      </c>
      <c r="E72" s="242"/>
      <c r="F72" s="242"/>
      <c r="G72" s="197">
        <v>180</v>
      </c>
      <c r="H72" s="47">
        <v>1</v>
      </c>
      <c r="I72" s="47">
        <v>0</v>
      </c>
      <c r="J72" s="73">
        <v>1</v>
      </c>
      <c r="K72" s="3" t="s">
        <v>36</v>
      </c>
      <c r="L72" s="45">
        <v>42186</v>
      </c>
      <c r="M72" s="45">
        <v>42491</v>
      </c>
      <c r="N72" s="49"/>
      <c r="O72" s="3"/>
      <c r="P72" s="3"/>
    </row>
    <row r="73" spans="1:16" ht="51" x14ac:dyDescent="0.25">
      <c r="A73" s="57" t="s">
        <v>92</v>
      </c>
      <c r="B73" s="199" t="s">
        <v>97</v>
      </c>
      <c r="C73" s="55" t="s">
        <v>172</v>
      </c>
      <c r="D73" s="3" t="s">
        <v>130</v>
      </c>
      <c r="E73" s="242"/>
      <c r="F73" s="242"/>
      <c r="G73" s="197">
        <v>250</v>
      </c>
      <c r="H73" s="47">
        <v>1</v>
      </c>
      <c r="I73" s="47">
        <v>0</v>
      </c>
      <c r="J73" s="73">
        <v>1</v>
      </c>
      <c r="K73" s="3" t="s">
        <v>35</v>
      </c>
      <c r="L73" s="45">
        <v>42186</v>
      </c>
      <c r="M73" s="45">
        <v>42491</v>
      </c>
      <c r="N73" s="49"/>
      <c r="O73" s="3"/>
      <c r="P73" s="3"/>
    </row>
    <row r="74" spans="1:16" ht="25.5" x14ac:dyDescent="0.25">
      <c r="A74" s="38"/>
      <c r="B74" s="38"/>
      <c r="C74" s="38"/>
      <c r="D74" s="38"/>
      <c r="E74" s="38"/>
      <c r="F74" s="66" t="s">
        <v>224</v>
      </c>
      <c r="G74" s="67">
        <f>SUM(G71:G73)</f>
        <v>880</v>
      </c>
      <c r="H74" s="39"/>
      <c r="I74" s="40"/>
      <c r="J74" s="40"/>
      <c r="K74" s="38"/>
      <c r="L74" s="38"/>
      <c r="M74" s="38"/>
      <c r="N74" s="38"/>
      <c r="O74" s="38"/>
      <c r="P74" s="38"/>
    </row>
    <row r="75" spans="1:16" x14ac:dyDescent="0.25">
      <c r="E75" s="38"/>
      <c r="F75" s="38"/>
      <c r="G75" s="38"/>
      <c r="H75" s="39"/>
      <c r="I75" s="40"/>
      <c r="J75" s="40"/>
      <c r="K75" s="38"/>
      <c r="L75" s="38"/>
      <c r="M75" s="38"/>
      <c r="N75" s="38"/>
      <c r="O75" s="38"/>
      <c r="P75" s="38"/>
    </row>
    <row r="76" spans="1:16" ht="15.75" customHeight="1" x14ac:dyDescent="0.25">
      <c r="A76" s="249" t="s">
        <v>72</v>
      </c>
      <c r="B76" s="250"/>
      <c r="C76" s="250"/>
      <c r="D76" s="250"/>
      <c r="E76" s="250"/>
      <c r="F76" s="250"/>
      <c r="G76" s="250"/>
      <c r="H76" s="250"/>
      <c r="I76" s="250"/>
      <c r="J76" s="250"/>
      <c r="K76" s="250"/>
      <c r="L76" s="250"/>
      <c r="M76" s="250"/>
      <c r="N76" s="250"/>
      <c r="O76" s="250"/>
      <c r="P76" s="251"/>
    </row>
    <row r="77" spans="1:16" ht="15" customHeight="1" x14ac:dyDescent="0.25">
      <c r="A77" s="241" t="s">
        <v>64</v>
      </c>
      <c r="B77" s="241" t="s">
        <v>73</v>
      </c>
      <c r="C77" s="241" t="s">
        <v>40</v>
      </c>
      <c r="D77" s="241"/>
      <c r="E77" s="241" t="s">
        <v>53</v>
      </c>
      <c r="F77" s="241"/>
      <c r="G77" s="252" t="s">
        <v>54</v>
      </c>
      <c r="H77" s="252"/>
      <c r="I77" s="252"/>
      <c r="J77" s="241" t="s">
        <v>58</v>
      </c>
      <c r="K77" s="253" t="s">
        <v>74</v>
      </c>
      <c r="L77" s="241" t="s">
        <v>60</v>
      </c>
      <c r="M77" s="241"/>
      <c r="N77" s="241" t="s">
        <v>77</v>
      </c>
      <c r="O77" s="241" t="s">
        <v>147</v>
      </c>
      <c r="P77" s="241" t="s">
        <v>148</v>
      </c>
    </row>
    <row r="78" spans="1:16" ht="63.75" x14ac:dyDescent="0.25">
      <c r="A78" s="241"/>
      <c r="B78" s="241"/>
      <c r="C78" s="241"/>
      <c r="D78" s="241"/>
      <c r="E78" s="241"/>
      <c r="F78" s="241"/>
      <c r="G78" s="58" t="s">
        <v>56</v>
      </c>
      <c r="H78" s="58" t="s">
        <v>55</v>
      </c>
      <c r="I78" s="41" t="s">
        <v>57</v>
      </c>
      <c r="J78" s="241"/>
      <c r="K78" s="253"/>
      <c r="L78" s="58" t="s">
        <v>75</v>
      </c>
      <c r="M78" s="58" t="s">
        <v>76</v>
      </c>
      <c r="N78" s="241"/>
      <c r="O78" s="241"/>
      <c r="P78" s="241"/>
    </row>
    <row r="79" spans="1:16" x14ac:dyDescent="0.25">
      <c r="A79" s="3"/>
      <c r="B79" s="3"/>
      <c r="C79" s="242"/>
      <c r="D79" s="242"/>
      <c r="E79" s="242"/>
      <c r="F79" s="242"/>
      <c r="G79" s="3"/>
      <c r="H79" s="3"/>
      <c r="I79" s="34"/>
      <c r="J79" s="36"/>
      <c r="K79" s="36"/>
      <c r="L79" s="3"/>
      <c r="M79" s="3"/>
      <c r="N79" s="3"/>
      <c r="O79" s="3"/>
      <c r="P79" s="3"/>
    </row>
    <row r="80" spans="1:16" ht="25.5" x14ac:dyDescent="0.25">
      <c r="F80" s="66" t="s">
        <v>225</v>
      </c>
      <c r="G80" s="149">
        <v>0</v>
      </c>
    </row>
    <row r="82" spans="1:8" x14ac:dyDescent="0.25">
      <c r="F82" s="66" t="s">
        <v>24</v>
      </c>
      <c r="G82" s="67">
        <f>G74+F66+G60+G40+G33+G27+G80</f>
        <v>22346.239999999998</v>
      </c>
      <c r="H82" s="177" t="s">
        <v>248</v>
      </c>
    </row>
    <row r="84" spans="1:8" ht="23.25" customHeight="1" x14ac:dyDescent="0.25">
      <c r="A84" s="243" t="s">
        <v>153</v>
      </c>
      <c r="B84" s="70" t="s">
        <v>37</v>
      </c>
      <c r="G84" s="35">
        <v>117</v>
      </c>
    </row>
    <row r="85" spans="1:8" x14ac:dyDescent="0.25">
      <c r="A85" s="244"/>
      <c r="B85" s="70" t="s">
        <v>35</v>
      </c>
      <c r="G85" s="35">
        <v>2000</v>
      </c>
    </row>
    <row r="86" spans="1:8" x14ac:dyDescent="0.25">
      <c r="A86" s="245"/>
      <c r="B86" s="71" t="s">
        <v>36</v>
      </c>
      <c r="G86" s="35">
        <v>45.89</v>
      </c>
    </row>
    <row r="87" spans="1:8" x14ac:dyDescent="0.25">
      <c r="G87" s="35">
        <v>45.89</v>
      </c>
    </row>
    <row r="88" spans="1:8" x14ac:dyDescent="0.25">
      <c r="A88" s="246" t="s">
        <v>148</v>
      </c>
      <c r="B88" s="70" t="s">
        <v>154</v>
      </c>
      <c r="G88" s="35">
        <v>3671.09</v>
      </c>
    </row>
    <row r="89" spans="1:8" ht="25.5" x14ac:dyDescent="0.25">
      <c r="A89" s="247"/>
      <c r="B89" s="70" t="s">
        <v>48</v>
      </c>
      <c r="G89" s="35">
        <f>SUM(G84:G88)</f>
        <v>5879.87</v>
      </c>
      <c r="H89" s="177" t="s">
        <v>247</v>
      </c>
    </row>
    <row r="90" spans="1:8" x14ac:dyDescent="0.25">
      <c r="A90" s="247"/>
      <c r="B90" s="70" t="s">
        <v>46</v>
      </c>
      <c r="G90" s="35">
        <f>G82+G89</f>
        <v>28226.109999999997</v>
      </c>
    </row>
    <row r="91" spans="1:8" ht="25.5" x14ac:dyDescent="0.25">
      <c r="A91" s="247"/>
      <c r="B91" s="70" t="s">
        <v>45</v>
      </c>
    </row>
    <row r="92" spans="1:8" ht="38.25" x14ac:dyDescent="0.25">
      <c r="A92" s="247"/>
      <c r="B92" s="70" t="s">
        <v>155</v>
      </c>
    </row>
    <row r="93" spans="1:8" ht="25.5" x14ac:dyDescent="0.25">
      <c r="A93" s="247"/>
      <c r="B93" s="70" t="s">
        <v>1</v>
      </c>
    </row>
    <row r="94" spans="1:8" ht="25.5" x14ac:dyDescent="0.25">
      <c r="A94" s="247"/>
      <c r="B94" s="70" t="s">
        <v>156</v>
      </c>
    </row>
    <row r="95" spans="1:8" ht="25.5" x14ac:dyDescent="0.25">
      <c r="A95" s="248"/>
      <c r="B95" s="70" t="s">
        <v>2</v>
      </c>
    </row>
    <row r="97" spans="1:3" x14ac:dyDescent="0.25">
      <c r="A97" s="235" t="s">
        <v>157</v>
      </c>
      <c r="B97" s="236" t="s">
        <v>158</v>
      </c>
      <c r="C97" s="70" t="s">
        <v>130</v>
      </c>
    </row>
    <row r="98" spans="1:3" x14ac:dyDescent="0.25">
      <c r="A98" s="235"/>
      <c r="B98" s="236"/>
      <c r="C98" s="70" t="s">
        <v>159</v>
      </c>
    </row>
    <row r="99" spans="1:3" ht="25.5" x14ac:dyDescent="0.25">
      <c r="A99" s="235"/>
      <c r="B99" s="236"/>
      <c r="C99" s="70" t="s">
        <v>80</v>
      </c>
    </row>
    <row r="100" spans="1:3" x14ac:dyDescent="0.25">
      <c r="A100" s="235"/>
      <c r="B100" s="236"/>
      <c r="C100" s="70" t="s">
        <v>47</v>
      </c>
    </row>
    <row r="101" spans="1:3" x14ac:dyDescent="0.25">
      <c r="A101" s="235"/>
      <c r="B101" s="236"/>
      <c r="C101" s="70" t="s">
        <v>37</v>
      </c>
    </row>
    <row r="102" spans="1:3" x14ac:dyDescent="0.25">
      <c r="A102" s="235"/>
      <c r="B102" s="236"/>
      <c r="C102" s="70" t="s">
        <v>160</v>
      </c>
    </row>
    <row r="103" spans="1:3" x14ac:dyDescent="0.25">
      <c r="A103" s="235"/>
      <c r="B103" s="236"/>
      <c r="C103" s="70" t="s">
        <v>131</v>
      </c>
    </row>
    <row r="104" spans="1:3" x14ac:dyDescent="0.25">
      <c r="A104" s="235"/>
      <c r="B104" s="237" t="s">
        <v>161</v>
      </c>
      <c r="C104" s="70" t="s">
        <v>162</v>
      </c>
    </row>
    <row r="105" spans="1:3" x14ac:dyDescent="0.25">
      <c r="A105" s="235"/>
      <c r="B105" s="237"/>
      <c r="C105" s="70" t="s">
        <v>42</v>
      </c>
    </row>
    <row r="106" spans="1:3" x14ac:dyDescent="0.25">
      <c r="A106" s="235"/>
      <c r="B106" s="237"/>
      <c r="C106" s="70" t="s">
        <v>124</v>
      </c>
    </row>
    <row r="107" spans="1:3" x14ac:dyDescent="0.25">
      <c r="A107" s="235"/>
      <c r="B107" s="237"/>
      <c r="C107" s="70" t="s">
        <v>47</v>
      </c>
    </row>
    <row r="108" spans="1:3" x14ac:dyDescent="0.25">
      <c r="A108" s="235"/>
      <c r="B108" s="237"/>
      <c r="C108" s="70" t="s">
        <v>37</v>
      </c>
    </row>
    <row r="109" spans="1:3" x14ac:dyDescent="0.25">
      <c r="A109" s="235"/>
      <c r="B109" s="237"/>
      <c r="C109" s="70" t="s">
        <v>43</v>
      </c>
    </row>
    <row r="110" spans="1:3" ht="25.5" x14ac:dyDescent="0.25">
      <c r="A110" s="235"/>
      <c r="B110" s="237"/>
      <c r="C110" s="70" t="s">
        <v>50</v>
      </c>
    </row>
    <row r="111" spans="1:3" ht="25.5" x14ac:dyDescent="0.25">
      <c r="A111" s="235"/>
      <c r="B111" s="237"/>
      <c r="C111" s="70" t="s">
        <v>49</v>
      </c>
    </row>
    <row r="112" spans="1:3" x14ac:dyDescent="0.25">
      <c r="A112" s="235"/>
      <c r="B112" s="237"/>
      <c r="C112" s="70" t="s">
        <v>44</v>
      </c>
    </row>
    <row r="113" spans="1:3" ht="25.5" x14ac:dyDescent="0.25">
      <c r="A113" s="235"/>
      <c r="B113" s="237"/>
      <c r="C113" s="70" t="s">
        <v>79</v>
      </c>
    </row>
    <row r="114" spans="1:3" ht="30" customHeight="1" x14ac:dyDescent="0.25">
      <c r="A114" s="235"/>
      <c r="B114" s="238" t="s">
        <v>163</v>
      </c>
      <c r="C114" s="70" t="s">
        <v>81</v>
      </c>
    </row>
    <row r="115" spans="1:3" x14ac:dyDescent="0.25">
      <c r="A115" s="235"/>
      <c r="B115" s="239"/>
      <c r="C115" s="70" t="s">
        <v>47</v>
      </c>
    </row>
    <row r="116" spans="1:3" x14ac:dyDescent="0.25">
      <c r="A116" s="235"/>
      <c r="B116" s="240"/>
      <c r="C116" s="70" t="s">
        <v>37</v>
      </c>
    </row>
  </sheetData>
  <mergeCells count="108">
    <mergeCell ref="A11:P11"/>
    <mergeCell ref="A12:P12"/>
    <mergeCell ref="A13:A14"/>
    <mergeCell ref="B13:B14"/>
    <mergeCell ref="C13:C14"/>
    <mergeCell ref="D13:D14"/>
    <mergeCell ref="E13:E14"/>
    <mergeCell ref="F13:F14"/>
    <mergeCell ref="G13:I13"/>
    <mergeCell ref="J13:J14"/>
    <mergeCell ref="C30:C31"/>
    <mergeCell ref="D30:D31"/>
    <mergeCell ref="E30:E31"/>
    <mergeCell ref="F30:F31"/>
    <mergeCell ref="K13:K14"/>
    <mergeCell ref="L13:M13"/>
    <mergeCell ref="N13:N14"/>
    <mergeCell ref="O13:O14"/>
    <mergeCell ref="P13:P14"/>
    <mergeCell ref="A29:P29"/>
    <mergeCell ref="K36:K37"/>
    <mergeCell ref="L36:M36"/>
    <mergeCell ref="N36:N37"/>
    <mergeCell ref="O36:O37"/>
    <mergeCell ref="P36:P37"/>
    <mergeCell ref="A42:P42"/>
    <mergeCell ref="P30:P31"/>
    <mergeCell ref="A35:P35"/>
    <mergeCell ref="A36:A37"/>
    <mergeCell ref="B36:B37"/>
    <mergeCell ref="C36:C37"/>
    <mergeCell ref="D36:D37"/>
    <mergeCell ref="E36:E37"/>
    <mergeCell ref="F36:F37"/>
    <mergeCell ref="G36:I36"/>
    <mergeCell ref="J36:J37"/>
    <mergeCell ref="G30:I30"/>
    <mergeCell ref="J30:J31"/>
    <mergeCell ref="K30:K31"/>
    <mergeCell ref="L30:M30"/>
    <mergeCell ref="N30:N31"/>
    <mergeCell ref="O30:O31"/>
    <mergeCell ref="A30:A31"/>
    <mergeCell ref="B30:B31"/>
    <mergeCell ref="J43:J44"/>
    <mergeCell ref="K43:K44"/>
    <mergeCell ref="L43:M43"/>
    <mergeCell ref="N43:N44"/>
    <mergeCell ref="O43:O44"/>
    <mergeCell ref="P43:P44"/>
    <mergeCell ref="A43:A44"/>
    <mergeCell ref="B43:B44"/>
    <mergeCell ref="C43:C44"/>
    <mergeCell ref="D43:D44"/>
    <mergeCell ref="E43:F43"/>
    <mergeCell ref="G43:I43"/>
    <mergeCell ref="E44:F44"/>
    <mergeCell ref="A62:P62"/>
    <mergeCell ref="A63:A64"/>
    <mergeCell ref="B63:B64"/>
    <mergeCell ref="C63:C64"/>
    <mergeCell ref="D63:D64"/>
    <mergeCell ref="E63:E64"/>
    <mergeCell ref="F63:H63"/>
    <mergeCell ref="I63:I64"/>
    <mergeCell ref="J63:J64"/>
    <mergeCell ref="K63:K64"/>
    <mergeCell ref="L63:M63"/>
    <mergeCell ref="N63:N64"/>
    <mergeCell ref="O63:O64"/>
    <mergeCell ref="P63:P64"/>
    <mergeCell ref="E72:F72"/>
    <mergeCell ref="E73:F73"/>
    <mergeCell ref="G69:I69"/>
    <mergeCell ref="J69:J70"/>
    <mergeCell ref="K69:K70"/>
    <mergeCell ref="L69:M69"/>
    <mergeCell ref="N69:N70"/>
    <mergeCell ref="O69:O70"/>
    <mergeCell ref="A68:P68"/>
    <mergeCell ref="A69:A70"/>
    <mergeCell ref="B69:B70"/>
    <mergeCell ref="C69:C70"/>
    <mergeCell ref="D69:D70"/>
    <mergeCell ref="E69:F69"/>
    <mergeCell ref="P69:P70"/>
    <mergeCell ref="E70:F70"/>
    <mergeCell ref="E71:F71"/>
    <mergeCell ref="A76:P76"/>
    <mergeCell ref="A77:A78"/>
    <mergeCell ref="B77:B78"/>
    <mergeCell ref="C77:D78"/>
    <mergeCell ref="E77:F78"/>
    <mergeCell ref="G77:I77"/>
    <mergeCell ref="J77:J78"/>
    <mergeCell ref="K77:K78"/>
    <mergeCell ref="L77:M77"/>
    <mergeCell ref="N77:N78"/>
    <mergeCell ref="A97:A116"/>
    <mergeCell ref="B97:B103"/>
    <mergeCell ref="B104:B113"/>
    <mergeCell ref="B114:B116"/>
    <mergeCell ref="O77:O78"/>
    <mergeCell ref="P77:P78"/>
    <mergeCell ref="C79:D79"/>
    <mergeCell ref="E79:F79"/>
    <mergeCell ref="A84:A86"/>
    <mergeCell ref="A88:A95"/>
  </mergeCells>
  <dataValidations count="6">
    <dataValidation type="list" allowBlank="1" showInputMessage="1" showErrorMessage="1" sqref="P79 P32:P33 P38:P40 P15:P27 P65:P66 P71:P73 P45:P60">
      <formula1>$B$88:$B$95</formula1>
    </dataValidation>
    <dataValidation type="list" allowBlank="1" showInputMessage="1" showErrorMessage="1" sqref="D32:D33 D15:D27 D38:D40">
      <formula1>$C$104:$C$113</formula1>
    </dataValidation>
    <dataValidation type="list" allowBlank="1" showInputMessage="1" showErrorMessage="1" sqref="D71:D73 D45:D60">
      <formula1>$C$97:$C$103</formula1>
    </dataValidation>
    <dataValidation type="list" allowBlank="1" showInputMessage="1" showErrorMessage="1" sqref="K71:K73 K15:K27 K38:K40 K32:K33 K65:K66 K45:K60">
      <formula1>$B$84:$B$86</formula1>
    </dataValidation>
    <dataValidation type="list" allowBlank="1" showInputMessage="1" showErrorMessage="1" sqref="K74:K75 D74">
      <formula1>#REF!</formula1>
    </dataValidation>
    <dataValidation type="list" allowBlank="1" showInputMessage="1" showErrorMessage="1" sqref="D65:D66">
      <formula1>$C$114:$C$116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62" fitToHeight="3" orientation="landscape" horizontalDpi="4294967293" verticalDpi="4294967293" r:id="rId1"/>
  <rowBreaks count="1" manualBreakCount="1">
    <brk id="2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67"/>
  <sheetViews>
    <sheetView topLeftCell="B1" zoomScale="50" zoomScaleNormal="50" zoomScaleSheetLayoutView="50" zoomScalePageLayoutView="25" workbookViewId="0">
      <pane xSplit="2" ySplit="13" topLeftCell="D14" activePane="bottomRight" state="frozen"/>
      <selection activeCell="B1" sqref="B1"/>
      <selection pane="topRight" activeCell="D1" sqref="D1"/>
      <selection pane="bottomLeft" activeCell="B14" sqref="B14"/>
      <selection pane="bottomRight" activeCell="B42" sqref="B42"/>
    </sheetView>
  </sheetViews>
  <sheetFormatPr defaultColWidth="15.7109375" defaultRowHeight="43.5" customHeight="1" x14ac:dyDescent="0.25"/>
  <cols>
    <col min="1" max="1" width="13.28515625" style="74" hidden="1" customWidth="1"/>
    <col min="2" max="2" width="13.5703125" style="74" customWidth="1"/>
    <col min="3" max="3" width="91.28515625" style="74" customWidth="1"/>
    <col min="4" max="4" width="45.85546875" style="74" customWidth="1"/>
    <col min="5" max="5" width="15.7109375" style="75" customWidth="1"/>
    <col min="6" max="6" width="18" style="75" customWidth="1"/>
    <col min="7" max="7" width="17.7109375" style="74" customWidth="1"/>
    <col min="8" max="19" width="13.7109375" style="74" hidden="1" customWidth="1"/>
    <col min="20" max="23" width="13.7109375" style="74" customWidth="1"/>
    <col min="24" max="24" width="16.140625" style="74" customWidth="1"/>
    <col min="25" max="25" width="13.7109375" style="74" customWidth="1"/>
    <col min="26" max="31" width="15.7109375" style="74"/>
    <col min="32" max="32" width="15.85546875" style="168" bestFit="1" customWidth="1"/>
    <col min="33" max="38" width="15.7109375" style="74" customWidth="1"/>
    <col min="39" max="16384" width="15.7109375" style="74"/>
  </cols>
  <sheetData>
    <row r="1" spans="1:38" ht="15" customHeight="1" x14ac:dyDescent="0.25"/>
    <row r="2" spans="1:38" ht="15" hidden="1" customHeight="1" x14ac:dyDescent="0.25">
      <c r="B2" s="257" t="s">
        <v>144</v>
      </c>
      <c r="C2" s="257"/>
    </row>
    <row r="3" spans="1:38" ht="15" customHeight="1" x14ac:dyDescent="0.25">
      <c r="B3" s="101" t="s">
        <v>145</v>
      </c>
      <c r="C3" s="100"/>
    </row>
    <row r="4" spans="1:38" ht="15" customHeight="1" x14ac:dyDescent="0.25">
      <c r="B4" s="101"/>
      <c r="C4" s="100"/>
    </row>
    <row r="5" spans="1:38" ht="15" customHeight="1" x14ac:dyDescent="0.25">
      <c r="B5" s="101" t="s">
        <v>226</v>
      </c>
      <c r="C5" s="100"/>
    </row>
    <row r="6" spans="1:38" ht="15" hidden="1" customHeight="1" x14ac:dyDescent="0.25">
      <c r="B6" s="102"/>
      <c r="C6" s="100"/>
    </row>
    <row r="7" spans="1:38" ht="15" hidden="1" customHeight="1" x14ac:dyDescent="0.25">
      <c r="B7" s="103" t="s">
        <v>195</v>
      </c>
      <c r="C7" s="100"/>
    </row>
    <row r="8" spans="1:38" ht="15" hidden="1" customHeight="1" x14ac:dyDescent="0.25">
      <c r="B8" s="103" t="s">
        <v>196</v>
      </c>
      <c r="C8" s="100"/>
    </row>
    <row r="9" spans="1:38" ht="15" hidden="1" customHeight="1" x14ac:dyDescent="0.25">
      <c r="B9" s="103" t="s">
        <v>197</v>
      </c>
      <c r="C9" s="100"/>
      <c r="D9" s="72"/>
      <c r="E9" s="72"/>
    </row>
    <row r="10" spans="1:38" ht="15" customHeight="1" thickBot="1" x14ac:dyDescent="0.3">
      <c r="A10" s="255"/>
      <c r="B10" s="256"/>
      <c r="C10" s="256"/>
      <c r="D10" s="256"/>
      <c r="E10" s="256"/>
      <c r="F10" s="256"/>
      <c r="G10" s="256"/>
      <c r="H10" s="76"/>
      <c r="I10" s="76"/>
      <c r="J10" s="76"/>
      <c r="K10" s="76"/>
    </row>
    <row r="11" spans="1:38" s="77" customFormat="1" ht="30.75" customHeight="1" x14ac:dyDescent="0.25">
      <c r="A11" s="261" t="s">
        <v>38</v>
      </c>
      <c r="B11" s="262" t="s">
        <v>171</v>
      </c>
      <c r="C11" s="278" t="s">
        <v>170</v>
      </c>
      <c r="D11" s="278" t="s">
        <v>165</v>
      </c>
      <c r="E11" s="280" t="s">
        <v>166</v>
      </c>
      <c r="F11" s="282" t="s">
        <v>167</v>
      </c>
      <c r="G11" s="270" t="s">
        <v>168</v>
      </c>
      <c r="H11" s="166" t="s">
        <v>169</v>
      </c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284" t="s">
        <v>169</v>
      </c>
      <c r="U11" s="284"/>
      <c r="V11" s="284"/>
      <c r="W11" s="284"/>
      <c r="X11" s="284"/>
      <c r="Y11" s="284"/>
      <c r="Z11" s="284"/>
      <c r="AA11" s="284"/>
      <c r="AB11" s="284"/>
      <c r="AC11" s="284"/>
      <c r="AD11" s="284"/>
      <c r="AE11" s="284"/>
      <c r="AF11" s="264" t="s">
        <v>245</v>
      </c>
    </row>
    <row r="12" spans="1:38" s="77" customFormat="1" ht="30.75" customHeight="1" thickBot="1" x14ac:dyDescent="0.3">
      <c r="A12" s="261"/>
      <c r="B12" s="263"/>
      <c r="C12" s="279"/>
      <c r="D12" s="279"/>
      <c r="E12" s="281"/>
      <c r="F12" s="283"/>
      <c r="G12" s="271"/>
      <c r="H12" s="141">
        <v>42005</v>
      </c>
      <c r="I12" s="141">
        <v>42036</v>
      </c>
      <c r="J12" s="141">
        <v>42064</v>
      </c>
      <c r="K12" s="141">
        <v>42095</v>
      </c>
      <c r="L12" s="141">
        <v>42125</v>
      </c>
      <c r="M12" s="141">
        <v>42156</v>
      </c>
      <c r="N12" s="141">
        <v>42186</v>
      </c>
      <c r="O12" s="141">
        <v>42217</v>
      </c>
      <c r="P12" s="141">
        <v>42248</v>
      </c>
      <c r="Q12" s="141">
        <v>42278</v>
      </c>
      <c r="R12" s="141">
        <v>42309</v>
      </c>
      <c r="S12" s="141">
        <v>42339</v>
      </c>
      <c r="T12" s="141">
        <v>42370</v>
      </c>
      <c r="U12" s="141">
        <v>42401</v>
      </c>
      <c r="V12" s="141">
        <v>42430</v>
      </c>
      <c r="W12" s="141">
        <v>42461</v>
      </c>
      <c r="X12" s="141">
        <v>42491</v>
      </c>
      <c r="Y12" s="141">
        <v>42522</v>
      </c>
      <c r="Z12" s="141">
        <v>42552</v>
      </c>
      <c r="AA12" s="141">
        <v>42583</v>
      </c>
      <c r="AB12" s="141">
        <v>42614</v>
      </c>
      <c r="AC12" s="141">
        <v>42644</v>
      </c>
      <c r="AD12" s="141">
        <v>42675</v>
      </c>
      <c r="AE12" s="141">
        <v>42705</v>
      </c>
      <c r="AF12" s="265"/>
      <c r="AG12" s="141">
        <v>42736</v>
      </c>
      <c r="AH12" s="141">
        <v>42767</v>
      </c>
    </row>
    <row r="13" spans="1:38" s="77" customFormat="1" ht="50.1" customHeight="1" thickBot="1" x14ac:dyDescent="0.3">
      <c r="A13" s="106"/>
      <c r="B13" s="131" t="s">
        <v>175</v>
      </c>
      <c r="C13" s="132" t="s">
        <v>86</v>
      </c>
      <c r="D13" s="133"/>
      <c r="E13" s="134">
        <f t="shared" ref="E13:AH13" si="0">SUM(E14:E35)</f>
        <v>13648.41</v>
      </c>
      <c r="F13" s="134">
        <f t="shared" si="0"/>
        <v>0</v>
      </c>
      <c r="G13" s="134">
        <f t="shared" si="0"/>
        <v>13648.41</v>
      </c>
      <c r="H13" s="134">
        <f t="shared" si="0"/>
        <v>0</v>
      </c>
      <c r="I13" s="134">
        <f t="shared" si="0"/>
        <v>0</v>
      </c>
      <c r="J13" s="134">
        <f t="shared" si="0"/>
        <v>0</v>
      </c>
      <c r="K13" s="134">
        <f t="shared" si="0"/>
        <v>0</v>
      </c>
      <c r="L13" s="134">
        <f t="shared" si="0"/>
        <v>0</v>
      </c>
      <c r="M13" s="134">
        <f t="shared" si="0"/>
        <v>0</v>
      </c>
      <c r="N13" s="134">
        <f t="shared" si="0"/>
        <v>0</v>
      </c>
      <c r="O13" s="134">
        <f t="shared" si="0"/>
        <v>0</v>
      </c>
      <c r="P13" s="134">
        <f t="shared" si="0"/>
        <v>9.75</v>
      </c>
      <c r="Q13" s="134">
        <f t="shared" si="0"/>
        <v>9.75</v>
      </c>
      <c r="R13" s="134">
        <f t="shared" si="0"/>
        <v>176.41666666666666</v>
      </c>
      <c r="S13" s="134">
        <f t="shared" si="0"/>
        <v>176.41666666666666</v>
      </c>
      <c r="T13" s="134">
        <f t="shared" si="0"/>
        <v>176.41666666666666</v>
      </c>
      <c r="U13" s="134">
        <f t="shared" si="0"/>
        <v>176.41666666666666</v>
      </c>
      <c r="V13" s="134">
        <f t="shared" si="0"/>
        <v>176.41666666666666</v>
      </c>
      <c r="W13" s="134">
        <f t="shared" si="0"/>
        <v>186.41666666666666</v>
      </c>
      <c r="X13" s="134">
        <f t="shared" si="0"/>
        <v>186.41666666666666</v>
      </c>
      <c r="Y13" s="134">
        <f t="shared" si="0"/>
        <v>240.16666666666666</v>
      </c>
      <c r="Z13" s="134">
        <f t="shared" si="0"/>
        <v>331.83333333333337</v>
      </c>
      <c r="AA13" s="134">
        <f t="shared" si="0"/>
        <v>460.16666666666669</v>
      </c>
      <c r="AB13" s="134">
        <f t="shared" si="0"/>
        <v>641.26533333333339</v>
      </c>
      <c r="AC13" s="134">
        <f t="shared" si="0"/>
        <v>827.20283333333339</v>
      </c>
      <c r="AD13" s="134">
        <f t="shared" si="0"/>
        <v>660.53616666666676</v>
      </c>
      <c r="AE13" s="134">
        <f t="shared" si="0"/>
        <v>660.53616666666676</v>
      </c>
      <c r="AF13" s="169">
        <f t="shared" si="0"/>
        <v>4723.7905000000001</v>
      </c>
      <c r="AG13" s="134">
        <f t="shared" si="0"/>
        <v>1127.2028333333333</v>
      </c>
      <c r="AH13" s="134">
        <f t="shared" si="0"/>
        <v>1052.7708333333333</v>
      </c>
    </row>
    <row r="14" spans="1:38" ht="63" x14ac:dyDescent="0.25">
      <c r="A14" s="107" t="s">
        <v>92</v>
      </c>
      <c r="B14" s="108" t="s">
        <v>95</v>
      </c>
      <c r="C14" s="81" t="s">
        <v>137</v>
      </c>
      <c r="D14" s="82" t="s">
        <v>130</v>
      </c>
      <c r="E14" s="83">
        <v>450</v>
      </c>
      <c r="F14" s="85">
        <v>0</v>
      </c>
      <c r="G14" s="83">
        <f t="shared" ref="G14:G35" si="1">E14+F14</f>
        <v>450</v>
      </c>
      <c r="H14" s="99"/>
      <c r="I14" s="99"/>
      <c r="J14" s="99"/>
      <c r="K14" s="99"/>
      <c r="L14" s="99"/>
      <c r="M14" s="99"/>
      <c r="N14" s="99"/>
      <c r="O14" s="99"/>
      <c r="P14" s="159"/>
      <c r="Q14" s="159"/>
      <c r="R14" s="159"/>
      <c r="S14" s="159"/>
      <c r="T14" s="159"/>
      <c r="U14" s="159"/>
      <c r="V14" s="159"/>
      <c r="W14" s="159"/>
      <c r="X14" s="159"/>
      <c r="Y14" s="130">
        <f>$AI14</f>
        <v>56.25</v>
      </c>
      <c r="Z14" s="84">
        <f t="shared" ref="Z14:AH30" si="2">$AI14</f>
        <v>56.25</v>
      </c>
      <c r="AA14" s="84">
        <f t="shared" si="2"/>
        <v>56.25</v>
      </c>
      <c r="AB14" s="84">
        <f t="shared" si="2"/>
        <v>56.25</v>
      </c>
      <c r="AC14" s="84">
        <f t="shared" si="2"/>
        <v>56.25</v>
      </c>
      <c r="AD14" s="84">
        <f t="shared" si="2"/>
        <v>56.25</v>
      </c>
      <c r="AE14" s="84">
        <f t="shared" si="2"/>
        <v>56.25</v>
      </c>
      <c r="AF14" s="170">
        <f>SUM(T14:AE14)</f>
        <v>393.75</v>
      </c>
      <c r="AG14" s="84">
        <f t="shared" si="2"/>
        <v>56.25</v>
      </c>
      <c r="AH14" s="99"/>
      <c r="AI14" s="150">
        <f>E14/8</f>
        <v>56.25</v>
      </c>
      <c r="AJ14" s="151" t="s">
        <v>125</v>
      </c>
      <c r="AK14" s="151"/>
    </row>
    <row r="15" spans="1:38" ht="63" x14ac:dyDescent="0.25">
      <c r="A15" s="107" t="s">
        <v>92</v>
      </c>
      <c r="B15" s="109" t="s">
        <v>96</v>
      </c>
      <c r="C15" s="81" t="s">
        <v>120</v>
      </c>
      <c r="D15" s="82" t="s">
        <v>130</v>
      </c>
      <c r="E15" s="83">
        <v>180</v>
      </c>
      <c r="F15" s="85">
        <v>0</v>
      </c>
      <c r="G15" s="83">
        <f t="shared" si="1"/>
        <v>180</v>
      </c>
      <c r="H15" s="99"/>
      <c r="I15" s="99"/>
      <c r="J15" s="99"/>
      <c r="K15" s="99"/>
      <c r="L15" s="99"/>
      <c r="M15" s="9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30">
        <f>$AI15</f>
        <v>7.5</v>
      </c>
      <c r="Z15" s="130">
        <f t="shared" si="2"/>
        <v>7.5</v>
      </c>
      <c r="AA15" s="130">
        <f t="shared" si="2"/>
        <v>7.5</v>
      </c>
      <c r="AB15" s="130">
        <f t="shared" si="2"/>
        <v>7.5</v>
      </c>
      <c r="AC15" s="130">
        <f t="shared" si="2"/>
        <v>7.5</v>
      </c>
      <c r="AD15" s="130">
        <f t="shared" si="2"/>
        <v>7.5</v>
      </c>
      <c r="AE15" s="130">
        <f t="shared" si="2"/>
        <v>7.5</v>
      </c>
      <c r="AF15" s="171">
        <f>SUM(T15:AE15)</f>
        <v>52.5</v>
      </c>
      <c r="AG15" s="130">
        <f t="shared" si="2"/>
        <v>7.5</v>
      </c>
      <c r="AH15" s="130">
        <f t="shared" si="2"/>
        <v>7.5</v>
      </c>
      <c r="AI15" s="150">
        <f>E15/24</f>
        <v>7.5</v>
      </c>
      <c r="AJ15" s="151" t="s">
        <v>143</v>
      </c>
      <c r="AK15" s="151"/>
      <c r="AL15" s="74" t="s">
        <v>227</v>
      </c>
    </row>
    <row r="16" spans="1:38" ht="63" x14ac:dyDescent="0.25">
      <c r="A16" s="107" t="s">
        <v>92</v>
      </c>
      <c r="B16" s="109" t="s">
        <v>97</v>
      </c>
      <c r="C16" s="81" t="s">
        <v>194</v>
      </c>
      <c r="D16" s="82" t="s">
        <v>130</v>
      </c>
      <c r="E16" s="83">
        <v>250</v>
      </c>
      <c r="F16" s="85">
        <v>0</v>
      </c>
      <c r="G16" s="83">
        <f t="shared" si="1"/>
        <v>250</v>
      </c>
      <c r="H16" s="99"/>
      <c r="I16" s="99"/>
      <c r="J16" s="99"/>
      <c r="K16" s="99"/>
      <c r="L16" s="99"/>
      <c r="M16" s="99"/>
      <c r="N16" s="99"/>
      <c r="O16" s="99"/>
      <c r="P16" s="159"/>
      <c r="Q16" s="159"/>
      <c r="R16" s="159"/>
      <c r="S16" s="159"/>
      <c r="T16" s="159"/>
      <c r="U16" s="159"/>
      <c r="V16" s="159"/>
      <c r="W16" s="159"/>
      <c r="X16" s="159"/>
      <c r="Y16" s="159"/>
      <c r="Z16" s="130">
        <f t="shared" si="2"/>
        <v>10.416666666666666</v>
      </c>
      <c r="AA16" s="130">
        <f t="shared" si="2"/>
        <v>10.416666666666666</v>
      </c>
      <c r="AB16" s="130">
        <f t="shared" si="2"/>
        <v>10.416666666666666</v>
      </c>
      <c r="AC16" s="130">
        <f t="shared" si="2"/>
        <v>10.416666666666666</v>
      </c>
      <c r="AD16" s="130">
        <f t="shared" si="2"/>
        <v>10.416666666666666</v>
      </c>
      <c r="AE16" s="130">
        <f t="shared" si="2"/>
        <v>10.416666666666666</v>
      </c>
      <c r="AF16" s="171">
        <f t="shared" ref="AF16:AF34" si="3">SUM(T16:AE16)</f>
        <v>62.499999999999993</v>
      </c>
      <c r="AG16" s="130">
        <f t="shared" si="2"/>
        <v>10.416666666666666</v>
      </c>
      <c r="AH16" s="130">
        <f t="shared" si="2"/>
        <v>10.416666666666666</v>
      </c>
      <c r="AI16" s="150">
        <f>E16/24</f>
        <v>10.416666666666666</v>
      </c>
      <c r="AJ16" s="151" t="s">
        <v>143</v>
      </c>
      <c r="AK16" s="151"/>
      <c r="AL16" s="74" t="s">
        <v>227</v>
      </c>
    </row>
    <row r="17" spans="1:38" ht="84.75" customHeight="1" x14ac:dyDescent="0.25">
      <c r="A17" s="107" t="s">
        <v>92</v>
      </c>
      <c r="B17" s="187" t="s">
        <v>116</v>
      </c>
      <c r="C17" s="188" t="s">
        <v>93</v>
      </c>
      <c r="D17" s="189" t="s">
        <v>80</v>
      </c>
      <c r="E17" s="175">
        <v>117</v>
      </c>
      <c r="F17" s="85">
        <v>0</v>
      </c>
      <c r="G17" s="83">
        <f t="shared" si="1"/>
        <v>117</v>
      </c>
      <c r="H17" s="159"/>
      <c r="I17" s="159"/>
      <c r="J17" s="159"/>
      <c r="K17" s="159"/>
      <c r="L17" s="159"/>
      <c r="M17" s="159"/>
      <c r="N17" s="159"/>
      <c r="O17" s="159"/>
      <c r="P17" s="84">
        <f t="shared" ref="P17:Y17" si="4">$AI17</f>
        <v>9.75</v>
      </c>
      <c r="Q17" s="84">
        <f t="shared" si="4"/>
        <v>9.75</v>
      </c>
      <c r="R17" s="84">
        <f t="shared" si="4"/>
        <v>9.75</v>
      </c>
      <c r="S17" s="84">
        <f t="shared" si="4"/>
        <v>9.75</v>
      </c>
      <c r="T17" s="84">
        <f t="shared" si="4"/>
        <v>9.75</v>
      </c>
      <c r="U17" s="84">
        <f t="shared" si="4"/>
        <v>9.75</v>
      </c>
      <c r="V17" s="84">
        <f t="shared" si="4"/>
        <v>9.75</v>
      </c>
      <c r="W17" s="84">
        <f t="shared" si="4"/>
        <v>9.75</v>
      </c>
      <c r="X17" s="84">
        <f t="shared" si="4"/>
        <v>9.75</v>
      </c>
      <c r="Y17" s="130">
        <f t="shared" si="4"/>
        <v>9.75</v>
      </c>
      <c r="Z17" s="130">
        <f t="shared" si="2"/>
        <v>9.75</v>
      </c>
      <c r="AA17" s="130">
        <f t="shared" si="2"/>
        <v>9.75</v>
      </c>
      <c r="AB17" s="99"/>
      <c r="AC17" s="99"/>
      <c r="AD17" s="99"/>
      <c r="AE17" s="99"/>
      <c r="AF17" s="171">
        <f t="shared" si="3"/>
        <v>78</v>
      </c>
      <c r="AG17" s="99"/>
      <c r="AH17" s="99"/>
      <c r="AI17" s="150">
        <f>E17/12</f>
        <v>9.75</v>
      </c>
      <c r="AJ17" s="151" t="s">
        <v>138</v>
      </c>
      <c r="AK17" s="151"/>
    </row>
    <row r="18" spans="1:38" ht="42" x14ac:dyDescent="0.25">
      <c r="A18" s="107" t="s">
        <v>92</v>
      </c>
      <c r="B18" s="108" t="s">
        <v>102</v>
      </c>
      <c r="C18" s="81" t="s">
        <v>128</v>
      </c>
      <c r="D18" s="82" t="s">
        <v>80</v>
      </c>
      <c r="E18" s="83">
        <v>90.91</v>
      </c>
      <c r="F18" s="85">
        <v>0</v>
      </c>
      <c r="G18" s="83">
        <f t="shared" si="1"/>
        <v>90.91</v>
      </c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159"/>
      <c r="X18" s="159"/>
      <c r="Y18" s="159"/>
      <c r="Z18" s="159"/>
      <c r="AA18" s="159"/>
      <c r="AB18" s="130">
        <f t="shared" si="2"/>
        <v>18.181999999999999</v>
      </c>
      <c r="AC18" s="130">
        <f t="shared" si="2"/>
        <v>18.181999999999999</v>
      </c>
      <c r="AD18" s="130">
        <f t="shared" si="2"/>
        <v>18.181999999999999</v>
      </c>
      <c r="AE18" s="130">
        <f t="shared" si="2"/>
        <v>18.181999999999999</v>
      </c>
      <c r="AF18" s="171">
        <f t="shared" si="3"/>
        <v>72.727999999999994</v>
      </c>
      <c r="AG18" s="130">
        <f t="shared" si="2"/>
        <v>18.181999999999999</v>
      </c>
      <c r="AH18" s="99"/>
      <c r="AI18" s="150">
        <f>E18/5</f>
        <v>18.181999999999999</v>
      </c>
      <c r="AJ18" s="151" t="s">
        <v>139</v>
      </c>
      <c r="AK18" s="151"/>
    </row>
    <row r="19" spans="1:38" ht="42" x14ac:dyDescent="0.25">
      <c r="A19" s="107" t="s">
        <v>92</v>
      </c>
      <c r="B19" s="156" t="s">
        <v>211</v>
      </c>
      <c r="C19" s="155" t="s">
        <v>212</v>
      </c>
      <c r="D19" s="157" t="s">
        <v>130</v>
      </c>
      <c r="E19" s="158">
        <v>500</v>
      </c>
      <c r="F19" s="85">
        <v>0</v>
      </c>
      <c r="G19" s="83">
        <f t="shared" ref="G19" si="5">E19+F19</f>
        <v>500</v>
      </c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159"/>
      <c r="Y19" s="159"/>
      <c r="Z19" s="159"/>
      <c r="AA19" s="159"/>
      <c r="AB19" s="130">
        <f t="shared" si="2"/>
        <v>20.833333333333332</v>
      </c>
      <c r="AC19" s="130">
        <f t="shared" si="2"/>
        <v>20.833333333333332</v>
      </c>
      <c r="AD19" s="130">
        <f t="shared" si="2"/>
        <v>20.833333333333332</v>
      </c>
      <c r="AE19" s="130">
        <f t="shared" si="2"/>
        <v>20.833333333333332</v>
      </c>
      <c r="AF19" s="171">
        <f t="shared" si="3"/>
        <v>83.333333333333329</v>
      </c>
      <c r="AG19" s="130">
        <f t="shared" si="2"/>
        <v>20.833333333333332</v>
      </c>
      <c r="AH19" s="130">
        <f t="shared" si="2"/>
        <v>20.833333333333332</v>
      </c>
      <c r="AI19" s="150">
        <f>E19/24</f>
        <v>20.833333333333332</v>
      </c>
      <c r="AJ19" s="151" t="s">
        <v>229</v>
      </c>
      <c r="AK19" s="151"/>
      <c r="AL19" s="74" t="s">
        <v>227</v>
      </c>
    </row>
    <row r="20" spans="1:38" ht="42" x14ac:dyDescent="0.25">
      <c r="A20" s="107" t="s">
        <v>92</v>
      </c>
      <c r="B20" s="110" t="s">
        <v>94</v>
      </c>
      <c r="C20" s="81" t="s">
        <v>115</v>
      </c>
      <c r="D20" s="82" t="s">
        <v>124</v>
      </c>
      <c r="E20" s="83">
        <v>250</v>
      </c>
      <c r="F20" s="85">
        <v>0</v>
      </c>
      <c r="G20" s="83">
        <f t="shared" si="1"/>
        <v>250</v>
      </c>
      <c r="H20" s="86"/>
      <c r="I20" s="86"/>
      <c r="J20" s="86"/>
      <c r="K20" s="86"/>
      <c r="L20" s="99"/>
      <c r="M20" s="99"/>
      <c r="N20" s="99"/>
      <c r="O20" s="99"/>
      <c r="P20" s="159"/>
      <c r="Q20" s="159"/>
      <c r="R20" s="159"/>
      <c r="S20" s="159"/>
      <c r="T20" s="99"/>
      <c r="U20" s="99"/>
      <c r="V20" s="159"/>
      <c r="W20" s="159"/>
      <c r="X20" s="159"/>
      <c r="Y20" s="159"/>
      <c r="Z20" s="84">
        <f t="shared" ref="Z20:AA24" si="6">$AI20</f>
        <v>31.25</v>
      </c>
      <c r="AA20" s="84">
        <f t="shared" si="6"/>
        <v>31.25</v>
      </c>
      <c r="AB20" s="84">
        <f t="shared" si="2"/>
        <v>31.25</v>
      </c>
      <c r="AC20" s="84">
        <f t="shared" si="2"/>
        <v>31.25</v>
      </c>
      <c r="AD20" s="84">
        <f t="shared" si="2"/>
        <v>31.25</v>
      </c>
      <c r="AE20" s="84">
        <f t="shared" si="2"/>
        <v>31.25</v>
      </c>
      <c r="AF20" s="171">
        <f t="shared" si="3"/>
        <v>187.5</v>
      </c>
      <c r="AG20" s="84">
        <f t="shared" si="2"/>
        <v>31.25</v>
      </c>
      <c r="AH20" s="84">
        <f t="shared" si="2"/>
        <v>31.25</v>
      </c>
      <c r="AI20" s="150">
        <f>E20/8</f>
        <v>31.25</v>
      </c>
      <c r="AJ20" s="151" t="s">
        <v>125</v>
      </c>
      <c r="AK20" s="151"/>
    </row>
    <row r="21" spans="1:38" ht="42" customHeight="1" x14ac:dyDescent="0.25">
      <c r="A21" s="107" t="s">
        <v>92</v>
      </c>
      <c r="B21" s="156" t="s">
        <v>213</v>
      </c>
      <c r="C21" s="155" t="s">
        <v>214</v>
      </c>
      <c r="D21" s="157" t="s">
        <v>80</v>
      </c>
      <c r="E21" s="158">
        <v>155</v>
      </c>
      <c r="F21" s="85">
        <v>0</v>
      </c>
      <c r="G21" s="83">
        <f t="shared" ref="G21" si="7">E21+F21</f>
        <v>155</v>
      </c>
      <c r="H21" s="86"/>
      <c r="I21" s="86"/>
      <c r="J21" s="86"/>
      <c r="K21" s="86"/>
      <c r="L21" s="99"/>
      <c r="M21" s="99"/>
      <c r="N21" s="99"/>
      <c r="O21" s="99"/>
      <c r="P21" s="88"/>
      <c r="Q21" s="88"/>
      <c r="R21" s="88"/>
      <c r="S21" s="88"/>
      <c r="T21" s="88"/>
      <c r="U21" s="88"/>
      <c r="V21" s="88"/>
      <c r="W21" s="88"/>
      <c r="X21" s="159"/>
      <c r="Y21" s="159"/>
      <c r="Z21" s="159"/>
      <c r="AA21" s="159"/>
      <c r="AB21" s="84">
        <f t="shared" si="2"/>
        <v>25.833333333333332</v>
      </c>
      <c r="AC21" s="84">
        <f t="shared" si="2"/>
        <v>25.833333333333332</v>
      </c>
      <c r="AD21" s="84">
        <f t="shared" si="2"/>
        <v>25.833333333333332</v>
      </c>
      <c r="AE21" s="84">
        <f t="shared" si="2"/>
        <v>25.833333333333332</v>
      </c>
      <c r="AF21" s="171">
        <f t="shared" si="3"/>
        <v>103.33333333333333</v>
      </c>
      <c r="AG21" s="84">
        <f t="shared" si="2"/>
        <v>25.833333333333332</v>
      </c>
      <c r="AH21" s="84">
        <f t="shared" si="2"/>
        <v>25.833333333333332</v>
      </c>
      <c r="AI21" s="150">
        <f>E21/6</f>
        <v>25.833333333333332</v>
      </c>
      <c r="AJ21" s="151" t="s">
        <v>126</v>
      </c>
      <c r="AK21" s="151"/>
    </row>
    <row r="22" spans="1:38" ht="42" customHeight="1" x14ac:dyDescent="0.25">
      <c r="A22" s="107" t="s">
        <v>92</v>
      </c>
      <c r="B22" s="156" t="s">
        <v>215</v>
      </c>
      <c r="C22" s="155" t="s">
        <v>216</v>
      </c>
      <c r="D22" s="157" t="s">
        <v>130</v>
      </c>
      <c r="E22" s="158">
        <v>200</v>
      </c>
      <c r="F22" s="85">
        <v>0</v>
      </c>
      <c r="G22" s="83">
        <f t="shared" ref="G22" si="8">E22+F22</f>
        <v>200</v>
      </c>
      <c r="H22" s="86"/>
      <c r="I22" s="86"/>
      <c r="J22" s="86"/>
      <c r="K22" s="86"/>
      <c r="L22" s="99"/>
      <c r="M22" s="99"/>
      <c r="N22" s="99"/>
      <c r="O22" s="99"/>
      <c r="P22" s="88"/>
      <c r="Q22" s="88"/>
      <c r="R22" s="88"/>
      <c r="S22" s="88"/>
      <c r="T22" s="88"/>
      <c r="U22" s="88"/>
      <c r="V22" s="159"/>
      <c r="W22" s="159"/>
      <c r="X22" s="159"/>
      <c r="Y22" s="159"/>
      <c r="Z22" s="84">
        <f t="shared" si="2"/>
        <v>50</v>
      </c>
      <c r="AA22" s="84">
        <f t="shared" si="2"/>
        <v>50</v>
      </c>
      <c r="AB22" s="84">
        <f t="shared" si="2"/>
        <v>50</v>
      </c>
      <c r="AC22" s="84">
        <f t="shared" si="2"/>
        <v>50</v>
      </c>
      <c r="AD22" s="99"/>
      <c r="AE22" s="99"/>
      <c r="AF22" s="171">
        <f t="shared" si="3"/>
        <v>200</v>
      </c>
      <c r="AG22" s="99"/>
      <c r="AH22" s="99"/>
      <c r="AI22" s="150">
        <f>E22/4</f>
        <v>50</v>
      </c>
      <c r="AJ22" s="151" t="s">
        <v>228</v>
      </c>
      <c r="AK22" s="151"/>
    </row>
    <row r="23" spans="1:38" ht="42" customHeight="1" x14ac:dyDescent="0.25">
      <c r="A23" s="107"/>
      <c r="B23" s="156" t="s">
        <v>207</v>
      </c>
      <c r="C23" s="155" t="s">
        <v>208</v>
      </c>
      <c r="D23" s="157" t="s">
        <v>42</v>
      </c>
      <c r="E23" s="158">
        <v>5000</v>
      </c>
      <c r="F23" s="85">
        <v>0</v>
      </c>
      <c r="G23" s="127">
        <f t="shared" si="1"/>
        <v>5000</v>
      </c>
      <c r="H23" s="86"/>
      <c r="I23" s="86"/>
      <c r="J23" s="86"/>
      <c r="K23" s="86"/>
      <c r="L23" s="99"/>
      <c r="M23" s="99"/>
      <c r="N23" s="99"/>
      <c r="O23" s="99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159"/>
      <c r="AC23" s="159"/>
      <c r="AD23" s="159"/>
      <c r="AE23" s="159"/>
      <c r="AF23" s="171">
        <f t="shared" si="3"/>
        <v>0</v>
      </c>
      <c r="AG23" s="84">
        <f t="shared" si="2"/>
        <v>416.66666666666669</v>
      </c>
      <c r="AH23" s="84">
        <f t="shared" si="2"/>
        <v>416.66666666666669</v>
      </c>
      <c r="AI23" s="150">
        <f>E23/12</f>
        <v>416.66666666666669</v>
      </c>
      <c r="AJ23" s="151" t="s">
        <v>230</v>
      </c>
      <c r="AK23" s="151"/>
      <c r="AL23" s="74" t="s">
        <v>227</v>
      </c>
    </row>
    <row r="24" spans="1:38" ht="63" x14ac:dyDescent="0.25">
      <c r="A24" s="107" t="s">
        <v>92</v>
      </c>
      <c r="B24" s="190" t="s">
        <v>231</v>
      </c>
      <c r="C24" s="188" t="s">
        <v>101</v>
      </c>
      <c r="D24" s="189" t="s">
        <v>42</v>
      </c>
      <c r="E24" s="175">
        <v>2000</v>
      </c>
      <c r="F24" s="85">
        <v>0</v>
      </c>
      <c r="G24" s="83">
        <f t="shared" si="1"/>
        <v>2000</v>
      </c>
      <c r="H24" s="87"/>
      <c r="I24" s="87"/>
      <c r="J24" s="87"/>
      <c r="K24" s="87"/>
      <c r="L24" s="88"/>
      <c r="M24" s="88"/>
      <c r="N24" s="159"/>
      <c r="O24" s="159"/>
      <c r="P24" s="159"/>
      <c r="Q24" s="159"/>
      <c r="R24" s="84">
        <f t="shared" ref="R24:Y24" si="9">$AI24</f>
        <v>166.66666666666666</v>
      </c>
      <c r="S24" s="84">
        <f t="shared" si="9"/>
        <v>166.66666666666666</v>
      </c>
      <c r="T24" s="84">
        <f t="shared" si="9"/>
        <v>166.66666666666666</v>
      </c>
      <c r="U24" s="84">
        <f t="shared" si="9"/>
        <v>166.66666666666666</v>
      </c>
      <c r="V24" s="84">
        <f t="shared" si="9"/>
        <v>166.66666666666666</v>
      </c>
      <c r="W24" s="84">
        <f t="shared" si="9"/>
        <v>166.66666666666666</v>
      </c>
      <c r="X24" s="84">
        <f t="shared" si="9"/>
        <v>166.66666666666666</v>
      </c>
      <c r="Y24" s="130">
        <f t="shared" si="9"/>
        <v>166.66666666666666</v>
      </c>
      <c r="Z24" s="84">
        <f t="shared" si="6"/>
        <v>166.66666666666666</v>
      </c>
      <c r="AA24" s="84">
        <f t="shared" si="6"/>
        <v>166.66666666666666</v>
      </c>
      <c r="AB24" s="84">
        <f t="shared" si="2"/>
        <v>166.66666666666666</v>
      </c>
      <c r="AC24" s="84">
        <f t="shared" si="2"/>
        <v>166.66666666666666</v>
      </c>
      <c r="AD24" s="99"/>
      <c r="AE24" s="99"/>
      <c r="AF24" s="171">
        <f t="shared" si="3"/>
        <v>1666.6666666666667</v>
      </c>
      <c r="AG24" s="99"/>
      <c r="AH24" s="99"/>
      <c r="AI24" s="150">
        <f>E24/12</f>
        <v>166.66666666666666</v>
      </c>
      <c r="AJ24" s="151" t="s">
        <v>138</v>
      </c>
      <c r="AK24" s="151"/>
    </row>
    <row r="25" spans="1:38" ht="42" x14ac:dyDescent="0.25">
      <c r="A25" s="107" t="s">
        <v>92</v>
      </c>
      <c r="B25" s="108" t="s">
        <v>117</v>
      </c>
      <c r="C25" s="81" t="s">
        <v>121</v>
      </c>
      <c r="D25" s="82" t="s">
        <v>80</v>
      </c>
      <c r="E25" s="83">
        <v>20</v>
      </c>
      <c r="F25" s="85">
        <v>0</v>
      </c>
      <c r="G25" s="83">
        <f t="shared" si="1"/>
        <v>20</v>
      </c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159"/>
      <c r="S25" s="159"/>
      <c r="T25" s="159"/>
      <c r="U25" s="159"/>
      <c r="V25" s="159"/>
      <c r="W25" s="84">
        <f>$AI25</f>
        <v>10</v>
      </c>
      <c r="X25" s="84">
        <f>$AI25</f>
        <v>10</v>
      </c>
      <c r="Y25" s="99"/>
      <c r="Z25" s="99"/>
      <c r="AA25" s="99"/>
      <c r="AB25" s="99"/>
      <c r="AC25" s="99"/>
      <c r="AD25" s="99"/>
      <c r="AE25" s="99"/>
      <c r="AF25" s="171">
        <f t="shared" si="3"/>
        <v>20</v>
      </c>
      <c r="AG25" s="99"/>
      <c r="AH25" s="99"/>
      <c r="AI25" s="150">
        <f>E25/2</f>
        <v>10</v>
      </c>
      <c r="AJ25" s="151" t="s">
        <v>164</v>
      </c>
      <c r="AK25" s="151"/>
    </row>
    <row r="26" spans="1:38" ht="42" customHeight="1" x14ac:dyDescent="0.25">
      <c r="A26" s="107"/>
      <c r="B26" s="156" t="s">
        <v>232</v>
      </c>
      <c r="C26" s="155" t="s">
        <v>200</v>
      </c>
      <c r="D26" s="157" t="s">
        <v>124</v>
      </c>
      <c r="E26" s="158">
        <v>400</v>
      </c>
      <c r="F26" s="85">
        <v>0</v>
      </c>
      <c r="G26" s="127">
        <f t="shared" si="1"/>
        <v>400</v>
      </c>
      <c r="H26" s="86"/>
      <c r="I26" s="86"/>
      <c r="J26" s="86"/>
      <c r="K26" s="86"/>
      <c r="L26" s="99"/>
      <c r="M26" s="99"/>
      <c r="N26" s="99"/>
      <c r="O26" s="99"/>
      <c r="P26" s="88"/>
      <c r="Q26" s="88"/>
      <c r="R26" s="88"/>
      <c r="S26" s="88"/>
      <c r="T26" s="88"/>
      <c r="U26" s="88"/>
      <c r="V26" s="88"/>
      <c r="W26" s="159"/>
      <c r="X26" s="159"/>
      <c r="Y26" s="159"/>
      <c r="Z26" s="159"/>
      <c r="AA26" s="84">
        <f t="shared" si="2"/>
        <v>50</v>
      </c>
      <c r="AB26" s="84">
        <f t="shared" si="2"/>
        <v>50</v>
      </c>
      <c r="AC26" s="84">
        <f t="shared" si="2"/>
        <v>50</v>
      </c>
      <c r="AD26" s="84">
        <f t="shared" si="2"/>
        <v>50</v>
      </c>
      <c r="AE26" s="84">
        <f t="shared" si="2"/>
        <v>50</v>
      </c>
      <c r="AF26" s="171">
        <f t="shared" si="3"/>
        <v>250</v>
      </c>
      <c r="AG26" s="84">
        <f t="shared" si="2"/>
        <v>50</v>
      </c>
      <c r="AH26" s="84">
        <f t="shared" si="2"/>
        <v>50</v>
      </c>
      <c r="AI26" s="150">
        <f>E26/8</f>
        <v>50</v>
      </c>
      <c r="AJ26" s="151" t="s">
        <v>241</v>
      </c>
      <c r="AK26" s="151"/>
      <c r="AL26" s="74" t="s">
        <v>227</v>
      </c>
    </row>
    <row r="27" spans="1:38" ht="42" customHeight="1" x14ac:dyDescent="0.25">
      <c r="A27" s="107"/>
      <c r="B27" s="156" t="s">
        <v>233</v>
      </c>
      <c r="C27" s="155" t="s">
        <v>201</v>
      </c>
      <c r="D27" s="157" t="s">
        <v>124</v>
      </c>
      <c r="E27" s="158">
        <v>400</v>
      </c>
      <c r="F27" s="85">
        <v>0</v>
      </c>
      <c r="G27" s="127">
        <f t="shared" si="1"/>
        <v>400</v>
      </c>
      <c r="H27" s="86"/>
      <c r="I27" s="86"/>
      <c r="J27" s="86"/>
      <c r="K27" s="86"/>
      <c r="L27" s="99"/>
      <c r="M27" s="99"/>
      <c r="N27" s="99"/>
      <c r="O27" s="99"/>
      <c r="P27" s="88"/>
      <c r="Q27" s="88"/>
      <c r="R27" s="88"/>
      <c r="S27" s="88"/>
      <c r="T27" s="88"/>
      <c r="U27" s="88"/>
      <c r="V27" s="88"/>
      <c r="W27" s="88"/>
      <c r="X27" s="88"/>
      <c r="Y27" s="159"/>
      <c r="Z27" s="159"/>
      <c r="AA27" s="159"/>
      <c r="AB27" s="159"/>
      <c r="AC27" s="84">
        <f t="shared" si="2"/>
        <v>50</v>
      </c>
      <c r="AD27" s="84">
        <f t="shared" si="2"/>
        <v>50</v>
      </c>
      <c r="AE27" s="84">
        <f t="shared" si="2"/>
        <v>50</v>
      </c>
      <c r="AF27" s="171">
        <f t="shared" si="3"/>
        <v>150</v>
      </c>
      <c r="AG27" s="84">
        <f t="shared" si="2"/>
        <v>50</v>
      </c>
      <c r="AH27" s="84">
        <f t="shared" si="2"/>
        <v>50</v>
      </c>
      <c r="AI27" s="150">
        <f t="shared" ref="AI27:AI34" si="10">E27/8</f>
        <v>50</v>
      </c>
      <c r="AJ27" s="151" t="s">
        <v>241</v>
      </c>
      <c r="AK27" s="151"/>
      <c r="AL27" s="74" t="s">
        <v>227</v>
      </c>
    </row>
    <row r="28" spans="1:38" ht="42" customHeight="1" x14ac:dyDescent="0.25">
      <c r="A28" s="107"/>
      <c r="B28" s="156" t="s">
        <v>234</v>
      </c>
      <c r="C28" s="155" t="s">
        <v>202</v>
      </c>
      <c r="D28" s="157" t="s">
        <v>124</v>
      </c>
      <c r="E28" s="158">
        <v>400</v>
      </c>
      <c r="F28" s="85">
        <v>0</v>
      </c>
      <c r="G28" s="127">
        <f t="shared" si="1"/>
        <v>400</v>
      </c>
      <c r="H28" s="86"/>
      <c r="I28" s="86"/>
      <c r="J28" s="86"/>
      <c r="K28" s="86"/>
      <c r="L28" s="99"/>
      <c r="M28" s="99"/>
      <c r="N28" s="99"/>
      <c r="O28" s="99"/>
      <c r="P28" s="88"/>
      <c r="Q28" s="88"/>
      <c r="R28" s="88"/>
      <c r="S28" s="88"/>
      <c r="T28" s="88"/>
      <c r="U28" s="88"/>
      <c r="V28" s="88"/>
      <c r="W28" s="88"/>
      <c r="X28" s="88"/>
      <c r="Y28" s="159"/>
      <c r="Z28" s="159"/>
      <c r="AA28" s="159"/>
      <c r="AB28" s="159"/>
      <c r="AC28" s="84">
        <f t="shared" si="2"/>
        <v>50</v>
      </c>
      <c r="AD28" s="84">
        <f t="shared" si="2"/>
        <v>50</v>
      </c>
      <c r="AE28" s="84">
        <f t="shared" si="2"/>
        <v>50</v>
      </c>
      <c r="AF28" s="171">
        <f t="shared" si="3"/>
        <v>150</v>
      </c>
      <c r="AG28" s="84">
        <f t="shared" si="2"/>
        <v>50</v>
      </c>
      <c r="AH28" s="84">
        <f t="shared" si="2"/>
        <v>50</v>
      </c>
      <c r="AI28" s="150">
        <f t="shared" si="10"/>
        <v>50</v>
      </c>
      <c r="AJ28" s="151" t="s">
        <v>241</v>
      </c>
      <c r="AK28" s="151"/>
      <c r="AL28" s="74" t="s">
        <v>227</v>
      </c>
    </row>
    <row r="29" spans="1:38" ht="42" customHeight="1" x14ac:dyDescent="0.25">
      <c r="A29" s="107"/>
      <c r="B29" s="156" t="s">
        <v>235</v>
      </c>
      <c r="C29" s="155" t="s">
        <v>203</v>
      </c>
      <c r="D29" s="157" t="s">
        <v>42</v>
      </c>
      <c r="E29" s="158">
        <v>687.5</v>
      </c>
      <c r="F29" s="85">
        <v>0</v>
      </c>
      <c r="G29" s="127">
        <f t="shared" si="1"/>
        <v>687.5</v>
      </c>
      <c r="H29" s="86"/>
      <c r="I29" s="86"/>
      <c r="J29" s="86"/>
      <c r="K29" s="86"/>
      <c r="L29" s="99"/>
      <c r="M29" s="99"/>
      <c r="N29" s="99"/>
      <c r="O29" s="99"/>
      <c r="P29" s="88"/>
      <c r="Q29" s="88"/>
      <c r="R29" s="88"/>
      <c r="S29" s="88"/>
      <c r="T29" s="88"/>
      <c r="U29" s="88"/>
      <c r="V29" s="88"/>
      <c r="W29" s="88"/>
      <c r="X29" s="88"/>
      <c r="Y29" s="159"/>
      <c r="Z29" s="159"/>
      <c r="AA29" s="159"/>
      <c r="AB29" s="159"/>
      <c r="AC29" s="84">
        <f t="shared" si="2"/>
        <v>85.9375</v>
      </c>
      <c r="AD29" s="84">
        <f t="shared" si="2"/>
        <v>85.9375</v>
      </c>
      <c r="AE29" s="84">
        <f t="shared" si="2"/>
        <v>85.9375</v>
      </c>
      <c r="AF29" s="171">
        <f t="shared" si="3"/>
        <v>257.8125</v>
      </c>
      <c r="AG29" s="84">
        <f t="shared" si="2"/>
        <v>85.9375</v>
      </c>
      <c r="AH29" s="84">
        <f t="shared" si="2"/>
        <v>85.9375</v>
      </c>
      <c r="AI29" s="150">
        <f t="shared" si="10"/>
        <v>85.9375</v>
      </c>
      <c r="AJ29" s="151" t="s">
        <v>241</v>
      </c>
      <c r="AK29" s="151"/>
      <c r="AL29" s="74" t="s">
        <v>227</v>
      </c>
    </row>
    <row r="30" spans="1:38" ht="42" customHeight="1" x14ac:dyDescent="0.25">
      <c r="A30" s="107"/>
      <c r="B30" s="156" t="s">
        <v>236</v>
      </c>
      <c r="C30" s="155" t="s">
        <v>204</v>
      </c>
      <c r="D30" s="157" t="s">
        <v>124</v>
      </c>
      <c r="E30" s="158">
        <v>400</v>
      </c>
      <c r="F30" s="85">
        <v>0</v>
      </c>
      <c r="G30" s="127">
        <f t="shared" si="1"/>
        <v>400</v>
      </c>
      <c r="H30" s="86"/>
      <c r="I30" s="86"/>
      <c r="J30" s="86"/>
      <c r="K30" s="86"/>
      <c r="L30" s="99"/>
      <c r="M30" s="99"/>
      <c r="N30" s="99"/>
      <c r="O30" s="99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159"/>
      <c r="AC30" s="159"/>
      <c r="AD30" s="159"/>
      <c r="AE30" s="159"/>
      <c r="AF30" s="171">
        <f t="shared" si="3"/>
        <v>0</v>
      </c>
      <c r="AG30" s="84">
        <f t="shared" si="2"/>
        <v>50</v>
      </c>
      <c r="AH30" s="84">
        <f t="shared" si="2"/>
        <v>50</v>
      </c>
      <c r="AI30" s="150">
        <f t="shared" si="10"/>
        <v>50</v>
      </c>
      <c r="AJ30" s="151" t="s">
        <v>241</v>
      </c>
      <c r="AK30" s="151"/>
      <c r="AL30" s="74" t="s">
        <v>227</v>
      </c>
    </row>
    <row r="31" spans="1:38" ht="42" customHeight="1" x14ac:dyDescent="0.25">
      <c r="A31" s="107"/>
      <c r="B31" s="156" t="s">
        <v>237</v>
      </c>
      <c r="C31" s="155" t="s">
        <v>205</v>
      </c>
      <c r="D31" s="157" t="s">
        <v>124</v>
      </c>
      <c r="E31" s="158">
        <v>608</v>
      </c>
      <c r="F31" s="85">
        <v>0</v>
      </c>
      <c r="G31" s="127">
        <f t="shared" si="1"/>
        <v>608</v>
      </c>
      <c r="H31" s="86"/>
      <c r="I31" s="86"/>
      <c r="J31" s="86"/>
      <c r="K31" s="86"/>
      <c r="L31" s="99"/>
      <c r="M31" s="99"/>
      <c r="N31" s="99"/>
      <c r="O31" s="99"/>
      <c r="P31" s="88"/>
      <c r="Q31" s="88"/>
      <c r="R31" s="88"/>
      <c r="S31" s="88"/>
      <c r="T31" s="88"/>
      <c r="U31" s="88"/>
      <c r="V31" s="88"/>
      <c r="W31" s="88"/>
      <c r="X31" s="159"/>
      <c r="Y31" s="159"/>
      <c r="Z31" s="159"/>
      <c r="AA31" s="159"/>
      <c r="AB31" s="84">
        <f t="shared" ref="AA31:AH33" si="11">$AI31</f>
        <v>76</v>
      </c>
      <c r="AC31" s="84">
        <f t="shared" si="11"/>
        <v>76</v>
      </c>
      <c r="AD31" s="84">
        <f t="shared" si="11"/>
        <v>76</v>
      </c>
      <c r="AE31" s="84">
        <f t="shared" ref="AD31:AH34" si="12">$AI31</f>
        <v>76</v>
      </c>
      <c r="AF31" s="171">
        <f t="shared" si="3"/>
        <v>304</v>
      </c>
      <c r="AG31" s="84">
        <f t="shared" si="11"/>
        <v>76</v>
      </c>
      <c r="AH31" s="84">
        <f t="shared" si="11"/>
        <v>76</v>
      </c>
      <c r="AI31" s="150">
        <f t="shared" si="10"/>
        <v>76</v>
      </c>
      <c r="AJ31" s="151" t="s">
        <v>241</v>
      </c>
      <c r="AK31" s="151"/>
      <c r="AL31" s="74" t="s">
        <v>227</v>
      </c>
    </row>
    <row r="32" spans="1:38" ht="42" customHeight="1" x14ac:dyDescent="0.25">
      <c r="A32" s="107"/>
      <c r="B32" s="156" t="s">
        <v>238</v>
      </c>
      <c r="C32" s="155" t="s">
        <v>206</v>
      </c>
      <c r="D32" s="157" t="s">
        <v>124</v>
      </c>
      <c r="E32" s="158">
        <v>400</v>
      </c>
      <c r="F32" s="85">
        <v>0</v>
      </c>
      <c r="G32" s="127">
        <f t="shared" si="1"/>
        <v>400</v>
      </c>
      <c r="H32" s="86"/>
      <c r="I32" s="86"/>
      <c r="J32" s="86"/>
      <c r="K32" s="86"/>
      <c r="L32" s="99"/>
      <c r="M32" s="99"/>
      <c r="N32" s="99"/>
      <c r="O32" s="99"/>
      <c r="P32" s="88"/>
      <c r="Q32" s="88"/>
      <c r="R32" s="88"/>
      <c r="S32" s="88"/>
      <c r="T32" s="88"/>
      <c r="U32" s="88"/>
      <c r="V32" s="88"/>
      <c r="W32" s="159"/>
      <c r="X32" s="159"/>
      <c r="Y32" s="159"/>
      <c r="Z32" s="159"/>
      <c r="AA32" s="84">
        <f t="shared" si="11"/>
        <v>50</v>
      </c>
      <c r="AB32" s="84">
        <f t="shared" si="11"/>
        <v>50</v>
      </c>
      <c r="AC32" s="84">
        <f t="shared" si="11"/>
        <v>50</v>
      </c>
      <c r="AD32" s="84">
        <f t="shared" si="11"/>
        <v>50</v>
      </c>
      <c r="AE32" s="84">
        <f t="shared" si="12"/>
        <v>50</v>
      </c>
      <c r="AF32" s="171">
        <f t="shared" si="3"/>
        <v>250</v>
      </c>
      <c r="AG32" s="84">
        <f t="shared" si="11"/>
        <v>50</v>
      </c>
      <c r="AH32" s="84">
        <f t="shared" si="11"/>
        <v>50</v>
      </c>
      <c r="AI32" s="150">
        <f t="shared" si="10"/>
        <v>50</v>
      </c>
      <c r="AJ32" s="151" t="s">
        <v>241</v>
      </c>
      <c r="AK32" s="151"/>
      <c r="AL32" s="74" t="s">
        <v>227</v>
      </c>
    </row>
    <row r="33" spans="1:38" ht="42" customHeight="1" x14ac:dyDescent="0.25">
      <c r="A33" s="107"/>
      <c r="B33" s="156" t="s">
        <v>239</v>
      </c>
      <c r="C33" s="155" t="s">
        <v>209</v>
      </c>
      <c r="D33" s="157" t="s">
        <v>124</v>
      </c>
      <c r="E33" s="158">
        <v>400</v>
      </c>
      <c r="F33" s="85">
        <v>0</v>
      </c>
      <c r="G33" s="127">
        <f t="shared" si="1"/>
        <v>400</v>
      </c>
      <c r="H33" s="86"/>
      <c r="I33" s="86"/>
      <c r="J33" s="86"/>
      <c r="K33" s="86"/>
      <c r="L33" s="99"/>
      <c r="M33" s="99"/>
      <c r="N33" s="99"/>
      <c r="O33" s="99"/>
      <c r="P33" s="88"/>
      <c r="Q33" s="88"/>
      <c r="R33" s="88"/>
      <c r="S33" s="88"/>
      <c r="T33" s="88"/>
      <c r="U33" s="88"/>
      <c r="V33" s="88"/>
      <c r="W33" s="88"/>
      <c r="X33" s="159"/>
      <c r="Y33" s="159"/>
      <c r="Z33" s="159"/>
      <c r="AA33" s="159"/>
      <c r="AB33" s="84">
        <f t="shared" si="11"/>
        <v>50</v>
      </c>
      <c r="AC33" s="84">
        <f t="shared" si="11"/>
        <v>50</v>
      </c>
      <c r="AD33" s="84">
        <f t="shared" si="11"/>
        <v>50</v>
      </c>
      <c r="AE33" s="84">
        <f t="shared" si="12"/>
        <v>50</v>
      </c>
      <c r="AF33" s="171">
        <f t="shared" si="3"/>
        <v>200</v>
      </c>
      <c r="AG33" s="84">
        <f t="shared" si="12"/>
        <v>50</v>
      </c>
      <c r="AH33" s="84">
        <f t="shared" si="12"/>
        <v>50</v>
      </c>
      <c r="AI33" s="150">
        <f t="shared" si="10"/>
        <v>50</v>
      </c>
      <c r="AJ33" s="151" t="s">
        <v>241</v>
      </c>
      <c r="AK33" s="151"/>
      <c r="AL33" s="74" t="s">
        <v>227</v>
      </c>
    </row>
    <row r="34" spans="1:38" ht="42" customHeight="1" x14ac:dyDescent="0.25">
      <c r="A34" s="107"/>
      <c r="B34" s="156" t="s">
        <v>240</v>
      </c>
      <c r="C34" s="155" t="s">
        <v>210</v>
      </c>
      <c r="D34" s="157" t="s">
        <v>124</v>
      </c>
      <c r="E34" s="158">
        <v>400</v>
      </c>
      <c r="F34" s="85">
        <v>0</v>
      </c>
      <c r="G34" s="127">
        <f t="shared" si="1"/>
        <v>400</v>
      </c>
      <c r="H34" s="86"/>
      <c r="I34" s="86"/>
      <c r="J34" s="86"/>
      <c r="K34" s="86"/>
      <c r="L34" s="99"/>
      <c r="M34" s="99"/>
      <c r="N34" s="99"/>
      <c r="O34" s="99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159"/>
      <c r="AA34" s="159"/>
      <c r="AB34" s="159"/>
      <c r="AC34" s="159"/>
      <c r="AD34" s="84">
        <f t="shared" si="12"/>
        <v>50</v>
      </c>
      <c r="AE34" s="84">
        <f t="shared" si="12"/>
        <v>50</v>
      </c>
      <c r="AF34" s="171">
        <f t="shared" si="3"/>
        <v>100</v>
      </c>
      <c r="AG34" s="84">
        <f t="shared" si="12"/>
        <v>50</v>
      </c>
      <c r="AH34" s="84">
        <f t="shared" si="12"/>
        <v>50</v>
      </c>
      <c r="AI34" s="150">
        <f t="shared" si="10"/>
        <v>50</v>
      </c>
      <c r="AJ34" s="151" t="s">
        <v>241</v>
      </c>
      <c r="AK34" s="151"/>
      <c r="AL34" s="74" t="s">
        <v>227</v>
      </c>
    </row>
    <row r="35" spans="1:38" ht="42.75" thickBot="1" x14ac:dyDescent="0.3">
      <c r="A35" s="107" t="s">
        <v>92</v>
      </c>
      <c r="B35" s="118" t="s">
        <v>118</v>
      </c>
      <c r="C35" s="119" t="s">
        <v>129</v>
      </c>
      <c r="D35" s="120" t="s">
        <v>130</v>
      </c>
      <c r="E35" s="121">
        <v>340</v>
      </c>
      <c r="F35" s="122">
        <v>0</v>
      </c>
      <c r="G35" s="121">
        <f t="shared" si="1"/>
        <v>340</v>
      </c>
      <c r="H35" s="123"/>
      <c r="I35" s="123"/>
      <c r="J35" s="123"/>
      <c r="K35" s="123"/>
      <c r="L35" s="123"/>
      <c r="M35" s="123"/>
      <c r="N35" s="123"/>
      <c r="O35" s="159"/>
      <c r="P35" s="159"/>
      <c r="Q35" s="159"/>
      <c r="R35" s="159"/>
      <c r="S35" s="159"/>
      <c r="T35" s="159"/>
      <c r="U35" s="159"/>
      <c r="V35" s="159"/>
      <c r="W35" s="159"/>
      <c r="X35" s="159"/>
      <c r="Y35" s="159"/>
      <c r="Z35" s="159"/>
      <c r="AA35" s="130">
        <f t="shared" ref="AA35:AH35" si="13">$AI35</f>
        <v>28.333333333333332</v>
      </c>
      <c r="AB35" s="130">
        <f t="shared" si="13"/>
        <v>28.333333333333332</v>
      </c>
      <c r="AC35" s="130">
        <f t="shared" si="13"/>
        <v>28.333333333333332</v>
      </c>
      <c r="AD35" s="130">
        <f t="shared" si="13"/>
        <v>28.333333333333332</v>
      </c>
      <c r="AE35" s="130">
        <f t="shared" si="13"/>
        <v>28.333333333333332</v>
      </c>
      <c r="AF35" s="171">
        <f>SUM(T35:AE35)</f>
        <v>141.66666666666666</v>
      </c>
      <c r="AG35" s="130">
        <f t="shared" si="13"/>
        <v>28.333333333333332</v>
      </c>
      <c r="AH35" s="130">
        <f t="shared" si="13"/>
        <v>28.333333333333332</v>
      </c>
      <c r="AI35" s="150">
        <f>E35/12</f>
        <v>28.333333333333332</v>
      </c>
      <c r="AJ35" s="151" t="s">
        <v>138</v>
      </c>
      <c r="AK35" s="151"/>
      <c r="AL35" s="74" t="s">
        <v>227</v>
      </c>
    </row>
    <row r="36" spans="1:38" ht="50.1" customHeight="1" thickBot="1" x14ac:dyDescent="0.3">
      <c r="A36" s="107"/>
      <c r="B36" s="131" t="s">
        <v>177</v>
      </c>
      <c r="C36" s="132" t="s">
        <v>176</v>
      </c>
      <c r="D36" s="140"/>
      <c r="E36" s="134">
        <f>SUM(E37:E39)</f>
        <v>5699.49</v>
      </c>
      <c r="F36" s="134">
        <f t="shared" ref="F36:G36" si="14">F37+F39</f>
        <v>0</v>
      </c>
      <c r="G36" s="134">
        <f t="shared" si="14"/>
        <v>5469.49</v>
      </c>
      <c r="H36" s="134">
        <f t="shared" ref="H36:AH36" si="15">SUM(H37:H39)</f>
        <v>0</v>
      </c>
      <c r="I36" s="134">
        <f t="shared" si="15"/>
        <v>0</v>
      </c>
      <c r="J36" s="134">
        <f t="shared" si="15"/>
        <v>0</v>
      </c>
      <c r="K36" s="134">
        <f t="shared" si="15"/>
        <v>0</v>
      </c>
      <c r="L36" s="134">
        <f t="shared" si="15"/>
        <v>0</v>
      </c>
      <c r="M36" s="134">
        <f t="shared" si="15"/>
        <v>0</v>
      </c>
      <c r="N36" s="134">
        <f t="shared" si="15"/>
        <v>0</v>
      </c>
      <c r="O36" s="134">
        <f t="shared" si="15"/>
        <v>0</v>
      </c>
      <c r="P36" s="134">
        <f t="shared" si="15"/>
        <v>0</v>
      </c>
      <c r="Q36" s="134">
        <f t="shared" si="15"/>
        <v>0</v>
      </c>
      <c r="R36" s="134">
        <f t="shared" si="15"/>
        <v>0</v>
      </c>
      <c r="S36" s="134">
        <f t="shared" si="15"/>
        <v>0</v>
      </c>
      <c r="T36" s="134">
        <f t="shared" si="15"/>
        <v>0</v>
      </c>
      <c r="U36" s="134">
        <f t="shared" si="15"/>
        <v>0</v>
      </c>
      <c r="V36" s="134">
        <f t="shared" si="15"/>
        <v>0</v>
      </c>
      <c r="W36" s="134">
        <f t="shared" si="15"/>
        <v>0</v>
      </c>
      <c r="X36" s="134">
        <f t="shared" si="15"/>
        <v>0</v>
      </c>
      <c r="Y36" s="134">
        <f t="shared" si="15"/>
        <v>0</v>
      </c>
      <c r="Z36" s="134">
        <f t="shared" si="15"/>
        <v>0</v>
      </c>
      <c r="AA36" s="134">
        <f t="shared" si="15"/>
        <v>46</v>
      </c>
      <c r="AB36" s="134">
        <f t="shared" si="15"/>
        <v>46</v>
      </c>
      <c r="AC36" s="134">
        <f t="shared" si="15"/>
        <v>46</v>
      </c>
      <c r="AD36" s="134">
        <f t="shared" si="15"/>
        <v>46</v>
      </c>
      <c r="AE36" s="134">
        <f t="shared" si="15"/>
        <v>46</v>
      </c>
      <c r="AF36" s="169">
        <f t="shared" si="15"/>
        <v>230</v>
      </c>
      <c r="AG36" s="134">
        <f t="shared" si="15"/>
        <v>151.93027777777777</v>
      </c>
      <c r="AH36" s="134">
        <f t="shared" si="15"/>
        <v>151.93027777777777</v>
      </c>
      <c r="AI36" s="150"/>
      <c r="AJ36" s="151"/>
      <c r="AK36" s="151"/>
    </row>
    <row r="37" spans="1:38" ht="42" x14ac:dyDescent="0.25">
      <c r="A37" s="107" t="s">
        <v>92</v>
      </c>
      <c r="B37" s="138" t="s">
        <v>98</v>
      </c>
      <c r="C37" s="125" t="s">
        <v>100</v>
      </c>
      <c r="D37" s="202" t="s">
        <v>124</v>
      </c>
      <c r="E37" s="127">
        <v>2699.49</v>
      </c>
      <c r="F37" s="128">
        <v>0</v>
      </c>
      <c r="G37" s="127">
        <f>E37+F37</f>
        <v>2699.49</v>
      </c>
      <c r="H37" s="129"/>
      <c r="I37" s="129"/>
      <c r="J37" s="129"/>
      <c r="K37" s="129"/>
      <c r="L37" s="129"/>
      <c r="M37" s="12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64"/>
      <c r="AE37" s="164"/>
      <c r="AF37" s="170">
        <f>SUM(T37:AE37)</f>
        <v>0</v>
      </c>
      <c r="AG37" s="130">
        <f t="shared" ref="AA37:AH41" si="16">$AI37</f>
        <v>74.985833333333332</v>
      </c>
      <c r="AH37" s="130">
        <f t="shared" si="16"/>
        <v>74.985833333333332</v>
      </c>
      <c r="AI37" s="150">
        <f>E37/36</f>
        <v>74.985833333333332</v>
      </c>
      <c r="AJ37" s="151" t="s">
        <v>127</v>
      </c>
      <c r="AK37" s="151"/>
    </row>
    <row r="38" spans="1:38" ht="42" x14ac:dyDescent="0.25">
      <c r="A38" s="107"/>
      <c r="B38" s="203" t="s">
        <v>260</v>
      </c>
      <c r="C38" s="204" t="s">
        <v>254</v>
      </c>
      <c r="D38" s="157" t="s">
        <v>130</v>
      </c>
      <c r="E38" s="205">
        <v>230</v>
      </c>
      <c r="F38" s="200">
        <v>0</v>
      </c>
      <c r="G38" s="127">
        <f t="shared" ref="G38" si="17">E38+F38</f>
        <v>230</v>
      </c>
      <c r="H38" s="162"/>
      <c r="I38" s="162"/>
      <c r="J38" s="162"/>
      <c r="K38" s="162"/>
      <c r="L38" s="162"/>
      <c r="M38" s="162"/>
      <c r="N38" s="201"/>
      <c r="O38" s="201"/>
      <c r="P38" s="201"/>
      <c r="Q38" s="201"/>
      <c r="R38" s="201"/>
      <c r="S38" s="201"/>
      <c r="T38" s="201"/>
      <c r="U38" s="201"/>
      <c r="V38" s="164"/>
      <c r="W38" s="164"/>
      <c r="X38" s="164"/>
      <c r="Y38" s="164"/>
      <c r="Z38" s="164"/>
      <c r="AA38" s="84">
        <f t="shared" si="16"/>
        <v>46</v>
      </c>
      <c r="AB38" s="84">
        <f t="shared" si="16"/>
        <v>46</v>
      </c>
      <c r="AC38" s="84">
        <f t="shared" si="16"/>
        <v>46</v>
      </c>
      <c r="AD38" s="84">
        <f t="shared" si="16"/>
        <v>46</v>
      </c>
      <c r="AE38" s="84">
        <f t="shared" si="16"/>
        <v>46</v>
      </c>
      <c r="AF38" s="170">
        <f>SUM(T38:AE38)</f>
        <v>230</v>
      </c>
      <c r="AG38" s="130"/>
      <c r="AH38" s="130"/>
      <c r="AI38" s="150">
        <f>E38/5</f>
        <v>46</v>
      </c>
      <c r="AJ38" s="151" t="s">
        <v>139</v>
      </c>
      <c r="AK38" s="151"/>
    </row>
    <row r="39" spans="1:38" ht="42.75" thickBot="1" x14ac:dyDescent="0.3">
      <c r="A39" s="107" t="s">
        <v>92</v>
      </c>
      <c r="B39" s="206" t="s">
        <v>99</v>
      </c>
      <c r="C39" s="207" t="s">
        <v>255</v>
      </c>
      <c r="D39" s="157" t="s">
        <v>124</v>
      </c>
      <c r="E39" s="208">
        <f>3000-230</f>
        <v>2770</v>
      </c>
      <c r="F39" s="122">
        <v>0</v>
      </c>
      <c r="G39" s="121">
        <f>E39+F39</f>
        <v>2770</v>
      </c>
      <c r="H39" s="123"/>
      <c r="I39" s="123"/>
      <c r="J39" s="123"/>
      <c r="K39" s="123"/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23"/>
      <c r="X39" s="123"/>
      <c r="Y39" s="123"/>
      <c r="Z39" s="123"/>
      <c r="AA39" s="123"/>
      <c r="AB39" s="123"/>
      <c r="AC39" s="123"/>
      <c r="AD39" s="164"/>
      <c r="AE39" s="164"/>
      <c r="AF39" s="171">
        <f>SUM(T39:AE39)</f>
        <v>0</v>
      </c>
      <c r="AG39" s="130">
        <f t="shared" si="16"/>
        <v>76.944444444444443</v>
      </c>
      <c r="AH39" s="130">
        <f t="shared" si="16"/>
        <v>76.944444444444443</v>
      </c>
      <c r="AI39" s="150">
        <f>E39/36</f>
        <v>76.944444444444443</v>
      </c>
      <c r="AJ39" s="151" t="s">
        <v>127</v>
      </c>
      <c r="AK39" s="151"/>
    </row>
    <row r="40" spans="1:38" ht="50.1" customHeight="1" thickBot="1" x14ac:dyDescent="0.3">
      <c r="A40" s="107"/>
      <c r="B40" s="131" t="s">
        <v>178</v>
      </c>
      <c r="C40" s="132" t="s">
        <v>87</v>
      </c>
      <c r="D40" s="137"/>
      <c r="E40" s="134">
        <f>SUM(E41:E43)</f>
        <v>1880.83</v>
      </c>
      <c r="F40" s="134">
        <f>SUM(F41:F43)</f>
        <v>0</v>
      </c>
      <c r="G40" s="134">
        <f>SUM(G41:G43)</f>
        <v>1880.83</v>
      </c>
      <c r="H40" s="134">
        <f t="shared" ref="H40:S40" si="18">SUM(H42:H43)</f>
        <v>0</v>
      </c>
      <c r="I40" s="134">
        <f t="shared" si="18"/>
        <v>0</v>
      </c>
      <c r="J40" s="134">
        <f t="shared" si="18"/>
        <v>0</v>
      </c>
      <c r="K40" s="134">
        <f t="shared" si="18"/>
        <v>0</v>
      </c>
      <c r="L40" s="134">
        <f t="shared" si="18"/>
        <v>0</v>
      </c>
      <c r="M40" s="134">
        <f t="shared" si="18"/>
        <v>0</v>
      </c>
      <c r="N40" s="134">
        <f t="shared" si="18"/>
        <v>0</v>
      </c>
      <c r="O40" s="134">
        <f t="shared" si="18"/>
        <v>0</v>
      </c>
      <c r="P40" s="134">
        <f t="shared" si="18"/>
        <v>0</v>
      </c>
      <c r="Q40" s="134">
        <f t="shared" si="18"/>
        <v>0</v>
      </c>
      <c r="R40" s="134">
        <f t="shared" si="18"/>
        <v>0</v>
      </c>
      <c r="S40" s="134">
        <f t="shared" si="18"/>
        <v>11.4725</v>
      </c>
      <c r="T40" s="134">
        <f t="shared" ref="T40:AE40" si="19">SUM(T41:T43)</f>
        <v>11.4725</v>
      </c>
      <c r="U40" s="134">
        <f t="shared" si="19"/>
        <v>11.4725</v>
      </c>
      <c r="V40" s="134">
        <f t="shared" si="19"/>
        <v>11.4725</v>
      </c>
      <c r="W40" s="134">
        <f t="shared" si="19"/>
        <v>0</v>
      </c>
      <c r="X40" s="134">
        <f t="shared" si="19"/>
        <v>0</v>
      </c>
      <c r="Y40" s="134">
        <f t="shared" si="19"/>
        <v>0</v>
      </c>
      <c r="Z40" s="134">
        <f t="shared" si="19"/>
        <v>0</v>
      </c>
      <c r="AA40" s="134">
        <f t="shared" si="19"/>
        <v>0</v>
      </c>
      <c r="AB40" s="134">
        <f t="shared" si="19"/>
        <v>0</v>
      </c>
      <c r="AC40" s="134">
        <f t="shared" si="19"/>
        <v>0</v>
      </c>
      <c r="AD40" s="134">
        <f t="shared" si="19"/>
        <v>108.43833333333333</v>
      </c>
      <c r="AE40" s="134">
        <f t="shared" si="19"/>
        <v>108.43833333333333</v>
      </c>
      <c r="AF40" s="169">
        <f>SUM(AF41:AF43)</f>
        <v>251.29416666666668</v>
      </c>
      <c r="AG40" s="134">
        <f t="shared" ref="AG40:AH40" si="20">SUM(AG41:AG43)</f>
        <v>152.91166666666666</v>
      </c>
      <c r="AH40" s="134">
        <f t="shared" si="20"/>
        <v>152.91166666666666</v>
      </c>
      <c r="AI40" s="150"/>
      <c r="AJ40" s="151"/>
      <c r="AK40" s="151"/>
    </row>
    <row r="41" spans="1:38" ht="84" x14ac:dyDescent="0.25">
      <c r="A41" s="107" t="s">
        <v>92</v>
      </c>
      <c r="B41" s="209" t="s">
        <v>261</v>
      </c>
      <c r="C41" s="210" t="s">
        <v>262</v>
      </c>
      <c r="D41" s="211" t="s">
        <v>130</v>
      </c>
      <c r="E41" s="212">
        <v>1301.26</v>
      </c>
      <c r="F41" s="213">
        <v>0</v>
      </c>
      <c r="G41" s="214">
        <f>E41+F41</f>
        <v>1301.26</v>
      </c>
      <c r="H41" s="215"/>
      <c r="I41" s="216"/>
      <c r="J41" s="216"/>
      <c r="K41" s="216"/>
      <c r="L41" s="216"/>
      <c r="M41" s="216"/>
      <c r="N41" s="216"/>
      <c r="O41" s="216"/>
      <c r="P41" s="217"/>
      <c r="Q41" s="217"/>
      <c r="R41" s="217"/>
      <c r="S41" s="218">
        <f>$AI41</f>
        <v>108.43833333333333</v>
      </c>
      <c r="T41" s="215"/>
      <c r="U41" s="215"/>
      <c r="V41" s="215"/>
      <c r="W41" s="215"/>
      <c r="X41" s="215"/>
      <c r="Y41" s="216"/>
      <c r="Z41" s="216"/>
      <c r="AA41" s="216"/>
      <c r="AB41" s="216"/>
      <c r="AC41" s="216"/>
      <c r="AD41" s="218">
        <f t="shared" si="16"/>
        <v>108.43833333333333</v>
      </c>
      <c r="AE41" s="218">
        <f t="shared" si="16"/>
        <v>108.43833333333333</v>
      </c>
      <c r="AF41" s="219">
        <f>SUM(T41:AE41)</f>
        <v>216.87666666666667</v>
      </c>
      <c r="AG41" s="218">
        <f t="shared" si="16"/>
        <v>108.43833333333333</v>
      </c>
      <c r="AH41" s="218">
        <f t="shared" si="16"/>
        <v>108.43833333333333</v>
      </c>
      <c r="AI41" s="150">
        <f>E41/12</f>
        <v>108.43833333333333</v>
      </c>
      <c r="AJ41" s="151" t="s">
        <v>242</v>
      </c>
      <c r="AK41" s="151"/>
      <c r="AL41" s="74" t="s">
        <v>227</v>
      </c>
    </row>
    <row r="42" spans="1:38" ht="42" x14ac:dyDescent="0.25">
      <c r="A42" s="107" t="s">
        <v>92</v>
      </c>
      <c r="B42" s="191" t="s">
        <v>103</v>
      </c>
      <c r="C42" s="192" t="s">
        <v>110</v>
      </c>
      <c r="D42" s="193" t="s">
        <v>81</v>
      </c>
      <c r="E42" s="176">
        <v>45.89</v>
      </c>
      <c r="F42" s="128">
        <v>0</v>
      </c>
      <c r="G42" s="127">
        <f t="shared" ref="G42:G58" si="21">E42+F42</f>
        <v>45.89</v>
      </c>
      <c r="H42" s="129"/>
      <c r="I42" s="160"/>
      <c r="J42" s="160"/>
      <c r="K42" s="160"/>
      <c r="L42" s="160"/>
      <c r="M42" s="160"/>
      <c r="N42" s="160"/>
      <c r="O42" s="160"/>
      <c r="P42" s="161"/>
      <c r="Q42" s="161"/>
      <c r="R42" s="161"/>
      <c r="S42" s="130">
        <f>$AI42</f>
        <v>11.4725</v>
      </c>
      <c r="T42" s="130">
        <f t="shared" ref="T42:V42" si="22">$AI42</f>
        <v>11.4725</v>
      </c>
      <c r="U42" s="130">
        <f t="shared" si="22"/>
        <v>11.4725</v>
      </c>
      <c r="V42" s="130">
        <f t="shared" si="22"/>
        <v>11.4725</v>
      </c>
      <c r="W42" s="129"/>
      <c r="X42" s="129"/>
      <c r="Y42" s="129"/>
      <c r="Z42" s="129"/>
      <c r="AA42" s="129"/>
      <c r="AB42" s="129"/>
      <c r="AC42" s="129"/>
      <c r="AD42" s="129"/>
      <c r="AE42" s="129"/>
      <c r="AF42" s="171">
        <f>SUM(T42:AE42)</f>
        <v>34.417500000000004</v>
      </c>
      <c r="AG42" s="129"/>
      <c r="AH42" s="129"/>
      <c r="AI42" s="150">
        <f>E42/4</f>
        <v>11.4725</v>
      </c>
      <c r="AJ42" s="151" t="s">
        <v>136</v>
      </c>
      <c r="AK42" s="151"/>
    </row>
    <row r="43" spans="1:38" ht="42.75" thickBot="1" x14ac:dyDescent="0.3">
      <c r="A43" s="107"/>
      <c r="B43" s="156" t="s">
        <v>217</v>
      </c>
      <c r="C43" s="155" t="s">
        <v>218</v>
      </c>
      <c r="D43" s="157" t="s">
        <v>130</v>
      </c>
      <c r="E43" s="158">
        <v>533.67999999999995</v>
      </c>
      <c r="F43" s="85">
        <v>0</v>
      </c>
      <c r="G43" s="127">
        <f t="shared" si="21"/>
        <v>533.67999999999995</v>
      </c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62"/>
      <c r="Z43" s="162"/>
      <c r="AA43" s="163"/>
      <c r="AB43" s="163"/>
      <c r="AC43" s="163"/>
      <c r="AD43" s="163"/>
      <c r="AE43" s="163"/>
      <c r="AF43" s="171">
        <f>SUM(T43:AE43)</f>
        <v>0</v>
      </c>
      <c r="AG43" s="84">
        <f t="shared" ref="AG43:AH43" si="23">$AI43</f>
        <v>44.473333333333329</v>
      </c>
      <c r="AH43" s="84">
        <f t="shared" si="23"/>
        <v>44.473333333333329</v>
      </c>
      <c r="AI43" s="150">
        <f>E43/12</f>
        <v>44.473333333333329</v>
      </c>
      <c r="AJ43" s="151" t="s">
        <v>242</v>
      </c>
      <c r="AK43" s="151"/>
      <c r="AL43" s="74" t="s">
        <v>227</v>
      </c>
    </row>
    <row r="44" spans="1:38" ht="50.1" customHeight="1" thickBot="1" x14ac:dyDescent="0.3">
      <c r="A44" s="107"/>
      <c r="B44" s="131" t="s">
        <v>183</v>
      </c>
      <c r="C44" s="132" t="s">
        <v>88</v>
      </c>
      <c r="D44" s="133"/>
      <c r="E44" s="134">
        <f t="shared" ref="E44:AH44" si="24">SUM(E45:E46)</f>
        <v>0</v>
      </c>
      <c r="F44" s="134">
        <f t="shared" si="24"/>
        <v>22065.17</v>
      </c>
      <c r="G44" s="134">
        <f t="shared" si="24"/>
        <v>22065.17</v>
      </c>
      <c r="H44" s="134">
        <f t="shared" si="24"/>
        <v>183.05846153846156</v>
      </c>
      <c r="I44" s="134">
        <f t="shared" si="24"/>
        <v>183.05846153846156</v>
      </c>
      <c r="J44" s="134">
        <f t="shared" si="24"/>
        <v>183.05846153846156</v>
      </c>
      <c r="K44" s="134">
        <f t="shared" si="24"/>
        <v>183.05846153846156</v>
      </c>
      <c r="L44" s="134">
        <f t="shared" si="24"/>
        <v>183.05846153846156</v>
      </c>
      <c r="M44" s="134">
        <f t="shared" si="24"/>
        <v>183.05846153846156</v>
      </c>
      <c r="N44" s="134">
        <f t="shared" si="24"/>
        <v>183.05846153846156</v>
      </c>
      <c r="O44" s="134">
        <f t="shared" si="24"/>
        <v>183.05846153846156</v>
      </c>
      <c r="P44" s="134">
        <f t="shared" si="24"/>
        <v>183.05846153846156</v>
      </c>
      <c r="Q44" s="134">
        <f t="shared" si="24"/>
        <v>183.05846153846156</v>
      </c>
      <c r="R44" s="134">
        <f t="shared" si="24"/>
        <v>183.05846153846156</v>
      </c>
      <c r="S44" s="134">
        <f t="shared" si="24"/>
        <v>183.05846153846156</v>
      </c>
      <c r="T44" s="134">
        <f t="shared" si="24"/>
        <v>183.05846153846156</v>
      </c>
      <c r="U44" s="134">
        <f t="shared" si="24"/>
        <v>183.05846153846156</v>
      </c>
      <c r="V44" s="134">
        <f t="shared" si="24"/>
        <v>183.05846153846156</v>
      </c>
      <c r="W44" s="134">
        <f t="shared" si="24"/>
        <v>183.05846153846156</v>
      </c>
      <c r="X44" s="134">
        <f t="shared" si="24"/>
        <v>183.05846153846156</v>
      </c>
      <c r="Y44" s="134">
        <f t="shared" si="24"/>
        <v>183.05846153846156</v>
      </c>
      <c r="Z44" s="134">
        <f t="shared" si="24"/>
        <v>183.05846153846156</v>
      </c>
      <c r="AA44" s="134">
        <f t="shared" si="24"/>
        <v>183.05846153846156</v>
      </c>
      <c r="AB44" s="134">
        <f t="shared" si="24"/>
        <v>183.05846153846156</v>
      </c>
      <c r="AC44" s="134">
        <f t="shared" si="24"/>
        <v>183.05846153846156</v>
      </c>
      <c r="AD44" s="134">
        <f t="shared" si="24"/>
        <v>753.33709790209787</v>
      </c>
      <c r="AE44" s="134">
        <f t="shared" si="24"/>
        <v>753.33709790209787</v>
      </c>
      <c r="AF44" s="134">
        <f t="shared" si="24"/>
        <v>0</v>
      </c>
      <c r="AG44" s="134">
        <f t="shared" si="24"/>
        <v>753.33709790209787</v>
      </c>
      <c r="AH44" s="134">
        <f t="shared" si="24"/>
        <v>753.33709790209787</v>
      </c>
      <c r="AI44" s="150"/>
      <c r="AJ44" s="151"/>
      <c r="AK44" s="151"/>
    </row>
    <row r="45" spans="1:38" ht="42" x14ac:dyDescent="0.25">
      <c r="A45" s="107"/>
      <c r="B45" s="136" t="s">
        <v>187</v>
      </c>
      <c r="C45" s="125" t="s">
        <v>188</v>
      </c>
      <c r="D45" s="126" t="s">
        <v>37</v>
      </c>
      <c r="E45" s="127">
        <v>0</v>
      </c>
      <c r="F45" s="180">
        <v>9519.0400000000009</v>
      </c>
      <c r="G45" s="127">
        <f t="shared" si="21"/>
        <v>9519.0400000000009</v>
      </c>
      <c r="H45" s="130">
        <f t="shared" ref="H45:AE45" si="25">$AI45</f>
        <v>183.05846153846156</v>
      </c>
      <c r="I45" s="130">
        <f t="shared" si="25"/>
        <v>183.05846153846156</v>
      </c>
      <c r="J45" s="130">
        <f t="shared" si="25"/>
        <v>183.05846153846156</v>
      </c>
      <c r="K45" s="130">
        <f t="shared" si="25"/>
        <v>183.05846153846156</v>
      </c>
      <c r="L45" s="130">
        <f t="shared" si="25"/>
        <v>183.05846153846156</v>
      </c>
      <c r="M45" s="130">
        <f t="shared" si="25"/>
        <v>183.05846153846156</v>
      </c>
      <c r="N45" s="130">
        <f t="shared" si="25"/>
        <v>183.05846153846156</v>
      </c>
      <c r="O45" s="130">
        <f t="shared" si="25"/>
        <v>183.05846153846156</v>
      </c>
      <c r="P45" s="130">
        <f t="shared" si="25"/>
        <v>183.05846153846156</v>
      </c>
      <c r="Q45" s="130">
        <f t="shared" si="25"/>
        <v>183.05846153846156</v>
      </c>
      <c r="R45" s="130">
        <f t="shared" si="25"/>
        <v>183.05846153846156</v>
      </c>
      <c r="S45" s="130">
        <f t="shared" si="25"/>
        <v>183.05846153846156</v>
      </c>
      <c r="T45" s="130">
        <f t="shared" si="25"/>
        <v>183.05846153846156</v>
      </c>
      <c r="U45" s="130">
        <f t="shared" si="25"/>
        <v>183.05846153846156</v>
      </c>
      <c r="V45" s="130">
        <f t="shared" si="25"/>
        <v>183.05846153846156</v>
      </c>
      <c r="W45" s="130">
        <f t="shared" si="25"/>
        <v>183.05846153846156</v>
      </c>
      <c r="X45" s="130">
        <f t="shared" si="25"/>
        <v>183.05846153846156</v>
      </c>
      <c r="Y45" s="130">
        <f t="shared" si="25"/>
        <v>183.05846153846156</v>
      </c>
      <c r="Z45" s="130">
        <f t="shared" si="25"/>
        <v>183.05846153846156</v>
      </c>
      <c r="AA45" s="130">
        <f t="shared" si="25"/>
        <v>183.05846153846156</v>
      </c>
      <c r="AB45" s="130">
        <f t="shared" si="25"/>
        <v>183.05846153846156</v>
      </c>
      <c r="AC45" s="130">
        <f t="shared" si="25"/>
        <v>183.05846153846156</v>
      </c>
      <c r="AD45" s="130">
        <f t="shared" si="25"/>
        <v>183.05846153846156</v>
      </c>
      <c r="AE45" s="130">
        <f t="shared" si="25"/>
        <v>183.05846153846156</v>
      </c>
      <c r="AF45" s="170"/>
      <c r="AG45" s="130">
        <f t="shared" ref="AG45:AH46" si="26">$AI45</f>
        <v>183.05846153846156</v>
      </c>
      <c r="AH45" s="130">
        <f t="shared" si="26"/>
        <v>183.05846153846156</v>
      </c>
      <c r="AI45" s="150">
        <f>F45/52</f>
        <v>183.05846153846156</v>
      </c>
      <c r="AJ45" s="151" t="s">
        <v>243</v>
      </c>
      <c r="AK45" s="151"/>
      <c r="AL45" s="74" t="s">
        <v>227</v>
      </c>
    </row>
    <row r="46" spans="1:38" ht="42.75" thickBot="1" x14ac:dyDescent="0.3">
      <c r="A46" s="107"/>
      <c r="B46" s="118" t="s">
        <v>189</v>
      </c>
      <c r="C46" s="119" t="s">
        <v>190</v>
      </c>
      <c r="D46" s="120" t="s">
        <v>37</v>
      </c>
      <c r="E46" s="121">
        <v>0</v>
      </c>
      <c r="F46" s="181">
        <v>12546.13</v>
      </c>
      <c r="G46" s="121">
        <f t="shared" si="21"/>
        <v>12546.13</v>
      </c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T46" s="123"/>
      <c r="U46" s="123"/>
      <c r="V46" s="123"/>
      <c r="W46" s="123"/>
      <c r="X46" s="123"/>
      <c r="Y46" s="123"/>
      <c r="Z46" s="123"/>
      <c r="AA46" s="123"/>
      <c r="AB46" s="123"/>
      <c r="AC46" s="123"/>
      <c r="AD46" s="130">
        <f>$AI46</f>
        <v>570.27863636363634</v>
      </c>
      <c r="AE46" s="130">
        <f>$AI46</f>
        <v>570.27863636363634</v>
      </c>
      <c r="AF46" s="171"/>
      <c r="AG46" s="130">
        <f t="shared" si="26"/>
        <v>570.27863636363634</v>
      </c>
      <c r="AH46" s="130">
        <f t="shared" si="26"/>
        <v>570.27863636363634</v>
      </c>
      <c r="AI46" s="150">
        <f>F46/22</f>
        <v>570.27863636363634</v>
      </c>
      <c r="AJ46" s="151" t="s">
        <v>244</v>
      </c>
      <c r="AK46" s="151"/>
      <c r="AL46" s="74" t="s">
        <v>227</v>
      </c>
    </row>
    <row r="47" spans="1:38" ht="50.1" customHeight="1" thickBot="1" x14ac:dyDescent="0.3">
      <c r="A47" s="107"/>
      <c r="B47" s="131" t="s">
        <v>179</v>
      </c>
      <c r="C47" s="132" t="s">
        <v>181</v>
      </c>
      <c r="D47" s="133"/>
      <c r="E47" s="134">
        <f t="shared" ref="E47:AF47" si="27">SUM(E48:E54)</f>
        <v>2908.1</v>
      </c>
      <c r="F47" s="134">
        <f t="shared" si="27"/>
        <v>0</v>
      </c>
      <c r="G47" s="134">
        <f t="shared" si="27"/>
        <v>2908.1</v>
      </c>
      <c r="H47" s="134">
        <f t="shared" si="27"/>
        <v>0</v>
      </c>
      <c r="I47" s="134">
        <f t="shared" si="27"/>
        <v>0</v>
      </c>
      <c r="J47" s="134">
        <f t="shared" si="27"/>
        <v>0</v>
      </c>
      <c r="K47" s="134">
        <f t="shared" si="27"/>
        <v>0</v>
      </c>
      <c r="L47" s="134">
        <f t="shared" si="27"/>
        <v>0</v>
      </c>
      <c r="M47" s="134">
        <f t="shared" si="27"/>
        <v>0</v>
      </c>
      <c r="N47" s="134">
        <f t="shared" si="27"/>
        <v>0</v>
      </c>
      <c r="O47" s="134">
        <f t="shared" si="27"/>
        <v>0</v>
      </c>
      <c r="P47" s="134">
        <f t="shared" si="27"/>
        <v>0</v>
      </c>
      <c r="Q47" s="134">
        <f t="shared" si="27"/>
        <v>7.6483333333333334</v>
      </c>
      <c r="R47" s="134">
        <f t="shared" si="27"/>
        <v>7.6483333333333334</v>
      </c>
      <c r="S47" s="134">
        <f t="shared" si="27"/>
        <v>7.6483333333333334</v>
      </c>
      <c r="T47" s="134">
        <f t="shared" si="27"/>
        <v>7.6483333333333334</v>
      </c>
      <c r="U47" s="134">
        <f t="shared" si="27"/>
        <v>7.6483333333333334</v>
      </c>
      <c r="V47" s="134">
        <f t="shared" si="27"/>
        <v>7.6483333333333334</v>
      </c>
      <c r="W47" s="134">
        <f t="shared" si="27"/>
        <v>16.129032258064516</v>
      </c>
      <c r="X47" s="134">
        <f t="shared" si="27"/>
        <v>16.129032258064516</v>
      </c>
      <c r="Y47" s="134">
        <f t="shared" si="27"/>
        <v>109.0790322580645</v>
      </c>
      <c r="Z47" s="134">
        <f t="shared" si="27"/>
        <v>109.0790322580645</v>
      </c>
      <c r="AA47" s="134">
        <f t="shared" si="27"/>
        <v>265.3290322580645</v>
      </c>
      <c r="AB47" s="134">
        <f t="shared" si="27"/>
        <v>284.36847670250899</v>
      </c>
      <c r="AC47" s="134">
        <f t="shared" si="27"/>
        <v>284.36847670250899</v>
      </c>
      <c r="AD47" s="134">
        <f t="shared" si="27"/>
        <v>284.36847670250899</v>
      </c>
      <c r="AE47" s="134">
        <f t="shared" si="27"/>
        <v>244.36847670250896</v>
      </c>
      <c r="AF47" s="169">
        <f t="shared" si="27"/>
        <v>1636.1640681003585</v>
      </c>
      <c r="AG47" s="134"/>
      <c r="AH47" s="134"/>
      <c r="AI47" s="150"/>
      <c r="AJ47" s="151"/>
      <c r="AK47" s="151"/>
    </row>
    <row r="48" spans="1:38" ht="42" x14ac:dyDescent="0.25">
      <c r="A48" s="107" t="s">
        <v>92</v>
      </c>
      <c r="B48" s="194" t="s">
        <v>104</v>
      </c>
      <c r="C48" s="192" t="s">
        <v>111</v>
      </c>
      <c r="D48" s="193" t="s">
        <v>81</v>
      </c>
      <c r="E48" s="176">
        <v>45.89</v>
      </c>
      <c r="F48" s="128">
        <v>0</v>
      </c>
      <c r="G48" s="127">
        <f t="shared" si="21"/>
        <v>45.89</v>
      </c>
      <c r="H48" s="129"/>
      <c r="I48" s="161"/>
      <c r="J48" s="161"/>
      <c r="K48" s="161"/>
      <c r="L48" s="161"/>
      <c r="M48" s="161"/>
      <c r="N48" s="161"/>
      <c r="O48" s="161"/>
      <c r="P48" s="161"/>
      <c r="Q48" s="130">
        <f t="shared" ref="Q48:V48" si="28">$AI48</f>
        <v>7.6483333333333334</v>
      </c>
      <c r="R48" s="130">
        <f t="shared" si="28"/>
        <v>7.6483333333333334</v>
      </c>
      <c r="S48" s="130">
        <f t="shared" si="28"/>
        <v>7.6483333333333334</v>
      </c>
      <c r="T48" s="130">
        <f t="shared" si="28"/>
        <v>7.6483333333333334</v>
      </c>
      <c r="U48" s="130">
        <f t="shared" si="28"/>
        <v>7.6483333333333334</v>
      </c>
      <c r="V48" s="130">
        <f t="shared" si="28"/>
        <v>7.6483333333333334</v>
      </c>
      <c r="W48" s="129"/>
      <c r="X48" s="129"/>
      <c r="Y48" s="99"/>
      <c r="Z48" s="129"/>
      <c r="AA48" s="129"/>
      <c r="AB48" s="129"/>
      <c r="AC48" s="129"/>
      <c r="AD48" s="129"/>
      <c r="AE48" s="129"/>
      <c r="AF48" s="170">
        <f>SUM(T48:AE48)</f>
        <v>22.945</v>
      </c>
      <c r="AG48" s="129"/>
      <c r="AH48" s="129"/>
      <c r="AI48" s="150">
        <f>E48/6</f>
        <v>7.6483333333333334</v>
      </c>
      <c r="AJ48" s="151" t="s">
        <v>126</v>
      </c>
      <c r="AK48" s="151"/>
    </row>
    <row r="49" spans="1:38" ht="42" x14ac:dyDescent="0.25">
      <c r="A49" s="107" t="s">
        <v>92</v>
      </c>
      <c r="B49" s="109" t="s">
        <v>105</v>
      </c>
      <c r="C49" s="81" t="s">
        <v>132</v>
      </c>
      <c r="D49" s="82" t="s">
        <v>130</v>
      </c>
      <c r="E49" s="83">
        <v>342.71</v>
      </c>
      <c r="F49" s="85">
        <v>0</v>
      </c>
      <c r="G49" s="83">
        <f t="shared" si="21"/>
        <v>342.71</v>
      </c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159"/>
      <c r="X49" s="159"/>
      <c r="Y49" s="159"/>
      <c r="Z49" s="159"/>
      <c r="AA49" s="159"/>
      <c r="AB49" s="84">
        <f t="shared" ref="AB49:AH49" si="29">$AI49</f>
        <v>19.039444444444442</v>
      </c>
      <c r="AC49" s="84">
        <f t="shared" si="29"/>
        <v>19.039444444444442</v>
      </c>
      <c r="AD49" s="84">
        <f t="shared" si="29"/>
        <v>19.039444444444442</v>
      </c>
      <c r="AE49" s="84">
        <f t="shared" si="29"/>
        <v>19.039444444444442</v>
      </c>
      <c r="AF49" s="171">
        <f t="shared" ref="AF49:AF51" si="30">SUM(T49:AE49)</f>
        <v>76.157777777777767</v>
      </c>
      <c r="AG49" s="84">
        <f t="shared" si="29"/>
        <v>19.039444444444442</v>
      </c>
      <c r="AH49" s="84">
        <f t="shared" si="29"/>
        <v>19.039444444444442</v>
      </c>
      <c r="AI49" s="150">
        <f>E49/18</f>
        <v>19.039444444444442</v>
      </c>
      <c r="AJ49" s="151" t="s">
        <v>134</v>
      </c>
      <c r="AK49" s="151"/>
      <c r="AL49" s="74" t="s">
        <v>227</v>
      </c>
    </row>
    <row r="50" spans="1:38" ht="42" x14ac:dyDescent="0.25">
      <c r="A50" s="107" t="s">
        <v>92</v>
      </c>
      <c r="B50" s="109" t="s">
        <v>106</v>
      </c>
      <c r="C50" s="81" t="s">
        <v>112</v>
      </c>
      <c r="D50" s="82" t="s">
        <v>130</v>
      </c>
      <c r="E50" s="83">
        <v>500</v>
      </c>
      <c r="F50" s="85">
        <v>0</v>
      </c>
      <c r="G50" s="83">
        <f t="shared" si="21"/>
        <v>500</v>
      </c>
      <c r="H50" s="99"/>
      <c r="I50" s="99"/>
      <c r="J50" s="99"/>
      <c r="K50" s="99"/>
      <c r="L50" s="99"/>
      <c r="M50" s="99"/>
      <c r="N50" s="161"/>
      <c r="O50" s="161"/>
      <c r="P50" s="161"/>
      <c r="Q50" s="161"/>
      <c r="R50" s="161"/>
      <c r="S50" s="161"/>
      <c r="T50" s="161"/>
      <c r="U50" s="161"/>
      <c r="V50" s="161"/>
      <c r="W50" s="84">
        <f t="shared" ref="W50:AH51" si="31">$AI50</f>
        <v>16.129032258064516</v>
      </c>
      <c r="X50" s="84">
        <f t="shared" si="31"/>
        <v>16.129032258064516</v>
      </c>
      <c r="Y50" s="84">
        <f t="shared" si="31"/>
        <v>16.129032258064516</v>
      </c>
      <c r="Z50" s="84">
        <f t="shared" si="31"/>
        <v>16.129032258064516</v>
      </c>
      <c r="AA50" s="84">
        <f t="shared" si="31"/>
        <v>16.129032258064516</v>
      </c>
      <c r="AB50" s="84">
        <f t="shared" si="31"/>
        <v>16.129032258064516</v>
      </c>
      <c r="AC50" s="84">
        <f t="shared" si="31"/>
        <v>16.129032258064516</v>
      </c>
      <c r="AD50" s="84">
        <f t="shared" si="31"/>
        <v>16.129032258064516</v>
      </c>
      <c r="AE50" s="84">
        <f t="shared" si="31"/>
        <v>16.129032258064516</v>
      </c>
      <c r="AF50" s="171">
        <f t="shared" si="30"/>
        <v>145.16129032258064</v>
      </c>
      <c r="AG50" s="84">
        <f t="shared" si="31"/>
        <v>16.129032258064516</v>
      </c>
      <c r="AH50" s="84">
        <f t="shared" si="31"/>
        <v>16.129032258064516</v>
      </c>
      <c r="AI50" s="150">
        <f>E50/31</f>
        <v>16.129032258064516</v>
      </c>
      <c r="AJ50" s="151" t="s">
        <v>135</v>
      </c>
      <c r="AK50" s="151"/>
      <c r="AL50" s="74" t="s">
        <v>227</v>
      </c>
    </row>
    <row r="51" spans="1:38" ht="42" x14ac:dyDescent="0.25">
      <c r="A51" s="107" t="s">
        <v>92</v>
      </c>
      <c r="B51" s="109" t="s">
        <v>119</v>
      </c>
      <c r="C51" s="81" t="s">
        <v>133</v>
      </c>
      <c r="D51" s="82" t="s">
        <v>130</v>
      </c>
      <c r="E51" s="83">
        <v>240</v>
      </c>
      <c r="F51" s="85">
        <v>0</v>
      </c>
      <c r="G51" s="83">
        <f t="shared" si="21"/>
        <v>240</v>
      </c>
      <c r="H51" s="99"/>
      <c r="I51" s="99"/>
      <c r="J51" s="99"/>
      <c r="K51" s="99"/>
      <c r="L51" s="99"/>
      <c r="M51" s="99"/>
      <c r="N51" s="99"/>
      <c r="O51" s="99"/>
      <c r="P51" s="161"/>
      <c r="Q51" s="161"/>
      <c r="R51" s="161"/>
      <c r="S51" s="161"/>
      <c r="T51" s="161"/>
      <c r="U51" s="161"/>
      <c r="V51" s="161"/>
      <c r="W51" s="161"/>
      <c r="X51" s="161"/>
      <c r="Y51" s="84">
        <f t="shared" si="31"/>
        <v>40</v>
      </c>
      <c r="Z51" s="84">
        <f t="shared" si="31"/>
        <v>40</v>
      </c>
      <c r="AA51" s="84">
        <f t="shared" si="31"/>
        <v>40</v>
      </c>
      <c r="AB51" s="84">
        <f t="shared" si="31"/>
        <v>40</v>
      </c>
      <c r="AC51" s="84">
        <f t="shared" si="31"/>
        <v>40</v>
      </c>
      <c r="AD51" s="84">
        <f t="shared" si="31"/>
        <v>40</v>
      </c>
      <c r="AE51" s="99"/>
      <c r="AF51" s="171">
        <f t="shared" si="30"/>
        <v>240</v>
      </c>
      <c r="AG51" s="99"/>
      <c r="AH51" s="99"/>
      <c r="AI51" s="150">
        <f>E51/6</f>
        <v>40</v>
      </c>
      <c r="AJ51" s="151" t="s">
        <v>126</v>
      </c>
      <c r="AK51" s="151"/>
    </row>
    <row r="52" spans="1:38" ht="42" x14ac:dyDescent="0.25">
      <c r="A52" s="107" t="s">
        <v>92</v>
      </c>
      <c r="B52" s="118" t="s">
        <v>107</v>
      </c>
      <c r="C52" s="119" t="s">
        <v>113</v>
      </c>
      <c r="D52" s="120" t="s">
        <v>131</v>
      </c>
      <c r="E52" s="121">
        <v>264.75</v>
      </c>
      <c r="F52" s="122">
        <v>0</v>
      </c>
      <c r="G52" s="121">
        <f t="shared" ref="G52:G53" si="32">E52+F52</f>
        <v>264.75</v>
      </c>
      <c r="H52" s="123"/>
      <c r="I52" s="123"/>
      <c r="J52" s="123"/>
      <c r="K52" s="123"/>
      <c r="L52" s="123"/>
      <c r="M52" s="123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30">
        <f t="shared" ref="Y52:AE54" si="33">$AI52</f>
        <v>26.475000000000001</v>
      </c>
      <c r="Z52" s="130">
        <f t="shared" si="33"/>
        <v>26.475000000000001</v>
      </c>
      <c r="AA52" s="130">
        <f t="shared" si="33"/>
        <v>26.475000000000001</v>
      </c>
      <c r="AB52" s="130">
        <f t="shared" si="33"/>
        <v>26.475000000000001</v>
      </c>
      <c r="AC52" s="130">
        <f t="shared" si="33"/>
        <v>26.475000000000001</v>
      </c>
      <c r="AD52" s="130">
        <f t="shared" si="33"/>
        <v>26.475000000000001</v>
      </c>
      <c r="AE52" s="130">
        <f t="shared" si="33"/>
        <v>26.475000000000001</v>
      </c>
      <c r="AF52" s="171">
        <f>SUM(T52:AE52)</f>
        <v>185.32499999999999</v>
      </c>
      <c r="AG52" s="130">
        <f>$AI52</f>
        <v>26.475000000000001</v>
      </c>
      <c r="AH52" s="130">
        <f>$AI52</f>
        <v>26.475000000000001</v>
      </c>
      <c r="AI52" s="150">
        <f>E52/10</f>
        <v>26.475000000000001</v>
      </c>
      <c r="AJ52" s="151" t="s">
        <v>140</v>
      </c>
      <c r="AK52" s="151"/>
      <c r="AL52" s="74" t="s">
        <v>227</v>
      </c>
    </row>
    <row r="53" spans="1:38" ht="42" customHeight="1" x14ac:dyDescent="0.25">
      <c r="A53" s="107"/>
      <c r="B53" s="156" t="s">
        <v>256</v>
      </c>
      <c r="C53" s="155" t="s">
        <v>219</v>
      </c>
      <c r="D53" s="157" t="s">
        <v>42</v>
      </c>
      <c r="E53" s="158">
        <v>1250</v>
      </c>
      <c r="F53" s="85">
        <v>0</v>
      </c>
      <c r="G53" s="83">
        <f t="shared" si="32"/>
        <v>1250</v>
      </c>
      <c r="H53" s="86"/>
      <c r="I53" s="86"/>
      <c r="J53" s="86"/>
      <c r="K53" s="86"/>
      <c r="L53" s="99"/>
      <c r="M53" s="99"/>
      <c r="N53" s="99"/>
      <c r="O53" s="99"/>
      <c r="P53" s="88"/>
      <c r="Q53" s="88"/>
      <c r="R53" s="88"/>
      <c r="S53" s="88"/>
      <c r="T53" s="88"/>
      <c r="U53" s="88"/>
      <c r="V53" s="159"/>
      <c r="W53" s="159"/>
      <c r="X53" s="159"/>
      <c r="Y53" s="159"/>
      <c r="Z53" s="159"/>
      <c r="AA53" s="84">
        <f>$AI53</f>
        <v>156.25</v>
      </c>
      <c r="AB53" s="84">
        <f>$AI53</f>
        <v>156.25</v>
      </c>
      <c r="AC53" s="84">
        <f>$AI53</f>
        <v>156.25</v>
      </c>
      <c r="AD53" s="84">
        <f>$AI53</f>
        <v>156.25</v>
      </c>
      <c r="AE53" s="84">
        <f>$AI53</f>
        <v>156.25</v>
      </c>
      <c r="AF53" s="171">
        <f t="shared" ref="AF53" si="34">SUM(T53:AE53)</f>
        <v>781.25</v>
      </c>
      <c r="AG53" s="84">
        <f t="shared" ref="AG53:AH53" si="35">$AI53</f>
        <v>156.25</v>
      </c>
      <c r="AH53" s="84">
        <f t="shared" si="35"/>
        <v>156.25</v>
      </c>
      <c r="AI53" s="150">
        <f t="shared" ref="AI53" si="36">E53/8</f>
        <v>156.25</v>
      </c>
      <c r="AJ53" s="151" t="s">
        <v>241</v>
      </c>
      <c r="AK53" s="151"/>
      <c r="AL53" s="74" t="s">
        <v>227</v>
      </c>
    </row>
    <row r="54" spans="1:38" ht="42.75" thickBot="1" x14ac:dyDescent="0.3">
      <c r="A54" s="107" t="s">
        <v>92</v>
      </c>
      <c r="B54" s="118" t="s">
        <v>107</v>
      </c>
      <c r="C54" s="119" t="s">
        <v>113</v>
      </c>
      <c r="D54" s="120" t="s">
        <v>131</v>
      </c>
      <c r="E54" s="121">
        <v>264.75</v>
      </c>
      <c r="F54" s="122">
        <v>0</v>
      </c>
      <c r="G54" s="121">
        <f t="shared" si="21"/>
        <v>264.75</v>
      </c>
      <c r="H54" s="123"/>
      <c r="I54" s="123"/>
      <c r="J54" s="123"/>
      <c r="K54" s="123"/>
      <c r="L54" s="123"/>
      <c r="M54" s="123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30">
        <f t="shared" si="33"/>
        <v>26.475000000000001</v>
      </c>
      <c r="Z54" s="130">
        <f t="shared" si="33"/>
        <v>26.475000000000001</v>
      </c>
      <c r="AA54" s="130">
        <f t="shared" si="33"/>
        <v>26.475000000000001</v>
      </c>
      <c r="AB54" s="130">
        <f t="shared" si="33"/>
        <v>26.475000000000001</v>
      </c>
      <c r="AC54" s="130">
        <f t="shared" si="33"/>
        <v>26.475000000000001</v>
      </c>
      <c r="AD54" s="130">
        <f t="shared" si="33"/>
        <v>26.475000000000001</v>
      </c>
      <c r="AE54" s="130">
        <f t="shared" si="33"/>
        <v>26.475000000000001</v>
      </c>
      <c r="AF54" s="171">
        <f>SUM(T54:AE54)</f>
        <v>185.32499999999999</v>
      </c>
      <c r="AG54" s="130">
        <f>$AI54</f>
        <v>26.475000000000001</v>
      </c>
      <c r="AH54" s="130">
        <f>$AI54</f>
        <v>26.475000000000001</v>
      </c>
      <c r="AI54" s="150">
        <f>E54/10</f>
        <v>26.475000000000001</v>
      </c>
      <c r="AJ54" s="151" t="s">
        <v>140</v>
      </c>
      <c r="AK54" s="151"/>
      <c r="AL54" s="74" t="s">
        <v>227</v>
      </c>
    </row>
    <row r="55" spans="1:38" ht="50.1" customHeight="1" thickBot="1" x14ac:dyDescent="0.3">
      <c r="A55" s="107"/>
      <c r="B55" s="131" t="s">
        <v>180</v>
      </c>
      <c r="C55" s="132" t="s">
        <v>182</v>
      </c>
      <c r="D55" s="133"/>
      <c r="E55" s="134">
        <f t="shared" ref="E55:AH55" si="37">SUM(E56:E58)</f>
        <v>4354.0300000000007</v>
      </c>
      <c r="F55" s="134">
        <f t="shared" si="37"/>
        <v>0</v>
      </c>
      <c r="G55" s="134">
        <f t="shared" si="37"/>
        <v>4354.0300000000007</v>
      </c>
      <c r="H55" s="134">
        <f t="shared" si="37"/>
        <v>69.265849056603784</v>
      </c>
      <c r="I55" s="134">
        <f t="shared" si="37"/>
        <v>69.265849056603798</v>
      </c>
      <c r="J55" s="134">
        <f t="shared" si="37"/>
        <v>69.265849056603798</v>
      </c>
      <c r="K55" s="134">
        <f t="shared" si="37"/>
        <v>69.265849056603798</v>
      </c>
      <c r="L55" s="134">
        <f t="shared" si="37"/>
        <v>69.265849056603813</v>
      </c>
      <c r="M55" s="134">
        <f t="shared" si="37"/>
        <v>69.265849056603813</v>
      </c>
      <c r="N55" s="134">
        <f t="shared" si="37"/>
        <v>69.265849056603813</v>
      </c>
      <c r="O55" s="134">
        <f t="shared" si="37"/>
        <v>69.265849056603813</v>
      </c>
      <c r="P55" s="134">
        <f t="shared" si="37"/>
        <v>69.265849056603827</v>
      </c>
      <c r="Q55" s="134">
        <f t="shared" si="37"/>
        <v>69.265849056603827</v>
      </c>
      <c r="R55" s="134">
        <f t="shared" si="37"/>
        <v>69.265849056603827</v>
      </c>
      <c r="S55" s="134">
        <f t="shared" si="37"/>
        <v>99.265849056603827</v>
      </c>
      <c r="T55" s="134">
        <f t="shared" si="37"/>
        <v>99.265849056603827</v>
      </c>
      <c r="U55" s="134">
        <f t="shared" si="37"/>
        <v>99.265849056603827</v>
      </c>
      <c r="V55" s="134">
        <f t="shared" si="37"/>
        <v>99.265849056603827</v>
      </c>
      <c r="W55" s="134">
        <f t="shared" si="37"/>
        <v>99.265849056603827</v>
      </c>
      <c r="X55" s="134">
        <f t="shared" si="37"/>
        <v>99.265849056603827</v>
      </c>
      <c r="Y55" s="134">
        <f t="shared" si="37"/>
        <v>99.265849056603827</v>
      </c>
      <c r="Z55" s="134">
        <f t="shared" si="37"/>
        <v>144.61584905660382</v>
      </c>
      <c r="AA55" s="134">
        <f t="shared" si="37"/>
        <v>144.61584905660382</v>
      </c>
      <c r="AB55" s="134">
        <f t="shared" si="37"/>
        <v>144.61584905660382</v>
      </c>
      <c r="AC55" s="134">
        <f t="shared" si="37"/>
        <v>144.61584905660382</v>
      </c>
      <c r="AD55" s="134">
        <f t="shared" si="37"/>
        <v>144.61584905660382</v>
      </c>
      <c r="AE55" s="134">
        <f t="shared" si="37"/>
        <v>144.61584905660382</v>
      </c>
      <c r="AF55" s="169">
        <f t="shared" si="37"/>
        <v>1463.2901886792461</v>
      </c>
      <c r="AG55" s="134">
        <f t="shared" si="37"/>
        <v>163.73584905660383</v>
      </c>
      <c r="AH55" s="134">
        <f t="shared" si="37"/>
        <v>163.73584905660383</v>
      </c>
      <c r="AI55" s="150"/>
      <c r="AJ55" s="151"/>
      <c r="AK55" s="151"/>
    </row>
    <row r="56" spans="1:38" ht="42" x14ac:dyDescent="0.25">
      <c r="A56" s="107" t="s">
        <v>92</v>
      </c>
      <c r="B56" s="124" t="s">
        <v>108</v>
      </c>
      <c r="C56" s="125" t="s">
        <v>114</v>
      </c>
      <c r="D56" s="126" t="s">
        <v>130</v>
      </c>
      <c r="E56" s="127">
        <v>229.44</v>
      </c>
      <c r="F56" s="128">
        <v>0</v>
      </c>
      <c r="G56" s="127">
        <f t="shared" si="21"/>
        <v>229.44</v>
      </c>
      <c r="H56" s="129"/>
      <c r="I56" s="129"/>
      <c r="J56" s="129"/>
      <c r="K56" s="129"/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70">
        <f>SUM(T56:AE56)</f>
        <v>0</v>
      </c>
      <c r="AG56" s="130">
        <f t="shared" ref="AG56:AH56" si="38">$AI56</f>
        <v>19.12</v>
      </c>
      <c r="AH56" s="130">
        <f t="shared" si="38"/>
        <v>19.12</v>
      </c>
      <c r="AI56" s="150">
        <f>E56/12</f>
        <v>19.12</v>
      </c>
      <c r="AJ56" s="151" t="s">
        <v>141</v>
      </c>
      <c r="AK56" s="151"/>
    </row>
    <row r="57" spans="1:38" ht="42" x14ac:dyDescent="0.25">
      <c r="A57" s="107"/>
      <c r="B57" s="195" t="s">
        <v>173</v>
      </c>
      <c r="C57" s="188" t="s">
        <v>174</v>
      </c>
      <c r="D57" s="189" t="s">
        <v>130</v>
      </c>
      <c r="E57" s="175">
        <v>3671.09</v>
      </c>
      <c r="F57" s="89">
        <v>0</v>
      </c>
      <c r="G57" s="89">
        <f t="shared" si="21"/>
        <v>3671.09</v>
      </c>
      <c r="H57" s="84">
        <v>69.265849056603784</v>
      </c>
      <c r="I57" s="84">
        <v>69.265849056603798</v>
      </c>
      <c r="J57" s="84">
        <v>69.265849056603798</v>
      </c>
      <c r="K57" s="84">
        <v>69.265849056603798</v>
      </c>
      <c r="L57" s="84">
        <v>69.265849056603813</v>
      </c>
      <c r="M57" s="84">
        <v>69.265849056603813</v>
      </c>
      <c r="N57" s="84">
        <v>69.265849056603813</v>
      </c>
      <c r="O57" s="84">
        <v>69.265849056603813</v>
      </c>
      <c r="P57" s="84">
        <v>69.265849056603827</v>
      </c>
      <c r="Q57" s="84">
        <v>69.265849056603827</v>
      </c>
      <c r="R57" s="84">
        <f>Q57</f>
        <v>69.265849056603827</v>
      </c>
      <c r="S57" s="90">
        <f>R57+30</f>
        <v>99.265849056603827</v>
      </c>
      <c r="T57" s="84">
        <f>S57</f>
        <v>99.265849056603827</v>
      </c>
      <c r="U57" s="84">
        <f t="shared" ref="U57:Y57" si="39">T57</f>
        <v>99.265849056603827</v>
      </c>
      <c r="V57" s="84">
        <f t="shared" si="39"/>
        <v>99.265849056603827</v>
      </c>
      <c r="W57" s="84">
        <f t="shared" si="39"/>
        <v>99.265849056603827</v>
      </c>
      <c r="X57" s="84">
        <f t="shared" si="39"/>
        <v>99.265849056603827</v>
      </c>
      <c r="Y57" s="130">
        <f t="shared" si="39"/>
        <v>99.265849056603827</v>
      </c>
      <c r="Z57" s="130">
        <f t="shared" ref="Z57" si="40">Y57</f>
        <v>99.265849056603827</v>
      </c>
      <c r="AA57" s="130">
        <f t="shared" ref="AA57" si="41">Z57</f>
        <v>99.265849056603827</v>
      </c>
      <c r="AB57" s="130">
        <f t="shared" ref="AB57" si="42">AA57</f>
        <v>99.265849056603827</v>
      </c>
      <c r="AC57" s="130">
        <f t="shared" ref="AC57" si="43">AB57</f>
        <v>99.265849056603827</v>
      </c>
      <c r="AD57" s="130">
        <f t="shared" ref="AD57" si="44">AC57</f>
        <v>99.265849056603827</v>
      </c>
      <c r="AE57" s="130">
        <f t="shared" ref="AE57" si="45">AD57</f>
        <v>99.265849056603827</v>
      </c>
      <c r="AF57" s="171">
        <f t="shared" ref="AF57:AF58" si="46">SUM(T57:AE57)</f>
        <v>1191.1901886792461</v>
      </c>
      <c r="AG57" s="130">
        <f t="shared" ref="AG57" si="47">AE57</f>
        <v>99.265849056603827</v>
      </c>
      <c r="AH57" s="130">
        <f t="shared" ref="AH57" si="48">AG57</f>
        <v>99.265849056603827</v>
      </c>
      <c r="AI57" s="150"/>
      <c r="AJ57" s="151"/>
      <c r="AK57" s="151"/>
      <c r="AL57" s="74" t="s">
        <v>227</v>
      </c>
    </row>
    <row r="58" spans="1:38" ht="42" x14ac:dyDescent="0.25">
      <c r="A58" s="107" t="s">
        <v>92</v>
      </c>
      <c r="B58" s="109" t="s">
        <v>109</v>
      </c>
      <c r="C58" s="81" t="s">
        <v>122</v>
      </c>
      <c r="D58" s="82" t="s">
        <v>130</v>
      </c>
      <c r="E58" s="83">
        <v>453.5</v>
      </c>
      <c r="F58" s="85">
        <v>0</v>
      </c>
      <c r="G58" s="83">
        <f t="shared" si="21"/>
        <v>453.5</v>
      </c>
      <c r="H58" s="99"/>
      <c r="I58" s="99"/>
      <c r="J58" s="99"/>
      <c r="K58" s="99"/>
      <c r="L58" s="99"/>
      <c r="M58" s="99"/>
      <c r="N58" s="99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59"/>
      <c r="Z58" s="84">
        <f t="shared" ref="Z58:AH58" si="49">$AI58</f>
        <v>45.35</v>
      </c>
      <c r="AA58" s="84">
        <f t="shared" si="49"/>
        <v>45.35</v>
      </c>
      <c r="AB58" s="84">
        <f t="shared" si="49"/>
        <v>45.35</v>
      </c>
      <c r="AC58" s="84">
        <f t="shared" si="49"/>
        <v>45.35</v>
      </c>
      <c r="AD58" s="84">
        <f t="shared" si="49"/>
        <v>45.35</v>
      </c>
      <c r="AE58" s="84">
        <f t="shared" si="49"/>
        <v>45.35</v>
      </c>
      <c r="AF58" s="171">
        <f t="shared" si="46"/>
        <v>272.10000000000002</v>
      </c>
      <c r="AG58" s="84">
        <f t="shared" si="49"/>
        <v>45.35</v>
      </c>
      <c r="AH58" s="84">
        <f t="shared" si="49"/>
        <v>45.35</v>
      </c>
      <c r="AI58" s="152">
        <f>E58/10</f>
        <v>45.35</v>
      </c>
      <c r="AJ58" s="153" t="s">
        <v>142</v>
      </c>
      <c r="AK58" s="151"/>
    </row>
    <row r="59" spans="1:38" s="79" customFormat="1" ht="27.75" customHeight="1" x14ac:dyDescent="0.25">
      <c r="A59" s="78"/>
      <c r="B59" s="111"/>
      <c r="C59" s="91" t="s">
        <v>186</v>
      </c>
      <c r="D59" s="92"/>
      <c r="E59" s="93"/>
      <c r="F59" s="93"/>
      <c r="G59" s="94">
        <f>F44</f>
        <v>22065.17</v>
      </c>
      <c r="H59" s="95">
        <f t="shared" ref="H59:S59" si="50">H44</f>
        <v>183.05846153846156</v>
      </c>
      <c r="I59" s="95">
        <f t="shared" si="50"/>
        <v>183.05846153846156</v>
      </c>
      <c r="J59" s="95">
        <f t="shared" si="50"/>
        <v>183.05846153846156</v>
      </c>
      <c r="K59" s="95">
        <f t="shared" si="50"/>
        <v>183.05846153846156</v>
      </c>
      <c r="L59" s="95">
        <f t="shared" si="50"/>
        <v>183.05846153846156</v>
      </c>
      <c r="M59" s="95">
        <f t="shared" si="50"/>
        <v>183.05846153846156</v>
      </c>
      <c r="N59" s="95">
        <f t="shared" si="50"/>
        <v>183.05846153846156</v>
      </c>
      <c r="O59" s="95">
        <f t="shared" si="50"/>
        <v>183.05846153846156</v>
      </c>
      <c r="P59" s="95">
        <f t="shared" si="50"/>
        <v>183.05846153846156</v>
      </c>
      <c r="Q59" s="95">
        <f t="shared" si="50"/>
        <v>183.05846153846156</v>
      </c>
      <c r="R59" s="95">
        <f t="shared" si="50"/>
        <v>183.05846153846156</v>
      </c>
      <c r="S59" s="95">
        <f t="shared" si="50"/>
        <v>183.05846153846156</v>
      </c>
      <c r="T59" s="95">
        <f t="shared" ref="T59:AE59" si="51">T45+T46</f>
        <v>183.05846153846156</v>
      </c>
      <c r="U59" s="95">
        <f t="shared" si="51"/>
        <v>183.05846153846156</v>
      </c>
      <c r="V59" s="95">
        <f t="shared" si="51"/>
        <v>183.05846153846156</v>
      </c>
      <c r="W59" s="95">
        <f t="shared" si="51"/>
        <v>183.05846153846156</v>
      </c>
      <c r="X59" s="95">
        <f t="shared" si="51"/>
        <v>183.05846153846156</v>
      </c>
      <c r="Y59" s="95">
        <f t="shared" si="51"/>
        <v>183.05846153846156</v>
      </c>
      <c r="Z59" s="95">
        <f t="shared" si="51"/>
        <v>183.05846153846156</v>
      </c>
      <c r="AA59" s="95">
        <f t="shared" si="51"/>
        <v>183.05846153846156</v>
      </c>
      <c r="AB59" s="95">
        <f t="shared" si="51"/>
        <v>183.05846153846156</v>
      </c>
      <c r="AC59" s="95">
        <f t="shared" si="51"/>
        <v>183.05846153846156</v>
      </c>
      <c r="AD59" s="95">
        <f t="shared" si="51"/>
        <v>753.33709790209787</v>
      </c>
      <c r="AE59" s="95">
        <f t="shared" si="51"/>
        <v>753.33709790209787</v>
      </c>
      <c r="AF59" s="172">
        <f>SUM(T59:AE59)</f>
        <v>3337.2588111888117</v>
      </c>
      <c r="AI59" s="154"/>
      <c r="AJ59" s="154"/>
      <c r="AK59" s="154"/>
    </row>
    <row r="60" spans="1:38" ht="27.75" customHeight="1" x14ac:dyDescent="0.25">
      <c r="A60" s="80"/>
      <c r="B60" s="111"/>
      <c r="C60" s="91" t="s">
        <v>185</v>
      </c>
      <c r="D60" s="92"/>
      <c r="E60" s="93"/>
      <c r="F60" s="93"/>
      <c r="G60" s="94">
        <f>E13+E36+E40+E44+E47+E55</f>
        <v>28490.86</v>
      </c>
      <c r="H60" s="95">
        <f t="shared" ref="H60:T60" si="52">H13+H36+H40+H47+H55</f>
        <v>69.265849056603784</v>
      </c>
      <c r="I60" s="95">
        <f t="shared" si="52"/>
        <v>69.265849056603798</v>
      </c>
      <c r="J60" s="95">
        <f t="shared" si="52"/>
        <v>69.265849056603798</v>
      </c>
      <c r="K60" s="95">
        <f t="shared" si="52"/>
        <v>69.265849056603798</v>
      </c>
      <c r="L60" s="95">
        <f t="shared" si="52"/>
        <v>69.265849056603813</v>
      </c>
      <c r="M60" s="95">
        <f t="shared" si="52"/>
        <v>69.265849056603813</v>
      </c>
      <c r="N60" s="95">
        <f t="shared" si="52"/>
        <v>69.265849056603813</v>
      </c>
      <c r="O60" s="95">
        <f t="shared" si="52"/>
        <v>69.265849056603813</v>
      </c>
      <c r="P60" s="95">
        <f t="shared" si="52"/>
        <v>79.015849056603827</v>
      </c>
      <c r="Q60" s="95">
        <f t="shared" si="52"/>
        <v>86.664182389937167</v>
      </c>
      <c r="R60" s="95">
        <f t="shared" si="52"/>
        <v>253.33084905660382</v>
      </c>
      <c r="S60" s="95">
        <f t="shared" si="52"/>
        <v>294.80334905660379</v>
      </c>
      <c r="T60" s="95">
        <f t="shared" si="52"/>
        <v>294.80334905660379</v>
      </c>
      <c r="U60" s="95">
        <f t="shared" ref="U60:AE60" si="53">U13+U36+U40+U47+U55</f>
        <v>294.80334905660379</v>
      </c>
      <c r="V60" s="95">
        <f t="shared" si="53"/>
        <v>294.80334905660379</v>
      </c>
      <c r="W60" s="95">
        <f t="shared" si="53"/>
        <v>301.81154798133502</v>
      </c>
      <c r="X60" s="95">
        <f t="shared" si="53"/>
        <v>301.81154798133502</v>
      </c>
      <c r="Y60" s="95">
        <f t="shared" si="53"/>
        <v>448.51154798133501</v>
      </c>
      <c r="Z60" s="95">
        <f t="shared" si="53"/>
        <v>585.52821464800172</v>
      </c>
      <c r="AA60" s="95">
        <f t="shared" si="53"/>
        <v>916.11154798133498</v>
      </c>
      <c r="AB60" s="95">
        <f t="shared" si="53"/>
        <v>1116.2496590924461</v>
      </c>
      <c r="AC60" s="95">
        <f t="shared" si="53"/>
        <v>1302.1871590924461</v>
      </c>
      <c r="AD60" s="95">
        <f t="shared" si="53"/>
        <v>1243.9588257591129</v>
      </c>
      <c r="AE60" s="95">
        <f t="shared" si="53"/>
        <v>1203.9588257591129</v>
      </c>
      <c r="AF60" s="172">
        <f>SUM(T60:AE60)</f>
        <v>8304.5389234462709</v>
      </c>
      <c r="AI60" s="151"/>
      <c r="AJ60" s="151"/>
      <c r="AK60" s="151"/>
    </row>
    <row r="61" spans="1:38" ht="27.75" customHeight="1" thickBot="1" x14ac:dyDescent="0.3">
      <c r="A61" s="80"/>
      <c r="B61" s="112"/>
      <c r="C61" s="113" t="s">
        <v>184</v>
      </c>
      <c r="D61" s="114"/>
      <c r="E61" s="115"/>
      <c r="F61" s="115"/>
      <c r="G61" s="116">
        <f>G59+G60</f>
        <v>50556.03</v>
      </c>
      <c r="H61" s="117">
        <f t="shared" ref="H61:AF61" si="54">H59+H60</f>
        <v>252.32431059506536</v>
      </c>
      <c r="I61" s="117">
        <f t="shared" si="54"/>
        <v>252.32431059506536</v>
      </c>
      <c r="J61" s="117">
        <f t="shared" si="54"/>
        <v>252.32431059506536</v>
      </c>
      <c r="K61" s="117">
        <f t="shared" si="54"/>
        <v>252.32431059506536</v>
      </c>
      <c r="L61" s="117">
        <f t="shared" si="54"/>
        <v>252.32431059506536</v>
      </c>
      <c r="M61" s="117">
        <f t="shared" si="54"/>
        <v>252.32431059506536</v>
      </c>
      <c r="N61" s="117">
        <f t="shared" si="54"/>
        <v>252.32431059506536</v>
      </c>
      <c r="O61" s="117">
        <f t="shared" si="54"/>
        <v>252.32431059506536</v>
      </c>
      <c r="P61" s="117">
        <f t="shared" si="54"/>
        <v>262.07431059506541</v>
      </c>
      <c r="Q61" s="117">
        <f t="shared" si="54"/>
        <v>269.72264392839872</v>
      </c>
      <c r="R61" s="117">
        <f t="shared" si="54"/>
        <v>436.38931059506535</v>
      </c>
      <c r="S61" s="117">
        <f t="shared" si="54"/>
        <v>477.86181059506532</v>
      </c>
      <c r="T61" s="117">
        <f t="shared" si="54"/>
        <v>477.86181059506532</v>
      </c>
      <c r="U61" s="117">
        <f t="shared" si="54"/>
        <v>477.86181059506532</v>
      </c>
      <c r="V61" s="117">
        <f t="shared" si="54"/>
        <v>477.86181059506532</v>
      </c>
      <c r="W61" s="117">
        <f t="shared" si="54"/>
        <v>484.87000951979655</v>
      </c>
      <c r="X61" s="117">
        <f t="shared" si="54"/>
        <v>484.87000951979655</v>
      </c>
      <c r="Y61" s="117">
        <f t="shared" si="54"/>
        <v>631.5700095197966</v>
      </c>
      <c r="Z61" s="117">
        <f t="shared" si="54"/>
        <v>768.58667618646325</v>
      </c>
      <c r="AA61" s="117">
        <f t="shared" si="54"/>
        <v>1099.1700095197966</v>
      </c>
      <c r="AB61" s="117">
        <f t="shared" si="54"/>
        <v>1299.3081206309078</v>
      </c>
      <c r="AC61" s="173">
        <f t="shared" si="54"/>
        <v>1485.2456206309078</v>
      </c>
      <c r="AD61" s="173">
        <f t="shared" si="54"/>
        <v>1997.2959236612107</v>
      </c>
      <c r="AE61" s="173">
        <f t="shared" si="54"/>
        <v>1957.2959236612107</v>
      </c>
      <c r="AF61" s="174">
        <f t="shared" si="54"/>
        <v>11641.797734635082</v>
      </c>
      <c r="AI61" s="151"/>
      <c r="AJ61" s="151"/>
      <c r="AK61" s="151"/>
    </row>
    <row r="62" spans="1:38" ht="27.75" customHeight="1" thickTop="1" x14ac:dyDescent="0.25">
      <c r="B62" s="96"/>
      <c r="C62" s="96"/>
      <c r="D62" s="96"/>
      <c r="E62" s="97">
        <f>SUM(E14:E35,E37:E39,E42:E43,E45:E46,E48:E54,E56:E58)</f>
        <v>27189.599999999999</v>
      </c>
      <c r="F62" s="97">
        <f>SUM(F14:F35,F37:F39,F42:F43,F45:F46,F48:F54,F56:F58)</f>
        <v>22065.17</v>
      </c>
      <c r="G62" s="97">
        <f>SUM(G14:G35,G37:G39,G42:G43,G45:G46,G48:G54,G56:G58)</f>
        <v>49254.770000000004</v>
      </c>
      <c r="H62" s="96"/>
      <c r="I62" s="96"/>
      <c r="J62" s="96"/>
      <c r="K62" s="96"/>
      <c r="L62" s="96"/>
      <c r="M62" s="96"/>
      <c r="N62" s="96"/>
      <c r="O62" s="96"/>
      <c r="P62" s="258" t="s">
        <v>193</v>
      </c>
      <c r="Q62" s="266" t="s">
        <v>191</v>
      </c>
      <c r="R62" s="266"/>
      <c r="S62" s="142">
        <f>SUM(H59:S59)</f>
        <v>2196.7015384615393</v>
      </c>
      <c r="T62" s="105"/>
      <c r="U62" s="105"/>
      <c r="AC62" s="272" t="s">
        <v>246</v>
      </c>
      <c r="AD62" s="275" t="s">
        <v>191</v>
      </c>
      <c r="AE62" s="275"/>
      <c r="AF62" s="183">
        <f>AF59</f>
        <v>3337.2588111888117</v>
      </c>
      <c r="AI62" s="151"/>
      <c r="AJ62" s="151"/>
      <c r="AK62" s="151"/>
    </row>
    <row r="63" spans="1:38" ht="27.75" customHeight="1" x14ac:dyDescent="0.25">
      <c r="B63" s="104"/>
      <c r="C63" s="269"/>
      <c r="D63" s="269"/>
      <c r="E63" s="98"/>
      <c r="F63" s="98"/>
      <c r="G63" s="96"/>
      <c r="H63" s="96"/>
      <c r="I63" s="96"/>
      <c r="J63" s="96"/>
      <c r="K63" s="96"/>
      <c r="L63" s="96"/>
      <c r="M63" s="96"/>
      <c r="N63" s="96"/>
      <c r="O63" s="96"/>
      <c r="P63" s="259"/>
      <c r="Q63" s="267" t="s">
        <v>192</v>
      </c>
      <c r="R63" s="267"/>
      <c r="S63" s="143">
        <f>SUM(H60:S60)</f>
        <v>1267.9410220125792</v>
      </c>
      <c r="T63" s="105"/>
      <c r="U63" s="105"/>
      <c r="AC63" s="273"/>
      <c r="AD63" s="276" t="s">
        <v>192</v>
      </c>
      <c r="AE63" s="276"/>
      <c r="AF63" s="184">
        <f>AF60</f>
        <v>8304.5389234462709</v>
      </c>
    </row>
    <row r="64" spans="1:38" ht="27.75" customHeight="1" thickBot="1" x14ac:dyDescent="0.3">
      <c r="B64" s="96"/>
      <c r="C64" s="96"/>
      <c r="D64" s="96"/>
      <c r="E64" s="98"/>
      <c r="F64" s="98"/>
      <c r="G64" s="96"/>
      <c r="H64" s="96"/>
      <c r="I64" s="96"/>
      <c r="J64" s="96"/>
      <c r="K64" s="96"/>
      <c r="L64" s="96"/>
      <c r="M64" s="96"/>
      <c r="N64" s="96"/>
      <c r="O64" s="96"/>
      <c r="P64" s="260"/>
      <c r="Q64" s="268" t="s">
        <v>24</v>
      </c>
      <c r="R64" s="268"/>
      <c r="S64" s="144">
        <f>S62+S63</f>
        <v>3464.6425604741185</v>
      </c>
      <c r="U64" s="186"/>
      <c r="V64" s="179" t="s">
        <v>252</v>
      </c>
      <c r="W64" s="179"/>
      <c r="AC64" s="274"/>
      <c r="AD64" s="277" t="s">
        <v>24</v>
      </c>
      <c r="AE64" s="277"/>
      <c r="AF64" s="185">
        <f>AF62+AF63</f>
        <v>11641.797734635082</v>
      </c>
    </row>
    <row r="65" spans="21:22" ht="27.75" customHeight="1" x14ac:dyDescent="0.25">
      <c r="U65" s="84"/>
      <c r="V65" s="179" t="s">
        <v>253</v>
      </c>
    </row>
    <row r="66" spans="21:22" ht="27.75" customHeight="1" x14ac:dyDescent="0.25">
      <c r="U66" s="175"/>
      <c r="V66" s="179" t="s">
        <v>249</v>
      </c>
    </row>
    <row r="67" spans="21:22" ht="27.75" customHeight="1" x14ac:dyDescent="0.25">
      <c r="U67" s="182"/>
      <c r="V67" s="179" t="s">
        <v>250</v>
      </c>
    </row>
    <row r="68" spans="21:22" ht="27.75" customHeight="1" x14ac:dyDescent="0.25">
      <c r="U68" s="178"/>
      <c r="V68" s="179" t="s">
        <v>251</v>
      </c>
    </row>
    <row r="69" spans="21:22" ht="27.75" customHeight="1" x14ac:dyDescent="0.25"/>
    <row r="70" spans="21:22" ht="27.75" customHeight="1" x14ac:dyDescent="0.25"/>
    <row r="71" spans="21:22" ht="27.75" customHeight="1" x14ac:dyDescent="0.25"/>
    <row r="72" spans="21:22" ht="27.75" customHeight="1" x14ac:dyDescent="0.25"/>
    <row r="73" spans="21:22" ht="27.75" customHeight="1" x14ac:dyDescent="0.25"/>
    <row r="74" spans="21:22" ht="27.75" customHeight="1" x14ac:dyDescent="0.25"/>
    <row r="75" spans="21:22" ht="27.75" customHeight="1" x14ac:dyDescent="0.25"/>
    <row r="76" spans="21:22" ht="27.75" customHeight="1" x14ac:dyDescent="0.25"/>
    <row r="77" spans="21:22" ht="27.75" customHeight="1" x14ac:dyDescent="0.25"/>
    <row r="78" spans="21:22" ht="27.75" customHeight="1" x14ac:dyDescent="0.25"/>
    <row r="79" spans="21:22" ht="27.75" customHeight="1" x14ac:dyDescent="0.25"/>
    <row r="80" spans="21:22" ht="27.75" customHeight="1" x14ac:dyDescent="0.25"/>
    <row r="81" ht="27.75" customHeight="1" x14ac:dyDescent="0.25"/>
    <row r="82" ht="27.75" customHeight="1" x14ac:dyDescent="0.25"/>
    <row r="83" ht="27.75" customHeight="1" x14ac:dyDescent="0.25"/>
    <row r="84" ht="27.75" customHeight="1" x14ac:dyDescent="0.25"/>
    <row r="85" ht="27.75" customHeight="1" x14ac:dyDescent="0.25"/>
    <row r="86" ht="27.75" customHeight="1" x14ac:dyDescent="0.25"/>
    <row r="87" ht="27.75" customHeight="1" x14ac:dyDescent="0.25"/>
    <row r="88" ht="27.75" customHeight="1" x14ac:dyDescent="0.25"/>
    <row r="89" ht="27.75" customHeight="1" x14ac:dyDescent="0.25"/>
    <row r="90" ht="27.75" customHeight="1" x14ac:dyDescent="0.25"/>
    <row r="91" ht="27.75" customHeight="1" x14ac:dyDescent="0.25"/>
    <row r="92" ht="27.75" customHeight="1" x14ac:dyDescent="0.25"/>
    <row r="93" ht="27.75" customHeight="1" x14ac:dyDescent="0.25"/>
    <row r="94" ht="27.75" customHeight="1" x14ac:dyDescent="0.25"/>
    <row r="95" ht="27.75" customHeight="1" x14ac:dyDescent="0.25"/>
    <row r="96" ht="27.75" customHeight="1" x14ac:dyDescent="0.25"/>
    <row r="97" ht="27.75" customHeight="1" x14ac:dyDescent="0.25"/>
    <row r="98" ht="27.75" customHeight="1" x14ac:dyDescent="0.25"/>
    <row r="99" ht="27.75" customHeight="1" x14ac:dyDescent="0.25"/>
    <row r="100" ht="27.75" customHeight="1" x14ac:dyDescent="0.25"/>
    <row r="101" ht="27.75" customHeight="1" x14ac:dyDescent="0.25"/>
    <row r="102" ht="27.75" customHeight="1" x14ac:dyDescent="0.25"/>
    <row r="103" ht="27.75" customHeight="1" x14ac:dyDescent="0.25"/>
    <row r="104" ht="27.75" customHeight="1" x14ac:dyDescent="0.25"/>
    <row r="105" ht="27.75" customHeight="1" x14ac:dyDescent="0.25"/>
    <row r="106" ht="27.75" customHeight="1" x14ac:dyDescent="0.25"/>
    <row r="107" ht="27.75" customHeight="1" x14ac:dyDescent="0.25"/>
    <row r="108" ht="27.75" customHeight="1" x14ac:dyDescent="0.25"/>
    <row r="109" ht="27.75" customHeight="1" x14ac:dyDescent="0.25"/>
    <row r="110" ht="27.75" customHeight="1" x14ac:dyDescent="0.25"/>
    <row r="111" ht="27.75" customHeight="1" x14ac:dyDescent="0.25"/>
    <row r="112" ht="27.75" customHeight="1" x14ac:dyDescent="0.25"/>
    <row r="113" ht="27.75" customHeight="1" x14ac:dyDescent="0.25"/>
    <row r="114" ht="27.75" customHeight="1" x14ac:dyDescent="0.25"/>
    <row r="115" ht="27.75" customHeight="1" x14ac:dyDescent="0.25"/>
    <row r="116" ht="27.75" customHeight="1" x14ac:dyDescent="0.25"/>
    <row r="117" ht="27.75" customHeight="1" x14ac:dyDescent="0.25"/>
    <row r="118" ht="27.75" customHeight="1" x14ac:dyDescent="0.25"/>
    <row r="119" ht="27.75" customHeight="1" x14ac:dyDescent="0.25"/>
    <row r="120" ht="27.75" customHeight="1" x14ac:dyDescent="0.25"/>
    <row r="121" ht="27.75" customHeight="1" x14ac:dyDescent="0.25"/>
    <row r="122" ht="27.75" customHeight="1" x14ac:dyDescent="0.25"/>
    <row r="123" ht="27.75" customHeight="1" x14ac:dyDescent="0.25"/>
    <row r="124" ht="27.75" customHeight="1" x14ac:dyDescent="0.25"/>
    <row r="125" ht="27.75" customHeight="1" x14ac:dyDescent="0.25"/>
    <row r="126" ht="27.75" customHeight="1" x14ac:dyDescent="0.25"/>
    <row r="127" ht="27.75" customHeight="1" x14ac:dyDescent="0.25"/>
    <row r="128" ht="27.75" customHeight="1" x14ac:dyDescent="0.25"/>
    <row r="129" ht="27.75" customHeight="1" x14ac:dyDescent="0.25"/>
    <row r="130" ht="27.75" customHeight="1" x14ac:dyDescent="0.25"/>
    <row r="131" ht="27.75" customHeight="1" x14ac:dyDescent="0.25"/>
    <row r="132" ht="27.75" customHeight="1" x14ac:dyDescent="0.25"/>
    <row r="133" ht="27.75" customHeight="1" x14ac:dyDescent="0.25"/>
    <row r="134" ht="27.75" customHeight="1" x14ac:dyDescent="0.25"/>
    <row r="135" ht="27.75" customHeight="1" x14ac:dyDescent="0.25"/>
    <row r="136" ht="27.75" customHeight="1" x14ac:dyDescent="0.25"/>
    <row r="137" ht="27.75" customHeight="1" x14ac:dyDescent="0.25"/>
    <row r="138" ht="27.75" customHeight="1" x14ac:dyDescent="0.25"/>
    <row r="139" ht="27.75" customHeight="1" x14ac:dyDescent="0.25"/>
    <row r="140" ht="27.75" customHeight="1" x14ac:dyDescent="0.25"/>
    <row r="141" ht="27.75" customHeight="1" x14ac:dyDescent="0.25"/>
    <row r="142" ht="27.75" customHeight="1" x14ac:dyDescent="0.25"/>
    <row r="143" ht="27.75" customHeight="1" x14ac:dyDescent="0.25"/>
    <row r="144" ht="27.75" customHeight="1" x14ac:dyDescent="0.25"/>
    <row r="145" ht="27.75" customHeight="1" x14ac:dyDescent="0.25"/>
    <row r="146" ht="27.75" customHeight="1" x14ac:dyDescent="0.25"/>
    <row r="147" ht="27.75" customHeight="1" x14ac:dyDescent="0.25"/>
    <row r="148" ht="27.75" customHeight="1" x14ac:dyDescent="0.25"/>
    <row r="149" ht="27.75" customHeight="1" x14ac:dyDescent="0.25"/>
    <row r="150" ht="27.75" customHeight="1" x14ac:dyDescent="0.25"/>
    <row r="151" ht="27.75" customHeight="1" x14ac:dyDescent="0.25"/>
    <row r="152" ht="27.75" customHeight="1" x14ac:dyDescent="0.25"/>
    <row r="153" ht="27.75" customHeight="1" x14ac:dyDescent="0.25"/>
    <row r="154" ht="27.75" customHeight="1" x14ac:dyDescent="0.25"/>
    <row r="155" ht="27.75" customHeight="1" x14ac:dyDescent="0.25"/>
    <row r="156" ht="27.75" customHeight="1" x14ac:dyDescent="0.25"/>
    <row r="157" ht="27.75" customHeight="1" x14ac:dyDescent="0.25"/>
    <row r="158" ht="27.75" customHeight="1" x14ac:dyDescent="0.25"/>
    <row r="159" ht="27.75" customHeight="1" x14ac:dyDescent="0.25"/>
    <row r="160" ht="27.75" customHeight="1" x14ac:dyDescent="0.25"/>
    <row r="161" ht="27.75" customHeight="1" x14ac:dyDescent="0.25"/>
    <row r="162" ht="27.75" customHeight="1" x14ac:dyDescent="0.25"/>
    <row r="163" ht="27.75" customHeight="1" x14ac:dyDescent="0.25"/>
    <row r="164" ht="27.75" customHeight="1" x14ac:dyDescent="0.25"/>
    <row r="165" ht="27.75" customHeight="1" x14ac:dyDescent="0.25"/>
    <row r="166" ht="27.75" customHeight="1" x14ac:dyDescent="0.25"/>
    <row r="167" ht="27.75" customHeight="1" x14ac:dyDescent="0.25"/>
    <row r="168" ht="27.75" customHeight="1" x14ac:dyDescent="0.25"/>
    <row r="169" ht="27.75" customHeight="1" x14ac:dyDescent="0.25"/>
    <row r="170" ht="27.75" customHeight="1" x14ac:dyDescent="0.25"/>
    <row r="171" ht="27.75" customHeight="1" x14ac:dyDescent="0.25"/>
    <row r="172" ht="27.75" customHeight="1" x14ac:dyDescent="0.25"/>
    <row r="173" ht="27.75" customHeight="1" x14ac:dyDescent="0.25"/>
    <row r="174" ht="27.75" customHeight="1" x14ac:dyDescent="0.25"/>
    <row r="175" ht="27.75" customHeight="1" x14ac:dyDescent="0.25"/>
    <row r="176" ht="27.75" customHeight="1" x14ac:dyDescent="0.25"/>
    <row r="177" ht="27.75" customHeight="1" x14ac:dyDescent="0.25"/>
    <row r="178" ht="27.75" customHeight="1" x14ac:dyDescent="0.25"/>
    <row r="179" ht="27.75" customHeight="1" x14ac:dyDescent="0.25"/>
    <row r="180" ht="27.75" customHeight="1" x14ac:dyDescent="0.25"/>
    <row r="181" ht="27.75" customHeight="1" x14ac:dyDescent="0.25"/>
    <row r="182" ht="27.75" customHeight="1" x14ac:dyDescent="0.25"/>
    <row r="183" ht="27.75" customHeight="1" x14ac:dyDescent="0.25"/>
    <row r="184" ht="27.75" customHeight="1" x14ac:dyDescent="0.25"/>
    <row r="185" ht="27.75" customHeight="1" x14ac:dyDescent="0.25"/>
    <row r="186" ht="27.75" customHeight="1" x14ac:dyDescent="0.25"/>
    <row r="187" ht="27.75" customHeight="1" x14ac:dyDescent="0.25"/>
    <row r="188" ht="27.75" customHeight="1" x14ac:dyDescent="0.25"/>
    <row r="189" ht="27.75" customHeight="1" x14ac:dyDescent="0.25"/>
    <row r="190" ht="27.75" customHeight="1" x14ac:dyDescent="0.25"/>
    <row r="191" ht="27.75" customHeight="1" x14ac:dyDescent="0.25"/>
    <row r="192" ht="27.75" customHeight="1" x14ac:dyDescent="0.25"/>
    <row r="193" ht="27.75" customHeight="1" x14ac:dyDescent="0.25"/>
    <row r="194" ht="27.75" customHeight="1" x14ac:dyDescent="0.25"/>
    <row r="195" ht="27.75" customHeight="1" x14ac:dyDescent="0.25"/>
    <row r="196" ht="27.75" customHeight="1" x14ac:dyDescent="0.25"/>
    <row r="197" ht="27.75" customHeight="1" x14ac:dyDescent="0.25"/>
    <row r="198" ht="27.75" customHeight="1" x14ac:dyDescent="0.25"/>
    <row r="199" ht="27.75" customHeight="1" x14ac:dyDescent="0.25"/>
    <row r="200" ht="27.75" customHeight="1" x14ac:dyDescent="0.25"/>
    <row r="201" ht="27.75" customHeight="1" x14ac:dyDescent="0.25"/>
    <row r="202" ht="27.75" customHeight="1" x14ac:dyDescent="0.25"/>
    <row r="203" ht="27.75" customHeight="1" x14ac:dyDescent="0.25"/>
    <row r="204" ht="27.75" customHeight="1" x14ac:dyDescent="0.25"/>
    <row r="205" ht="27.75" customHeight="1" x14ac:dyDescent="0.25"/>
    <row r="206" ht="27.75" customHeight="1" x14ac:dyDescent="0.25"/>
    <row r="207" ht="27.75" customHeight="1" x14ac:dyDescent="0.25"/>
    <row r="208" ht="27.75" customHeight="1" x14ac:dyDescent="0.25"/>
    <row r="209" ht="27.75" customHeight="1" x14ac:dyDescent="0.25"/>
    <row r="210" ht="27.75" customHeight="1" x14ac:dyDescent="0.25"/>
    <row r="211" ht="27.75" customHeight="1" x14ac:dyDescent="0.25"/>
    <row r="212" ht="27.75" customHeight="1" x14ac:dyDescent="0.25"/>
    <row r="213" ht="27.75" customHeight="1" x14ac:dyDescent="0.25"/>
    <row r="214" ht="27.75" customHeight="1" x14ac:dyDescent="0.25"/>
    <row r="215" ht="27.75" customHeight="1" x14ac:dyDescent="0.25"/>
    <row r="216" ht="27.75" customHeight="1" x14ac:dyDescent="0.25"/>
    <row r="217" ht="27.75" customHeight="1" x14ac:dyDescent="0.25"/>
    <row r="218" ht="27.75" customHeight="1" x14ac:dyDescent="0.25"/>
    <row r="219" ht="27.75" customHeight="1" x14ac:dyDescent="0.25"/>
    <row r="220" ht="27.75" customHeight="1" x14ac:dyDescent="0.25"/>
    <row r="221" ht="27.75" customHeight="1" x14ac:dyDescent="0.25"/>
    <row r="222" ht="27.75" customHeight="1" x14ac:dyDescent="0.25"/>
    <row r="223" ht="27.75" customHeight="1" x14ac:dyDescent="0.25"/>
    <row r="224" ht="27.75" customHeight="1" x14ac:dyDescent="0.25"/>
    <row r="225" ht="27.75" customHeight="1" x14ac:dyDescent="0.25"/>
    <row r="226" ht="27.75" customHeight="1" x14ac:dyDescent="0.25"/>
    <row r="227" ht="27.75" customHeight="1" x14ac:dyDescent="0.25"/>
    <row r="228" ht="27.75" customHeight="1" x14ac:dyDescent="0.25"/>
    <row r="229" ht="27.75" customHeight="1" x14ac:dyDescent="0.25"/>
    <row r="230" ht="27.75" customHeight="1" x14ac:dyDescent="0.25"/>
    <row r="231" ht="27.75" customHeight="1" x14ac:dyDescent="0.25"/>
    <row r="232" ht="27.75" customHeight="1" x14ac:dyDescent="0.25"/>
    <row r="233" ht="27.75" customHeight="1" x14ac:dyDescent="0.25"/>
    <row r="234" ht="27.75" customHeight="1" x14ac:dyDescent="0.25"/>
    <row r="235" ht="27.75" customHeight="1" x14ac:dyDescent="0.25"/>
    <row r="236" ht="27.75" customHeight="1" x14ac:dyDescent="0.25"/>
    <row r="237" ht="27.75" customHeight="1" x14ac:dyDescent="0.25"/>
    <row r="238" ht="27.75" customHeight="1" x14ac:dyDescent="0.25"/>
    <row r="239" ht="27.75" customHeight="1" x14ac:dyDescent="0.25"/>
    <row r="240" ht="27.75" customHeight="1" x14ac:dyDescent="0.25"/>
    <row r="241" ht="27.75" customHeight="1" x14ac:dyDescent="0.25"/>
    <row r="242" ht="27.75" customHeight="1" x14ac:dyDescent="0.25"/>
    <row r="243" ht="27.75" customHeight="1" x14ac:dyDescent="0.25"/>
    <row r="244" ht="27.75" customHeight="1" x14ac:dyDescent="0.25"/>
    <row r="245" ht="27.75" customHeight="1" x14ac:dyDescent="0.25"/>
    <row r="246" ht="27.75" customHeight="1" x14ac:dyDescent="0.25"/>
    <row r="247" ht="27.75" customHeight="1" x14ac:dyDescent="0.25"/>
    <row r="248" ht="27.75" customHeight="1" x14ac:dyDescent="0.25"/>
    <row r="249" ht="27.75" customHeight="1" x14ac:dyDescent="0.25"/>
    <row r="250" ht="27.75" customHeight="1" x14ac:dyDescent="0.25"/>
    <row r="251" ht="27.75" customHeight="1" x14ac:dyDescent="0.25"/>
    <row r="252" ht="27.75" customHeight="1" x14ac:dyDescent="0.25"/>
    <row r="253" ht="27.75" customHeight="1" x14ac:dyDescent="0.25"/>
    <row r="254" ht="27.75" customHeight="1" x14ac:dyDescent="0.25"/>
    <row r="255" ht="27.75" customHeight="1" x14ac:dyDescent="0.25"/>
    <row r="256" ht="27.75" customHeight="1" x14ac:dyDescent="0.25"/>
    <row r="257" ht="27.75" customHeight="1" x14ac:dyDescent="0.25"/>
    <row r="258" ht="27.75" customHeight="1" x14ac:dyDescent="0.25"/>
    <row r="259" ht="27.75" customHeight="1" x14ac:dyDescent="0.25"/>
    <row r="260" ht="27.75" customHeight="1" x14ac:dyDescent="0.25"/>
    <row r="261" ht="27.75" customHeight="1" x14ac:dyDescent="0.25"/>
    <row r="262" ht="27.75" customHeight="1" x14ac:dyDescent="0.25"/>
    <row r="263" ht="27.75" customHeight="1" x14ac:dyDescent="0.25"/>
    <row r="264" ht="27.75" customHeight="1" x14ac:dyDescent="0.25"/>
    <row r="265" ht="27.75" customHeight="1" x14ac:dyDescent="0.25"/>
    <row r="266" ht="27.75" customHeight="1" x14ac:dyDescent="0.25"/>
    <row r="267" ht="27.75" customHeight="1" x14ac:dyDescent="0.25"/>
  </sheetData>
  <mergeCells count="20">
    <mergeCell ref="AF11:AF12"/>
    <mergeCell ref="Q62:R62"/>
    <mergeCell ref="Q63:R63"/>
    <mergeCell ref="Q64:R64"/>
    <mergeCell ref="C63:D63"/>
    <mergeCell ref="G11:G12"/>
    <mergeCell ref="AC62:AC64"/>
    <mergeCell ref="AD62:AE62"/>
    <mergeCell ref="AD63:AE63"/>
    <mergeCell ref="AD64:AE64"/>
    <mergeCell ref="C11:C12"/>
    <mergeCell ref="D11:D12"/>
    <mergeCell ref="E11:E12"/>
    <mergeCell ref="F11:F12"/>
    <mergeCell ref="T11:AE11"/>
    <mergeCell ref="B2:C2"/>
    <mergeCell ref="P62:P64"/>
    <mergeCell ref="A10:G10"/>
    <mergeCell ref="A11:A12"/>
    <mergeCell ref="B11:B12"/>
  </mergeCells>
  <dataValidations count="9">
    <dataValidation type="list" allowBlank="1" showInputMessage="1" showErrorMessage="1" sqref="D49 D22 D19 D25 D35:D36 D38 D41">
      <formula1>$C$77:$C$86</formula1>
    </dataValidation>
    <dataValidation type="list" allowBlank="1" showInputMessage="1" showErrorMessage="1" sqref="D15:D16 D45:D46">
      <formula1>$C$83:$C$92</formula1>
    </dataValidation>
    <dataValidation type="list" allowBlank="1" showInputMessage="1" showErrorMessage="1" sqref="D50 D20:D21 D44 D17:D18 D47:D48 D40 D42">
      <formula1>$C$81:$C$87</formula1>
    </dataValidation>
    <dataValidation type="list" allowBlank="1" showInputMessage="1" showErrorMessage="1" sqref="D54:D61 D52">
      <formula1>$C$85:$C$91</formula1>
    </dataValidation>
    <dataValidation type="list" allowBlank="1" showInputMessage="1" showErrorMessage="1" sqref="D14 D24">
      <formula1>$C$112:$C$121</formula1>
    </dataValidation>
    <dataValidation type="list" allowBlank="1" showInputMessage="1" showErrorMessage="1" sqref="D51">
      <formula1>#REF!</formula1>
    </dataValidation>
    <dataValidation type="list" allowBlank="1" showInputMessage="1" showErrorMessage="1" sqref="D23 D29 D53">
      <formula1>$C$114:$C$123</formula1>
    </dataValidation>
    <dataValidation type="list" allowBlank="1" showInputMessage="1" showErrorMessage="1" sqref="D43">
      <formula1>$C$96:$C$102</formula1>
    </dataValidation>
    <dataValidation type="list" allowBlank="1" showInputMessage="1" showErrorMessage="1" sqref="D39 D30:D34 D26:D28 D37">
      <formula1>$C$105:$C$114</formula1>
    </dataValidation>
  </dataValidations>
  <pageMargins left="1.299212598425197" right="0.70866141732283472" top="1.3385826771653544" bottom="0.74803149606299213" header="0.31496062992125984" footer="0.31496062992125984"/>
  <pageSetup paperSize="9" scale="31" fitToHeight="2" orientation="landscape" horizontalDpi="4294967293" verticalDpi="4294967293" r:id="rId1"/>
  <headerFooter>
    <oddHeader>&amp;L&amp;G&amp;C&amp;20
PRODETUR - SERGIPE
CONTRATO DE EMPRÉSTIMO nº 2984/OC-BR (BR-L1256)&amp;R&amp;G</oddHeader>
  </headerFooter>
  <ignoredErrors>
    <ignoredError sqref="G55 G36 G44 G47 S40 V55:Y55 T36:Y36 V57:Y57 S57 AA36:AF36 AA44:AE44 AF14:AF16 AF19:AF21 AF23 AF26:AF28 AF29 AF31:AF35 AF39 AF49:AF50 AF54:AF55 AF58 AF43 AF37" formula="1"/>
  </ignoredError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D4C0A6038A29514091A6F1DC5AE0D2CE" ma:contentTypeVersion="0" ma:contentTypeDescription="A content type to manage public (operations) IDB documents" ma:contentTypeScope="" ma:versionID="aeb57ed66ecaa353dbf731c11db53b0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40336179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2984/OC-BR</Approval_x0020_Number>
    <Document_x0020_Author xmlns="9c571b2f-e523-4ab2-ba2e-09e151a03ef4">Bettini Vicente, Juliana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BR-L1256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Plan&lt;/USER_STAGE&gt;&lt;PD_OBJ_TYPE&gt;0&lt;/PD_OBJ_TYPE&gt;&lt;DTAPPROVAL&gt;Mar 11 2016 12:00AM&lt;/DTAPPROVAL&gt;&lt;MAKERECORD&gt;N&lt;/MAKERECORD&gt;&lt;PD_FILEPT_NO&gt;PO-BR-L1256-GS&lt;/PD_FILEPT_NO&gt;&lt;/Data&gt;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 FULL DOC</Identifier>
    <Disclosure_x0020_Activity xmlns="9c571b2f-e523-4ab2-ba2e-09e151a03ef4">Procurement Plan</Disclosure_x0020_Activity>
    <Webtopic xmlns="9c571b2f-e523-4ab2-ba2e-09e151a03ef4">GENERIC</Webtopic>
    <Publishing_x0020_House xmlns="9c571b2f-e523-4ab2-ba2e-09e151a03ef4" xsi:nil="true"/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659CFDEE-05F6-446D-A578-4488A9915AF8}"/>
</file>

<file path=customXml/itemProps2.xml><?xml version="1.0" encoding="utf-8"?>
<ds:datastoreItem xmlns:ds="http://schemas.openxmlformats.org/officeDocument/2006/customXml" ds:itemID="{CD5503EB-56CB-4B93-8ADF-2A6AB32B867E}"/>
</file>

<file path=customXml/itemProps3.xml><?xml version="1.0" encoding="utf-8"?>
<ds:datastoreItem xmlns:ds="http://schemas.openxmlformats.org/officeDocument/2006/customXml" ds:itemID="{76D435CA-EBEC-4889-8A3F-C5397993A547}"/>
</file>

<file path=customXml/itemProps4.xml><?xml version="1.0" encoding="utf-8"?>
<ds:datastoreItem xmlns:ds="http://schemas.openxmlformats.org/officeDocument/2006/customXml" ds:itemID="{44921011-D012-44E6-A151-8846F981D3FB}"/>
</file>

<file path=customXml/itemProps5.xml><?xml version="1.0" encoding="utf-8"?>
<ds:datastoreItem xmlns:ds="http://schemas.openxmlformats.org/officeDocument/2006/customXml" ds:itemID="{D7146BE5-E01C-4AE9-831E-1D2C51D317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Estructura del Proyecto</vt:lpstr>
      <vt:lpstr>Plan de Adquisiciones</vt:lpstr>
      <vt:lpstr>Detalle Plan Acquisiciones</vt:lpstr>
      <vt:lpstr>Detalle Plan Operacionale</vt:lpstr>
      <vt:lpstr>'Detalle Plan Acquisiciones'!Print_Area</vt:lpstr>
      <vt:lpstr>'Detalle Plan Operacionale'!Print_Area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Plando de Aquisições - Prodetur Sergipe</dc:title>
  <dc:creator>Bruno Costa</dc:creator>
  <cp:lastModifiedBy>IADB</cp:lastModifiedBy>
  <cp:lastPrinted>2016-01-22T19:25:02Z</cp:lastPrinted>
  <dcterms:created xsi:type="dcterms:W3CDTF">2011-03-30T14:45:37Z</dcterms:created>
  <dcterms:modified xsi:type="dcterms:W3CDTF">2016-06-09T18:22:54Z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0x01010046CF21643EE8D14686A648AA6DAD089200D4C0A6038A29514091A6F1DC5AE0D2CE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