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showInkAnnotation="0"/>
  <mc:AlternateContent xmlns:mc="http://schemas.openxmlformats.org/markup-compatibility/2006">
    <mc:Choice Requires="x15">
      <x15ac:absPath xmlns:x15ac="http://schemas.microsoft.com/office/spreadsheetml/2010/11/ac" url="https://idbg-my.sharepoint.com/personal/gmahfouz_iadb_org1/Documents/ICS/ICS/1 PROYECTOS 2017/AR-L1292/POD/QRR/"/>
    </mc:Choice>
  </mc:AlternateContent>
  <xr:revisionPtr revIDLastSave="2" documentId="8_{0B07F253-FD82-4052-A9ED-5BE46D7BAE17}" xr6:coauthVersionLast="43" xr6:coauthVersionMax="43" xr10:uidLastSave="{FFD46BE5-5B1A-4C8C-AEC1-0E540EEB2FFB}"/>
  <bookViews>
    <workbookView xWindow="0" yWindow="0" windowWidth="28800" windowHeight="11568" tabRatio="500" xr2:uid="{00000000-000D-0000-FFFF-FFFF00000000}"/>
  </bookViews>
  <sheets>
    <sheet name="Cuadro de costos" sheetId="2" r:id="rId1"/>
    <sheet name="Desembolsos" sheetId="3" r:id="rId2"/>
    <sheet name="PEP" sheetId="1" r:id="rId3"/>
  </sheets>
  <externalReferences>
    <externalReference r:id="rId4"/>
    <externalReference r:id="rId5"/>
  </externalReferences>
  <definedNames>
    <definedName name="__POA2">#REF!</definedName>
    <definedName name="_2">#REF!</definedName>
    <definedName name="_6">#REF!</definedName>
    <definedName name="_Fill" hidden="1">#REF!</definedName>
    <definedName name="_ftn1" localSheetId="0">'Cuadro de costos'!$A$11</definedName>
    <definedName name="_ftnref1" localSheetId="0">'Cuadro de costos'!$A$6</definedName>
    <definedName name="_POA2">#REF!</definedName>
    <definedName name="aaa">#REF!</definedName>
    <definedName name="Component1">[1]RRF!$C$8</definedName>
    <definedName name="Component10">[1]RRF!#REF!</definedName>
    <definedName name="Component11">[1]RRF!#REF!</definedName>
    <definedName name="Component12">[1]RRF!#REF!</definedName>
    <definedName name="Component13">[1]RRF!#REF!</definedName>
    <definedName name="Component14">[1]RRF!#REF!</definedName>
    <definedName name="Component15">[1]RRF!#REF!</definedName>
    <definedName name="Component16">[1]RRF!#REF!</definedName>
    <definedName name="Component17">[1]RRF!#REF!</definedName>
    <definedName name="Component18">[1]RRF!#REF!</definedName>
    <definedName name="Component19">[1]RRF!#REF!</definedName>
    <definedName name="Component2">[1]RRF!$C$18</definedName>
    <definedName name="Component20">[1]RRF!#REF!</definedName>
    <definedName name="Component3">[1]RRF!$C$28</definedName>
    <definedName name="Component4">[1]RRF!$C$38</definedName>
    <definedName name="Component5">[1]RRF!$C$48</definedName>
    <definedName name="Component6">[1]RRF!$C$58</definedName>
    <definedName name="Component7">[1]RRF!#REF!</definedName>
    <definedName name="Component8">[1]RRF!#REF!</definedName>
    <definedName name="Component9">[1]RRF!#REF!</definedName>
    <definedName name="e">#REF!</definedName>
    <definedName name="ffff">#REF!</definedName>
    <definedName name="Garfico1">#REF!</definedName>
    <definedName name="GRAFI">#REF!</definedName>
    <definedName name="GRAFICO">#REF!</definedName>
    <definedName name="Level1">[1]MER!$J$15</definedName>
    <definedName name="Level10">[1]MER!$J$24</definedName>
    <definedName name="Level11">[1]MER!$J$25</definedName>
    <definedName name="Level12">[1]MER!$J$26</definedName>
    <definedName name="Level13">[1]MER!$J$27</definedName>
    <definedName name="Level14">[1]MER!$J$28</definedName>
    <definedName name="Level15">[1]MER!$J$29</definedName>
    <definedName name="Level16">[1]MER!$J$30</definedName>
    <definedName name="Level17">[1]MER!$J$31</definedName>
    <definedName name="Level18">[1]MER!$J$32</definedName>
    <definedName name="Level19">[1]MER!$J$33</definedName>
    <definedName name="Level2">[1]MER!$J$16</definedName>
    <definedName name="Level20">[1]MER!$J$34</definedName>
    <definedName name="Level3">[1]MER!$J$17</definedName>
    <definedName name="Level4">[1]MER!$J$18</definedName>
    <definedName name="Level5">[1]MER!$J$19</definedName>
    <definedName name="Level6">[1]MER!$J$20</definedName>
    <definedName name="Level7">[1]MER!$J$21</definedName>
    <definedName name="Level8">[1]MER!$J$22</definedName>
    <definedName name="Level9">[1]MER!$J$23</definedName>
    <definedName name="POA_21">#REF!</definedName>
    <definedName name="Pres">#REF!</definedName>
    <definedName name="_xlnm.Print_Area" localSheetId="2">PEP!$B$67:$B$104</definedName>
    <definedName name="Reesumen">#REF!</definedName>
    <definedName name="Resumen">#REF!</definedName>
    <definedName name="resumencito">#REF!</definedName>
    <definedName name="Risk1">[1]RRF!$E$8</definedName>
    <definedName name="Risk10">[1]RRF!#REF!</definedName>
    <definedName name="Risk11">[1]RRF!#REF!</definedName>
    <definedName name="Risk12">[1]RRF!#REF!</definedName>
    <definedName name="Risk13">[1]RRF!#REF!</definedName>
    <definedName name="Risk14">[1]RRF!#REF!</definedName>
    <definedName name="Risk15">[1]RRF!#REF!</definedName>
    <definedName name="Risk16">[1]RRF!#REF!</definedName>
    <definedName name="Risk17">[1]RRF!#REF!</definedName>
    <definedName name="Risk18">[1]RRF!#REF!</definedName>
    <definedName name="Risk19">[1]RRF!#REF!</definedName>
    <definedName name="Risk2">[1]RRF!$E$18</definedName>
    <definedName name="Risk20">[1]RRF!#REF!</definedName>
    <definedName name="Risk3">[1]RRF!$E$28</definedName>
    <definedName name="Risk4">[1]RRF!$E$38</definedName>
    <definedName name="Risk5">[1]RRF!$E$48</definedName>
    <definedName name="Risk6">[1]RRF!$E$58</definedName>
    <definedName name="Risk7">[1]RRF!#REF!</definedName>
    <definedName name="Risk8">[1]RRF!#REF!</definedName>
    <definedName name="Risk9">[1]RRF!#REF!</definedName>
    <definedName name="SFGH">#REF!</definedName>
    <definedName name="SSSS">[2]RRF!#REF!</definedName>
    <definedName name="Tabla_asignación">#REF!</definedName>
    <definedName name="Tabla_Recursos">#REF!</definedName>
    <definedName name="tttt">[2]RRF!#REF!</definedName>
    <definedName name="Typeofrisk1">[1]RRF!$D$8</definedName>
    <definedName name="Typeofrisk10">[1]RRF!#REF!</definedName>
    <definedName name="Typeofrisk11">[1]RRF!#REF!</definedName>
    <definedName name="Typeofrisk12">[1]RRF!#REF!</definedName>
    <definedName name="Typeofrisk13">[1]RRF!#REF!</definedName>
    <definedName name="Typeofrisk14">[1]RRF!#REF!</definedName>
    <definedName name="Typeofrisk15">[1]RRF!#REF!</definedName>
    <definedName name="Typeofrisk16">[1]RRF!#REF!</definedName>
    <definedName name="Typeofrisk17">[1]RRF!#REF!</definedName>
    <definedName name="Typeofrisk18">[1]RRF!#REF!</definedName>
    <definedName name="Typeofrisk19">[1]RRF!#REF!</definedName>
    <definedName name="Typeofrisk2">[1]RRF!$D$18</definedName>
    <definedName name="Typeofrisk20">[1]RRF!#REF!</definedName>
    <definedName name="Typeofrisk3">[1]RRF!$D$28</definedName>
    <definedName name="Typeofrisk4">[1]RRF!$D$38</definedName>
    <definedName name="Typeofrisk5">[1]RRF!$D$48</definedName>
    <definedName name="Typeofrisk6">[1]RRF!$D$58</definedName>
    <definedName name="Typeofrisk7">[1]RRF!#REF!</definedName>
    <definedName name="Typeofrisk8">[1]RRF!#REF!</definedName>
    <definedName name="Typeofrisk9">[1]RRF!#REF!</definedName>
    <definedName name="Value1">[1]MER!$I$15</definedName>
    <definedName name="Value10">[1]MER!$I$24</definedName>
    <definedName name="Value11">[1]MER!$I$25</definedName>
    <definedName name="Value12">[1]MER!$I$26</definedName>
    <definedName name="Value13">[1]MER!$I$27</definedName>
    <definedName name="Value14">[1]MER!$I$28</definedName>
    <definedName name="Value15">[1]MER!$I$29</definedName>
    <definedName name="Value16">[1]MER!$I$30</definedName>
    <definedName name="Value17">[1]MER!$I$31</definedName>
    <definedName name="Value18">[1]MER!$I$32</definedName>
    <definedName name="Value19">[1]MER!$I$33</definedName>
    <definedName name="Value2">[1]MER!$I$16</definedName>
    <definedName name="Value20">[1]MER!$I$34</definedName>
    <definedName name="Value3">[1]MER!$I$17</definedName>
    <definedName name="Value4">[1]MER!$I$18</definedName>
    <definedName name="Value5">[1]MER!$I$19</definedName>
    <definedName name="Value6">[1]MER!$I$20</definedName>
    <definedName name="Value7">[1]MER!$I$21</definedName>
    <definedName name="Value8">[1]MER!$I$22</definedName>
    <definedName name="Value9">[1]MER!$I$23</definedName>
    <definedName name="zzz">[2]RRF!#REF!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3" i="1" l="1"/>
  <c r="D93" i="1"/>
  <c r="E93" i="1"/>
  <c r="F93" i="1"/>
  <c r="G93" i="1"/>
  <c r="H93" i="1"/>
  <c r="B13" i="2"/>
  <c r="D13" i="2"/>
  <c r="D17" i="2"/>
  <c r="H104" i="1"/>
  <c r="B19" i="2"/>
  <c r="E103" i="1"/>
  <c r="G103" i="1"/>
  <c r="H103" i="1"/>
  <c r="B18" i="2"/>
  <c r="B17" i="2"/>
  <c r="H101" i="1"/>
  <c r="B16" i="2"/>
  <c r="H100" i="1"/>
  <c r="B15" i="2"/>
  <c r="F89" i="1"/>
  <c r="E89" i="1"/>
  <c r="D89" i="1"/>
  <c r="C89" i="1"/>
  <c r="G89" i="1"/>
  <c r="H89" i="1"/>
  <c r="B12" i="2"/>
  <c r="C68" i="1"/>
  <c r="D68" i="1"/>
  <c r="E68" i="1"/>
  <c r="F68" i="1"/>
  <c r="G68" i="1"/>
  <c r="H68" i="1"/>
  <c r="C77" i="1"/>
  <c r="D77" i="1"/>
  <c r="E77" i="1"/>
  <c r="F77" i="1"/>
  <c r="G77" i="1"/>
  <c r="H77" i="1"/>
  <c r="F85" i="1"/>
  <c r="E85" i="1"/>
  <c r="D85" i="1"/>
  <c r="C85" i="1"/>
  <c r="G85" i="1"/>
  <c r="H85" i="1"/>
  <c r="B11" i="2"/>
  <c r="B10" i="2"/>
  <c r="F7" i="1"/>
  <c r="E7" i="1"/>
  <c r="D7" i="1"/>
  <c r="C7" i="1"/>
  <c r="G7" i="1"/>
  <c r="H7" i="1"/>
  <c r="F11" i="1"/>
  <c r="E11" i="1"/>
  <c r="D11" i="1"/>
  <c r="C11" i="1"/>
  <c r="G11" i="1"/>
  <c r="H11" i="1"/>
  <c r="F17" i="1"/>
  <c r="E17" i="1"/>
  <c r="D17" i="1"/>
  <c r="C17" i="1"/>
  <c r="G17" i="1"/>
  <c r="H17" i="1"/>
  <c r="F22" i="1"/>
  <c r="E22" i="1"/>
  <c r="D22" i="1"/>
  <c r="C22" i="1"/>
  <c r="G22" i="1"/>
  <c r="H22" i="1"/>
  <c r="B6" i="2"/>
  <c r="F26" i="1"/>
  <c r="E26" i="1"/>
  <c r="D26" i="1"/>
  <c r="C26" i="1"/>
  <c r="G26" i="1"/>
  <c r="H26" i="1"/>
  <c r="F30" i="1"/>
  <c r="E30" i="1"/>
  <c r="D30" i="1"/>
  <c r="C30" i="1"/>
  <c r="G30" i="1"/>
  <c r="H30" i="1"/>
  <c r="B7" i="2"/>
  <c r="F34" i="1"/>
  <c r="E34" i="1"/>
  <c r="D34" i="1"/>
  <c r="C34" i="1"/>
  <c r="G34" i="1"/>
  <c r="H34" i="1"/>
  <c r="F41" i="1"/>
  <c r="E41" i="1"/>
  <c r="D41" i="1"/>
  <c r="C41" i="1"/>
  <c r="G41" i="1"/>
  <c r="H41" i="1"/>
  <c r="F47" i="1"/>
  <c r="E47" i="1"/>
  <c r="D47" i="1"/>
  <c r="C47" i="1"/>
  <c r="G47" i="1"/>
  <c r="H47" i="1"/>
  <c r="F51" i="1"/>
  <c r="E51" i="1"/>
  <c r="D51" i="1"/>
  <c r="C51" i="1"/>
  <c r="G51" i="1"/>
  <c r="H51" i="1"/>
  <c r="B8" i="2"/>
  <c r="F56" i="1"/>
  <c r="E56" i="1"/>
  <c r="D56" i="1"/>
  <c r="C56" i="1"/>
  <c r="G56" i="1"/>
  <c r="H56" i="1"/>
  <c r="F60" i="1"/>
  <c r="E60" i="1"/>
  <c r="D60" i="1"/>
  <c r="C60" i="1"/>
  <c r="G60" i="1"/>
  <c r="H60" i="1"/>
  <c r="B9" i="2"/>
  <c r="B5" i="2"/>
  <c r="D6" i="2"/>
  <c r="D7" i="2"/>
  <c r="D8" i="2"/>
  <c r="D9" i="2"/>
  <c r="D5" i="2"/>
  <c r="D11" i="2"/>
  <c r="D12" i="2"/>
  <c r="D10" i="2"/>
  <c r="D15" i="2"/>
  <c r="D16" i="2"/>
  <c r="D18" i="2"/>
  <c r="D19" i="2"/>
  <c r="D14" i="2"/>
  <c r="D21" i="2"/>
  <c r="E8" i="2"/>
  <c r="E9" i="2"/>
  <c r="E10" i="2"/>
  <c r="E11" i="2"/>
  <c r="E12" i="2"/>
  <c r="E13" i="2"/>
  <c r="E14" i="2"/>
  <c r="E15" i="2"/>
  <c r="E16" i="2"/>
  <c r="E17" i="2"/>
  <c r="E18" i="2"/>
  <c r="E19" i="2"/>
  <c r="E7" i="2"/>
  <c r="E5" i="2"/>
  <c r="E6" i="2"/>
  <c r="C21" i="2"/>
  <c r="C22" i="2"/>
  <c r="H102" i="1"/>
  <c r="H99" i="1"/>
  <c r="G99" i="1"/>
  <c r="F99" i="1"/>
  <c r="E99" i="1"/>
  <c r="D99" i="1"/>
  <c r="C99" i="1"/>
  <c r="H67" i="1"/>
  <c r="H6" i="1"/>
  <c r="D6" i="1"/>
  <c r="E6" i="1"/>
  <c r="F6" i="1"/>
  <c r="G6" i="1"/>
  <c r="C6" i="1"/>
  <c r="D67" i="1"/>
  <c r="E67" i="1"/>
  <c r="F67" i="1"/>
  <c r="G67" i="1"/>
  <c r="C67" i="1"/>
  <c r="C106" i="1"/>
  <c r="H92" i="1"/>
  <c r="H91" i="1"/>
  <c r="H90" i="1"/>
  <c r="B14" i="2"/>
  <c r="B21" i="2"/>
  <c r="D22" i="2"/>
  <c r="B22" i="2"/>
  <c r="H110" i="1"/>
  <c r="H61" i="1"/>
  <c r="H62" i="1"/>
  <c r="H63" i="1"/>
  <c r="H64" i="1"/>
  <c r="H65" i="1"/>
  <c r="H66" i="1"/>
  <c r="H57" i="1"/>
  <c r="H55" i="1"/>
  <c r="G106" i="1"/>
  <c r="F106" i="1"/>
  <c r="E106" i="1"/>
  <c r="A16" i="2"/>
  <c r="A18" i="2"/>
  <c r="A19" i="2"/>
  <c r="A15" i="2"/>
  <c r="H84" i="1"/>
  <c r="H88" i="1"/>
  <c r="H87" i="1"/>
  <c r="H86" i="1"/>
  <c r="D106" i="1"/>
  <c r="G109" i="1"/>
  <c r="F109" i="1"/>
  <c r="E109" i="1"/>
  <c r="D109" i="1"/>
  <c r="H94" i="1"/>
  <c r="H95" i="1"/>
  <c r="H76" i="1"/>
  <c r="H71" i="1"/>
  <c r="H70" i="1"/>
  <c r="H69" i="1"/>
  <c r="H48" i="1"/>
  <c r="H42" i="1"/>
  <c r="H33" i="1"/>
  <c r="H29" i="1"/>
  <c r="H28" i="1"/>
  <c r="H24" i="1"/>
  <c r="H18" i="1"/>
  <c r="H12" i="1"/>
  <c r="H52" i="1"/>
  <c r="D6" i="3"/>
  <c r="E6" i="3"/>
  <c r="F6" i="3"/>
  <c r="H40" i="1"/>
  <c r="H39" i="1"/>
  <c r="H38" i="1"/>
  <c r="H37" i="1"/>
  <c r="H36" i="1"/>
  <c r="H35" i="1"/>
  <c r="H21" i="1"/>
  <c r="H20" i="1"/>
  <c r="H16" i="1"/>
  <c r="H15" i="1"/>
  <c r="H14" i="1"/>
  <c r="H13" i="1"/>
  <c r="H58" i="1"/>
  <c r="H19" i="1"/>
  <c r="H98" i="1"/>
  <c r="H97" i="1"/>
  <c r="H96" i="1"/>
  <c r="H83" i="1"/>
  <c r="H82" i="1"/>
  <c r="H81" i="1"/>
  <c r="H80" i="1"/>
  <c r="H79" i="1"/>
  <c r="H78" i="1"/>
  <c r="H75" i="1"/>
  <c r="H74" i="1"/>
  <c r="H73" i="1"/>
  <c r="H72" i="1"/>
  <c r="H59" i="1"/>
  <c r="H50" i="1"/>
  <c r="H49" i="1"/>
  <c r="H46" i="1"/>
  <c r="H45" i="1"/>
  <c r="H44" i="1"/>
  <c r="H43" i="1"/>
  <c r="H32" i="1"/>
  <c r="H31" i="1"/>
  <c r="H27" i="1"/>
  <c r="H25" i="1"/>
  <c r="H23" i="1"/>
  <c r="H10" i="1"/>
  <c r="H9" i="1"/>
  <c r="H8" i="1"/>
  <c r="G6" i="3"/>
  <c r="H54" i="1"/>
  <c r="H53" i="1"/>
  <c r="H109" i="1"/>
  <c r="C109" i="1"/>
  <c r="H106" i="1"/>
  <c r="C6" i="3"/>
  <c r="H6" i="3"/>
  <c r="D7" i="3"/>
  <c r="E7" i="3"/>
  <c r="F7" i="3"/>
  <c r="G7" i="3"/>
  <c r="C7" i="3"/>
  <c r="H7" i="3"/>
</calcChain>
</file>

<file path=xl/sharedStrings.xml><?xml version="1.0" encoding="utf-8"?>
<sst xmlns="http://schemas.openxmlformats.org/spreadsheetml/2006/main" count="236" uniqueCount="212">
  <si>
    <t>AR-L1292</t>
  </si>
  <si>
    <t>PRESUPUESTO POR FUENTE</t>
  </si>
  <si>
    <t>Componentes</t>
  </si>
  <si>
    <t>BID</t>
  </si>
  <si>
    <t>Total Contraparte local</t>
  </si>
  <si>
    <t xml:space="preserve">Total </t>
  </si>
  <si>
    <t>%</t>
  </si>
  <si>
    <t xml:space="preserve">Componente 1. Integración y Modernización de los Sistemas de Información de Apoyo a la Gestión del Gasto Nacional </t>
  </si>
  <si>
    <t>Interoperación de 7 sistemas existentes con e-Sidif</t>
  </si>
  <si>
    <t>Actulización de infraestructura tecnológica y desarrollo evolutivo de e-Sidif</t>
  </si>
  <si>
    <t>Herramientas de análisis de datos para apoyar la generación y uso de información gerencial</t>
  </si>
  <si>
    <t>Gestión del cambio y capacitación a usuarios institucionales en el uso de los sistemas y a sociedad civil y ciudadanos en el uso de información presupuestaria</t>
  </si>
  <si>
    <t>Componente 2. Apoyo a las gestión del gasto provincial y municipal</t>
  </si>
  <si>
    <t xml:space="preserve">Implementación de sistemas de información e instrumentos gerenciales alineados con directrices de la APN </t>
  </si>
  <si>
    <t>Asistencia técnica para la revisión de normas y procesos financieras y procesos operativos y gestión del cambio sobre los nuevos procesos</t>
  </si>
  <si>
    <t>Capacitación a usuarios individuales e institucionales sobre el uso de información a ser publicada</t>
  </si>
  <si>
    <t>Administración del Programa</t>
  </si>
  <si>
    <t xml:space="preserve">Auditorías </t>
  </si>
  <si>
    <t>TOTAL</t>
  </si>
  <si>
    <t>CUADRO DE DESEMBOLSOS</t>
  </si>
  <si>
    <t>Cuadro 2. Programa Tentativo de Desembolsos (US$)</t>
  </si>
  <si>
    <t>Año 1</t>
  </si>
  <si>
    <t>Año 2</t>
  </si>
  <si>
    <t>Año 3</t>
  </si>
  <si>
    <t>Año 4</t>
  </si>
  <si>
    <t>Año 5</t>
  </si>
  <si>
    <t>% por año</t>
  </si>
  <si>
    <t>Actualizado hasta 10-10-2018</t>
  </si>
  <si>
    <t>Programa de Apoyo a la Gestión Integrada del Gasto Público</t>
  </si>
  <si>
    <t>AÑO 1</t>
  </si>
  <si>
    <t>AÑO 2</t>
  </si>
  <si>
    <t>AÑO 3</t>
  </si>
  <si>
    <t>AÑO 4</t>
  </si>
  <si>
    <t>AÑO 5</t>
  </si>
  <si>
    <t>Categoría del Cuadro de Costos/ Subtítulo de la MR</t>
  </si>
  <si>
    <t xml:space="preserve">Componente 1: Integración y Modernización de los Sistemas de Información de Apoyo a la Gestión del Gasto Nacional </t>
  </si>
  <si>
    <t>P 1.1 Softwares desarrollados e interoperables con e-SIDIF</t>
  </si>
  <si>
    <t>Interoperación de 8 sistemas con e-Sidif</t>
  </si>
  <si>
    <t>1.1.1</t>
  </si>
  <si>
    <t>Consultorías individuales para el diseño, despliegue, testeo y puesta en marcha de la funcionalidad BAPIN.</t>
  </si>
  <si>
    <t>1.1.2</t>
  </si>
  <si>
    <t>Consultorías individuales para el diseño, despliegue, testeo y puesta en marcha de la funcionalidad UEPEX.</t>
  </si>
  <si>
    <t>1.1.3</t>
  </si>
  <si>
    <t>Consultorías individuales para el diseño, despliegue, testeo y puesta en marcha de la funcionalidad CUT (Cuenta Unica en Moneda Extranjera)</t>
  </si>
  <si>
    <t>P 1.2 Interfaces de eSidif con sistemas transversales de la APN desarrolladas e interoperando.</t>
  </si>
  <si>
    <t>1.2.1</t>
  </si>
  <si>
    <t>Consultoría individual para la definición de estándares  tecnológicos para gestionar sistemas transaccionales y de explotación de información (Hardware,  Software y Redes)</t>
  </si>
  <si>
    <t>1.2.2</t>
  </si>
  <si>
    <t>Consultoría individual para desarrollo funcional e interoperabilidad de eSIDIF-Compr.AR</t>
  </si>
  <si>
    <t>1.2.3</t>
  </si>
  <si>
    <t>Consultoría individual para desarrollo funcional e interoperabilidad de eSIDIF-Contrar.AR</t>
  </si>
  <si>
    <t>1.2.4</t>
  </si>
  <si>
    <t>Consultoría individual para desarrollo funcional e interoperabilidad de eSIDIF-Loys</t>
  </si>
  <si>
    <t>1.2.5</t>
  </si>
  <si>
    <t>Consultoría individual para desarrollo funcional e interoperabilidad de eSIDIF-GATT</t>
  </si>
  <si>
    <t>P 1.3 Organismos de la APN con sistemas desplegados y en funcionamiento</t>
  </si>
  <si>
    <t>1.3.1</t>
  </si>
  <si>
    <t>Consultoría individual para despliegue de eSIDIF-Compr.AR</t>
  </si>
  <si>
    <t>1.3.2</t>
  </si>
  <si>
    <t>Consultoría individual para despliegue de eSIDIF-Contrat.AR</t>
  </si>
  <si>
    <t>1.3.3</t>
  </si>
  <si>
    <t>Consultoría individual para despliegue de eSIDIF-Loys</t>
  </si>
  <si>
    <t>1.3.4</t>
  </si>
  <si>
    <t>Consultoría individual para despliegue de eSIDIF-GATT</t>
  </si>
  <si>
    <t xml:space="preserve">P 1.4 Softwares de consolidación de información financiera con otras jurisdicciones desarrollados. </t>
  </si>
  <si>
    <t>1.4.1</t>
  </si>
  <si>
    <t>Consultoría individual para desarrollar el relevamiento y definición de condiciones de interoperabilidad de SIGAF y RAFAM con sistemas transversales de la APN</t>
  </si>
  <si>
    <t>1.4.2</t>
  </si>
  <si>
    <t>Consultorías individuales para el análisis funcional y desarrollo de la solución informática para SIGAF y RAFAM</t>
  </si>
  <si>
    <t>1.4.3</t>
  </si>
  <si>
    <t>Consultorías individuales para el testeo, puesta en marcha e implementación de las soluciones informáticas.</t>
  </si>
  <si>
    <t>P 1.5 Proyectos de actualización tecnológica implementados en la DGSIAF</t>
  </si>
  <si>
    <t>Actualización de la infraestructura tecnológica y desarrollo evolutivo del e-Sidif</t>
  </si>
  <si>
    <t>1.5.1</t>
  </si>
  <si>
    <t>Adquisición de equipamiento informático para la actualización y renovación del entorno tecnológico</t>
  </si>
  <si>
    <t>1.5.2</t>
  </si>
  <si>
    <t>Adquisición de equipamiento informático para la prestación de los servicios</t>
  </si>
  <si>
    <t>1.5.3</t>
  </si>
  <si>
    <t>Adquisición de equipamiento informático para garantizar la funcionalidad operativa necesaria</t>
  </si>
  <si>
    <t>P 1.6 Proyectos de actualización tecnológica implementados en SH</t>
  </si>
  <si>
    <t>1.6.1</t>
  </si>
  <si>
    <t>1.6.2</t>
  </si>
  <si>
    <t>1.6.3</t>
  </si>
  <si>
    <t>P 1.7 Instrumentos desarrollados para la gestión financiera contable y presupuestaria nacional.</t>
  </si>
  <si>
    <t>Herramientas de análisis de datos para la generación y uso de información gerencial.</t>
  </si>
  <si>
    <t>1.7.1</t>
  </si>
  <si>
    <t>Consultoría individual para desarrollar el relevamiento, analisis y diagnóstico del Plan de Cuentas vigente</t>
  </si>
  <si>
    <t>1.7.2</t>
  </si>
  <si>
    <t>Consutoría individual para desarrollar el plan de cuentas gubernamental y el manual de cuentas nacionales adecuado a los nuevos estándares </t>
  </si>
  <si>
    <t>1.7.3</t>
  </si>
  <si>
    <t>Consultoría individual para la transferencia, implementación y capacitación del instrumento</t>
  </si>
  <si>
    <t>1.7.4</t>
  </si>
  <si>
    <t>Consultoría individual para la divulgación y comunicación del plan de cuentas gubernamental</t>
  </si>
  <si>
    <t>1.7.5</t>
  </si>
  <si>
    <t>Consultoría individual para desarrollar un diagnósitco para la elaboracion del Estudio de Gobernanza de la Infraesructura y presupuesto OCDE.</t>
  </si>
  <si>
    <t>1.7.6</t>
  </si>
  <si>
    <t>Consultoría individual para desarrollar una propuesta de mejora del Estudio de Gobernanza de la Infraestructura y presupuesto OCDE</t>
  </si>
  <si>
    <t>P 1.8 Softwares para el monitoreo de las iniciativas prioritarias de gobierno y su relación presupuestaria desarrollados.</t>
  </si>
  <si>
    <t>1.8.1</t>
  </si>
  <si>
    <t xml:space="preserve">Consultoría individual para analizar, diseñar y desarrollar las soluciones informáticas para el monitoreo de las iniciativas prioritarias de gobierno. </t>
  </si>
  <si>
    <t>1.8.2</t>
  </si>
  <si>
    <t>Consultoria individual para el testeo y puesta en marcha de las soluciones informáticas propuestas.</t>
  </si>
  <si>
    <t>1.8.3</t>
  </si>
  <si>
    <t>Consultoría individual para el despliegue en producción de las soluciones propuestas.</t>
  </si>
  <si>
    <t>1.8.4</t>
  </si>
  <si>
    <t xml:space="preserve">Consultoría individual para evaluar y montorear la evolución de la solución </t>
  </si>
  <si>
    <t>1.8.5</t>
  </si>
  <si>
    <t>Consultoría individual para la difusión y comunicación de las soluciones.</t>
  </si>
  <si>
    <t>P 1.9 Programas presupuestarios con indicadores de resultados asignados.</t>
  </si>
  <si>
    <t>1.9.1</t>
  </si>
  <si>
    <t xml:space="preserve">Consutorías individuales para la elaboración y el monitoreo de Programas presupuestarios con indicadores de producto de seguimiento mensual </t>
  </si>
  <si>
    <t>1.9.2</t>
  </si>
  <si>
    <t xml:space="preserve">Consutorías individuales para el diseño, elaboración e incorporación de indicadores de resultados en programas prioritarios que aún no los poseen </t>
  </si>
  <si>
    <t>1.9.3</t>
  </si>
  <si>
    <t>Consultorías individuales para la revisión y evaluación de indicadores de resultados en programas prioritarios que ya cuentan con tales indicadores.</t>
  </si>
  <si>
    <t>P 1.10. Proyectos especiales de fortalecimiento de la gestión presupuestaria y financiera implementados en el Sector Público.</t>
  </si>
  <si>
    <t>1.10.1</t>
  </si>
  <si>
    <t>Consultoría individual para identificar, formular y preparar la implementación de al menos 9 proyectos especiales para el fortalecimiento de la gestión presupuestaria y financiera del Sector Público Nacional.</t>
  </si>
  <si>
    <t>1.10.2</t>
  </si>
  <si>
    <t>Consultorías individuales para la implementación de los proyectos especiales identificados.</t>
  </si>
  <si>
    <t>1.10.3</t>
  </si>
  <si>
    <t>Adquisición de equipamiento informático para la implementación de los proyectos especiales</t>
  </si>
  <si>
    <t>1.10.4</t>
  </si>
  <si>
    <t>Consultorías individuales para la evaluación de los proyectos especiales implementados.</t>
  </si>
  <si>
    <t xml:space="preserve">P 1.11 Personas capacitadas en Administración Financiera y Presupuesto Público </t>
  </si>
  <si>
    <t>Gestión del cambio y capacitación ausuarios institucionale en uso de sisitemas y a sociedad civil en uso de información presupuestaria</t>
  </si>
  <si>
    <t>1.11.1</t>
  </si>
  <si>
    <t>Consultorías individuales para brindar capacitaciones en Administración Financiera y Presupuesto Público.</t>
  </si>
  <si>
    <t>1.11.2</t>
  </si>
  <si>
    <t>Adquisición de materiales e insumos necesarios para brindar capacitaciones.</t>
  </si>
  <si>
    <t>1.11.3</t>
  </si>
  <si>
    <t>Consultorías individuales para el desarrollo de seminarios de intercambio y estudios de caso sobre PoR y gestión financiera.</t>
  </si>
  <si>
    <t>P 1.12 Programas de capacitación financiera y presupuestaria desarrollados</t>
  </si>
  <si>
    <t>1.12.1</t>
  </si>
  <si>
    <t xml:space="preserve">Consultoría individual para relevar necesidades de capacitación en organismos de la APN vinculadas a las funcionalidades del eSIDIF </t>
  </si>
  <si>
    <t>1.12.2</t>
  </si>
  <si>
    <t>Consultorías individuales para el diseño de capacitaciones on-line en gestión financiera y presupuestaria para organimos de la APN</t>
  </si>
  <si>
    <t>1.12.3</t>
  </si>
  <si>
    <t xml:space="preserve">Consultorías individuales para el desarrollo de manuales técnicos y funcionales para organismos de la APN </t>
  </si>
  <si>
    <t>1.12.4</t>
  </si>
  <si>
    <t>Adquisición de equipamiento informático para la modernización del entorno tecnológico que permita la implementación de las capacitaciones</t>
  </si>
  <si>
    <t>1.12.5</t>
  </si>
  <si>
    <t>Adquisición de equipamiento informático para el desarrollo de una plataforma / portal que permita ofrecer las capacitacones de manera on-line.</t>
  </si>
  <si>
    <t>1.12.6</t>
  </si>
  <si>
    <t>Consultorías individuales para el diseño de eventos y programas de capacitación y entrenamiento en funcionalidades del eSIDIF</t>
  </si>
  <si>
    <t>P 2.1 Provincias con eSidif desplegado y en funcionamiento.</t>
  </si>
  <si>
    <t>Implementación de sistemas de información gerenciales alineados con directrices de la APN</t>
  </si>
  <si>
    <t>2.1.1</t>
  </si>
  <si>
    <t>Consultorías individuales para la elaboración de un diagnóstico detallado por provincia.</t>
  </si>
  <si>
    <t>2.1.2</t>
  </si>
  <si>
    <t>Consultorías individuales para el diseño de los proyectos de despliegue.</t>
  </si>
  <si>
    <t>2.1.3</t>
  </si>
  <si>
    <t>Consultorías individuales para la implementación de la reingenieria funcional, operativa y normativa acordada para cada provincia.</t>
  </si>
  <si>
    <t>2.1.4</t>
  </si>
  <si>
    <t>Consultorías individuales para el acompañamiento, capacitación y gestión de cambio  producto de la implementación realizada en cada provincia.</t>
  </si>
  <si>
    <t>2.1.5</t>
  </si>
  <si>
    <t>Consultorías individuales para el soporte a las provincias desde la unidad central.</t>
  </si>
  <si>
    <t>2.1.6</t>
  </si>
  <si>
    <t>Consultorías individuales para el post-despliegue del sistema y para la implementación de buenas prácticas en gestión financiera</t>
  </si>
  <si>
    <t>2.1.7</t>
  </si>
  <si>
    <t>Adquisición de equipamiento informático para la puesta en funcionamiento del eSidif en las provincias beneficiarias.</t>
  </si>
  <si>
    <t>2.1.8</t>
  </si>
  <si>
    <t>Adquisición de equipamiento para el almacenamiento de los datos provinciales a nivel central</t>
  </si>
  <si>
    <t>P 2.2 Proyectos integrales de mejora de administración financiera municipal implementados</t>
  </si>
  <si>
    <t>2.2.1</t>
  </si>
  <si>
    <t>Consultorías individuales para la elaboración de un diagnóstico detallado por municipio.</t>
  </si>
  <si>
    <t>2.2.2</t>
  </si>
  <si>
    <t>2.2.3</t>
  </si>
  <si>
    <t>Consultorías individuales para la implementación de la reingenieria funcional, operativa y normativa acordada para cada municipio.</t>
  </si>
  <si>
    <t>2.2.4</t>
  </si>
  <si>
    <t>Consultorías individuales para el acompañamiento, capacitación y gestión de cambio  producto de la implementación realizada.</t>
  </si>
  <si>
    <t>2.2.5</t>
  </si>
  <si>
    <t xml:space="preserve">Consultorías individuales para el soporte técnico a las municipalidades. </t>
  </si>
  <si>
    <t>2.2.6</t>
  </si>
  <si>
    <t>Consultorías individuales para la implementación de buenas prácticas en gestión financiera post-depliegue.</t>
  </si>
  <si>
    <t>2.2.7</t>
  </si>
  <si>
    <t>Adquisición de equipamiento informático para la puesta en funcionamiento de los proyectos.</t>
  </si>
  <si>
    <t>P 2.3 Portales provinciales y municipales de presupuesto ciudadano implementados</t>
  </si>
  <si>
    <t>2.3.1</t>
  </si>
  <si>
    <t>Consultorías individuales para el diseño de plataformas / portales de presupuesto ciudadano en las provincias beneficiarias</t>
  </si>
  <si>
    <t>2.3.2</t>
  </si>
  <si>
    <t>Consultorías indivduales para la programación e Implementación de los portales</t>
  </si>
  <si>
    <t>2.3.3</t>
  </si>
  <si>
    <t>Consultorías individuales para el diseño de estrategias de comunicación y campaña de difusión local</t>
  </si>
  <si>
    <t>P 2.4 Programas presupuestarios provinciales y municipales con seguimiento físico y financiero</t>
  </si>
  <si>
    <t>Asistencia técnica para la revisión de normas, procesos fiannacieros, operativos y gestión del cambio sobre los nuevos procesos</t>
  </si>
  <si>
    <t>2.4.1</t>
  </si>
  <si>
    <t>Consultorías individuales para relevar y analizar los sistemas presupuestarios provinciales</t>
  </si>
  <si>
    <t>2.4.2</t>
  </si>
  <si>
    <t>Consultorías individuales para el diseño y la implementación de presupuesto orientado a resultados provinciales y municipales</t>
  </si>
  <si>
    <t>2.4.3</t>
  </si>
  <si>
    <t>Consultorías individuales para realizar el seguimiento y la asistencia técnica a la post-implementación de PoR provincial y municipal</t>
  </si>
  <si>
    <t>2.5. Personas capacitadas en gestión financiera y presupuestaria</t>
  </si>
  <si>
    <t>Capacitación a usuarios individuales institucionales sobre uso de informacaión a ser publicada</t>
  </si>
  <si>
    <t>2.5.1</t>
  </si>
  <si>
    <t>Consultorías individuales para brindar capacitaciones en gestión financiera y presupuestaria.</t>
  </si>
  <si>
    <t>2.5.2</t>
  </si>
  <si>
    <t>Adquisición de materiales e insumos necesarios para brindar las capacitaciones.</t>
  </si>
  <si>
    <t>2.5.3</t>
  </si>
  <si>
    <t>Consultorías individuales para la elaboración de manual de buenas prácticas para la implementación de GpR y PpR en el sector público</t>
  </si>
  <si>
    <t>2.5.4</t>
  </si>
  <si>
    <t>Consultorías individuales para el desarrollo de capacitación on-line en gestión financiera y presupuestaria orientadas a organismos provinciales y municipales</t>
  </si>
  <si>
    <t>2.5.5</t>
  </si>
  <si>
    <t>Cosultorías individuales para la preparación e implementación de talleres de intercambio y estudios de caso sobre PoR y gestión pública provincial y municipal</t>
  </si>
  <si>
    <t>Administración, Evaluación y Monitoreo</t>
  </si>
  <si>
    <t>Administración y Finanzas</t>
  </si>
  <si>
    <t xml:space="preserve">Planificación y monitoreo </t>
  </si>
  <si>
    <t>Auditorías</t>
  </si>
  <si>
    <t>Evaluaciones</t>
  </si>
  <si>
    <t>Imprevistos</t>
  </si>
  <si>
    <t>Flujo de desembolsos BID</t>
  </si>
  <si>
    <t>Flujo de desembolsos Contraparte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</si>
</sst>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 * #,##0_ ;_ * \-#,##0_ ;_ * &quot;-&quot;_ ;_ @_ "/>
    <numFmt numFmtId="166" formatCode="_ &quot;$&quot;\ * #,##0.00_ ;_ &quot;$&quot;\ * \-#,##0.00_ ;_ &quot;$&quot;\ * &quot;-&quot;??_ ;_ @_ "/>
    <numFmt numFmtId="167" formatCode="_ * #,##0.00_ ;_ * \-#,##0.00_ ;_ * &quot;-&quot;??_ ;_ @_ "/>
    <numFmt numFmtId="168" formatCode="_(&quot;$&quot;* #,##0_);_(&quot;$&quot;* \(#,##0\);_(&quot;$&quot;* &quot;-&quot;??_);_(@_)"/>
    <numFmt numFmtId="169" formatCode="_-[$$-409]* #,##0_ ;_-[$$-409]* \-#,##0\ ;_-[$$-409]* &quot;-&quot;??_ ;_-@_ "/>
    <numFmt numFmtId="170" formatCode="_(&quot;ARS&quot;* #,##0.00_);_(&quot;ARS&quot;* \(#,##0.00\);_(&quot;ARS&quot;* &quot;-&quot;??_);_(@_)"/>
    <numFmt numFmtId="171" formatCode="m\o\n\th\ d\,\ yyyy"/>
    <numFmt numFmtId="172" formatCode="_-* #,##0.00\ &quot;€&quot;_-;\-* #,##0.00\ &quot;€&quot;_-;_-* &quot;-&quot;??\ &quot;€&quot;_-;_-@_-"/>
    <numFmt numFmtId="173" formatCode="#.00"/>
    <numFmt numFmtId="174" formatCode="#."/>
    <numFmt numFmtId="175" formatCode="_-* #,##0.00\ _€_-;\-* #,##0.00\ _€_-;_-* &quot;-&quot;??\ _€_-;_-@_-"/>
    <numFmt numFmtId="176" formatCode="0.0%"/>
  </numFmts>
  <fonts count="59"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1"/>
      <color indexed="52"/>
      <name val="Calibri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sz val="12"/>
      <color indexed="8"/>
      <name val="Calibri"/>
      <family val="2"/>
    </font>
    <font>
      <sz val="1"/>
      <color indexed="8"/>
      <name val="Courier"/>
      <family val="3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"/>
      <color indexed="8"/>
      <name val="Courier"/>
      <family val="3"/>
    </font>
    <font>
      <u/>
      <sz val="9"/>
      <color rgb="FF0000FF"/>
      <name val="Calibri"/>
      <family val="2"/>
    </font>
    <font>
      <u/>
      <sz val="11"/>
      <color theme="10"/>
      <name val="Calibri"/>
      <family val="2"/>
      <scheme val="minor"/>
    </font>
    <font>
      <sz val="10"/>
      <color rgb="FF9C0006"/>
      <name val="Arial"/>
      <family val="2"/>
    </font>
    <font>
      <sz val="11"/>
      <color indexed="60"/>
      <name val="Calibri"/>
      <family val="2"/>
    </font>
    <font>
      <sz val="10"/>
      <color rgb="FF9C6500"/>
      <name val="Arial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i/>
      <sz val="10"/>
      <color rgb="FF7F7F7F"/>
      <name val="Arial"/>
      <family val="2"/>
    </font>
    <font>
      <b/>
      <sz val="18"/>
      <color indexed="56"/>
      <name val="Cambria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2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9D9D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0">
    <xf numFmtId="0" fontId="0" fillId="0" borderId="0"/>
    <xf numFmtId="44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5" fillId="10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5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5" fillId="18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5" fillId="22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5" fillId="26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5" fillId="30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39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5" fillId="11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5" fillId="15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5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5" fillId="23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5" fillId="27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5" fillId="31" borderId="0" applyNumberFormat="0" applyBorder="0" applyAlignment="0" applyProtection="0"/>
    <xf numFmtId="0" fontId="16" fillId="46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46" borderId="0" applyNumberFormat="0" applyBorder="0" applyAlignment="0" applyProtection="0"/>
    <xf numFmtId="0" fontId="17" fillId="12" borderId="0" applyNumberFormat="0" applyBorder="0" applyAlignment="0" applyProtection="0"/>
    <xf numFmtId="0" fontId="16" fillId="43" borderId="0" applyNumberFormat="0" applyBorder="0" applyAlignment="0" applyProtection="0"/>
    <xf numFmtId="0" fontId="17" fillId="16" borderId="0" applyNumberFormat="0" applyBorder="0" applyAlignment="0" applyProtection="0"/>
    <xf numFmtId="0" fontId="16" fillId="44" borderId="0" applyNumberFormat="0" applyBorder="0" applyAlignment="0" applyProtection="0"/>
    <xf numFmtId="0" fontId="17" fillId="20" borderId="0" applyNumberFormat="0" applyBorder="0" applyAlignment="0" applyProtection="0"/>
    <xf numFmtId="0" fontId="16" fillId="47" borderId="0" applyNumberFormat="0" applyBorder="0" applyAlignment="0" applyProtection="0"/>
    <xf numFmtId="0" fontId="17" fillId="24" borderId="0" applyNumberFormat="0" applyBorder="0" applyAlignment="0" applyProtection="0"/>
    <xf numFmtId="0" fontId="16" fillId="48" borderId="0" applyNumberFormat="0" applyBorder="0" applyAlignment="0" applyProtection="0"/>
    <xf numFmtId="0" fontId="17" fillId="28" borderId="0" applyNumberFormat="0" applyBorder="0" applyAlignment="0" applyProtection="0"/>
    <xf numFmtId="0" fontId="16" fillId="49" borderId="0" applyNumberFormat="0" applyBorder="0" applyAlignment="0" applyProtection="0"/>
    <xf numFmtId="0" fontId="17" fillId="32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53" borderId="0" applyNumberFormat="0" applyBorder="0" applyAlignment="0" applyProtection="0"/>
    <xf numFmtId="0" fontId="18" fillId="37" borderId="0" applyNumberFormat="0" applyBorder="0" applyAlignment="0" applyProtection="0"/>
    <xf numFmtId="0" fontId="19" fillId="38" borderId="0" applyNumberFormat="0" applyBorder="0" applyAlignment="0" applyProtection="0"/>
    <xf numFmtId="0" fontId="20" fillId="2" borderId="0" applyNumberFormat="0" applyBorder="0" applyAlignment="0" applyProtection="0"/>
    <xf numFmtId="0" fontId="21" fillId="54" borderId="21" applyNumberFormat="0" applyAlignment="0" applyProtection="0"/>
    <xf numFmtId="0" fontId="21" fillId="54" borderId="21" applyNumberFormat="0" applyAlignment="0" applyProtection="0"/>
    <xf numFmtId="0" fontId="22" fillId="6" borderId="4" applyNumberFormat="0" applyAlignment="0" applyProtection="0"/>
    <xf numFmtId="0" fontId="23" fillId="55" borderId="22" applyNumberFormat="0" applyAlignment="0" applyProtection="0"/>
    <xf numFmtId="0" fontId="24" fillId="7" borderId="7" applyNumberFormat="0" applyAlignment="0" applyProtection="0"/>
    <xf numFmtId="0" fontId="25" fillId="0" borderId="23" applyNumberFormat="0" applyFill="0" applyAlignment="0" applyProtection="0"/>
    <xf numFmtId="0" fontId="26" fillId="0" borderId="6" applyNumberFormat="0" applyFill="0" applyAlignment="0" applyProtection="0"/>
    <xf numFmtId="0" fontId="23" fillId="55" borderId="22" applyNumberFormat="0" applyAlignment="0" applyProtection="0"/>
    <xf numFmtId="165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28" fillId="0" borderId="0">
      <protection locked="0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50" borderId="0" applyNumberFormat="0" applyBorder="0" applyAlignment="0" applyProtection="0"/>
    <xf numFmtId="0" fontId="17" fillId="9" borderId="0" applyNumberFormat="0" applyBorder="0" applyAlignment="0" applyProtection="0"/>
    <xf numFmtId="0" fontId="16" fillId="51" borderId="0" applyNumberFormat="0" applyBorder="0" applyAlignment="0" applyProtection="0"/>
    <xf numFmtId="0" fontId="17" fillId="13" borderId="0" applyNumberFormat="0" applyBorder="0" applyAlignment="0" applyProtection="0"/>
    <xf numFmtId="0" fontId="16" fillId="52" borderId="0" applyNumberFormat="0" applyBorder="0" applyAlignment="0" applyProtection="0"/>
    <xf numFmtId="0" fontId="17" fillId="17" borderId="0" applyNumberFormat="0" applyBorder="0" applyAlignment="0" applyProtection="0"/>
    <xf numFmtId="0" fontId="16" fillId="47" borderId="0" applyNumberFormat="0" applyBorder="0" applyAlignment="0" applyProtection="0"/>
    <xf numFmtId="0" fontId="17" fillId="21" borderId="0" applyNumberFormat="0" applyBorder="0" applyAlignment="0" applyProtection="0"/>
    <xf numFmtId="0" fontId="16" fillId="48" borderId="0" applyNumberFormat="0" applyBorder="0" applyAlignment="0" applyProtection="0"/>
    <xf numFmtId="0" fontId="17" fillId="25" borderId="0" applyNumberFormat="0" applyBorder="0" applyAlignment="0" applyProtection="0"/>
    <xf numFmtId="0" fontId="16" fillId="53" borderId="0" applyNumberFormat="0" applyBorder="0" applyAlignment="0" applyProtection="0"/>
    <xf numFmtId="0" fontId="17" fillId="29" borderId="0" applyNumberFormat="0" applyBorder="0" applyAlignment="0" applyProtection="0"/>
    <xf numFmtId="0" fontId="31" fillId="41" borderId="21" applyNumberFormat="0" applyAlignment="0" applyProtection="0"/>
    <xf numFmtId="0" fontId="32" fillId="5" borderId="4" applyNumberFormat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73" fontId="28" fillId="0" borderId="0">
      <protection locked="0"/>
    </xf>
    <xf numFmtId="0" fontId="19" fillId="38" borderId="0" applyNumberFormat="0" applyBorder="0" applyAlignment="0" applyProtection="0"/>
    <xf numFmtId="0" fontId="34" fillId="0" borderId="24" applyNumberFormat="0" applyFill="0" applyAlignment="0" applyProtection="0"/>
    <xf numFmtId="0" fontId="35" fillId="0" borderId="25" applyNumberFormat="0" applyFill="0" applyAlignment="0" applyProtection="0"/>
    <xf numFmtId="0" fontId="29" fillId="0" borderId="26" applyNumberFormat="0" applyFill="0" applyAlignment="0" applyProtection="0"/>
    <xf numFmtId="0" fontId="29" fillId="0" borderId="0" applyNumberFormat="0" applyFill="0" applyBorder="0" applyAlignment="0" applyProtection="0"/>
    <xf numFmtId="174" fontId="36" fillId="0" borderId="0">
      <protection locked="0"/>
    </xf>
    <xf numFmtId="174" fontId="36" fillId="0" borderId="0">
      <protection locked="0"/>
    </xf>
    <xf numFmtId="0" fontId="37" fillId="0" borderId="0"/>
    <xf numFmtId="0" fontId="38" fillId="0" borderId="0" applyNumberFormat="0" applyFill="0" applyBorder="0" applyAlignment="0" applyProtection="0"/>
    <xf numFmtId="0" fontId="18" fillId="37" borderId="0" applyNumberFormat="0" applyBorder="0" applyAlignment="0" applyProtection="0"/>
    <xf numFmtId="0" fontId="39" fillId="3" borderId="0" applyNumberFormat="0" applyBorder="0" applyAlignment="0" applyProtection="0"/>
    <xf numFmtId="0" fontId="31" fillId="41" borderId="21" applyNumberFormat="0" applyAlignment="0" applyProtection="0"/>
    <xf numFmtId="0" fontId="25" fillId="0" borderId="23" applyNumberFormat="0" applyFill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27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40" fillId="56" borderId="0" applyNumberFormat="0" applyBorder="0" applyAlignment="0" applyProtection="0"/>
    <xf numFmtId="0" fontId="41" fillId="4" borderId="0" applyNumberFormat="0" applyBorder="0" applyAlignment="0" applyProtection="0"/>
    <xf numFmtId="0" fontId="1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1" fillId="0" borderId="0"/>
    <xf numFmtId="0" fontId="4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4" fillId="57" borderId="27" applyNumberFormat="0" applyFont="0" applyAlignment="0" applyProtection="0"/>
    <xf numFmtId="0" fontId="2" fillId="57" borderId="27" applyNumberFormat="0" applyFont="0" applyAlignment="0" applyProtection="0"/>
    <xf numFmtId="0" fontId="2" fillId="57" borderId="27" applyNumberFormat="0" applyFont="0" applyAlignment="0" applyProtection="0"/>
    <xf numFmtId="0" fontId="2" fillId="57" borderId="27" applyNumberFormat="0" applyFont="0" applyAlignment="0" applyProtection="0"/>
    <xf numFmtId="0" fontId="14" fillId="57" borderId="27" applyNumberFormat="0" applyFont="0" applyAlignment="0" applyProtection="0"/>
    <xf numFmtId="0" fontId="14" fillId="57" borderId="27" applyNumberFormat="0" applyFont="0" applyAlignment="0" applyProtection="0"/>
    <xf numFmtId="0" fontId="14" fillId="57" borderId="27" applyNumberFormat="0" applyFont="0" applyAlignment="0" applyProtection="0"/>
    <xf numFmtId="0" fontId="14" fillId="57" borderId="27" applyNumberFormat="0" applyFont="0" applyAlignment="0" applyProtection="0"/>
    <xf numFmtId="0" fontId="14" fillId="57" borderId="27" applyNumberFormat="0" applyFont="0" applyAlignment="0" applyProtection="0"/>
    <xf numFmtId="0" fontId="14" fillId="57" borderId="27" applyNumberFormat="0" applyFont="0" applyAlignment="0" applyProtection="0"/>
    <xf numFmtId="0" fontId="14" fillId="57" borderId="27" applyNumberFormat="0" applyFont="0" applyAlignment="0" applyProtection="0"/>
    <xf numFmtId="0" fontId="15" fillId="8" borderId="8" applyNumberFormat="0" applyFont="0" applyAlignment="0" applyProtection="0"/>
    <xf numFmtId="0" fontId="2" fillId="57" borderId="27" applyNumberFormat="0" applyFont="0" applyAlignment="0" applyProtection="0"/>
    <xf numFmtId="0" fontId="43" fillId="54" borderId="2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3" fillId="54" borderId="28" applyNumberFormat="0" applyAlignment="0" applyProtection="0"/>
    <xf numFmtId="0" fontId="44" fillId="6" borderId="5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4" fillId="0" borderId="24" applyNumberFormat="0" applyFill="0" applyAlignment="0" applyProtection="0"/>
    <xf numFmtId="0" fontId="49" fillId="0" borderId="1" applyNumberFormat="0" applyFill="0" applyAlignment="0" applyProtection="0"/>
    <xf numFmtId="0" fontId="35" fillId="0" borderId="25" applyNumberFormat="0" applyFill="0" applyAlignment="0" applyProtection="0"/>
    <xf numFmtId="0" fontId="50" fillId="0" borderId="2" applyNumberFormat="0" applyFill="0" applyAlignment="0" applyProtection="0"/>
    <xf numFmtId="0" fontId="29" fillId="0" borderId="26" applyNumberFormat="0" applyFill="0" applyAlignment="0" applyProtection="0"/>
    <xf numFmtId="0" fontId="30" fillId="0" borderId="3" applyNumberFormat="0" applyFill="0" applyAlignment="0" applyProtection="0"/>
    <xf numFmtId="0" fontId="48" fillId="0" borderId="0" applyNumberFormat="0" applyFill="0" applyBorder="0" applyAlignment="0" applyProtection="0"/>
    <xf numFmtId="0" fontId="51" fillId="0" borderId="29" applyNumberFormat="0" applyFill="0" applyAlignment="0" applyProtection="0"/>
    <xf numFmtId="0" fontId="52" fillId="0" borderId="9" applyNumberFormat="0" applyFill="0" applyAlignment="0" applyProtection="0"/>
    <xf numFmtId="0" fontId="45" fillId="0" borderId="0" applyNumberFormat="0" applyFill="0" applyBorder="0" applyAlignment="0" applyProtection="0"/>
  </cellStyleXfs>
  <cellXfs count="137">
    <xf numFmtId="0" fontId="0" fillId="0" borderId="0" xfId="0"/>
    <xf numFmtId="0" fontId="0" fillId="33" borderId="0" xfId="0" applyFont="1" applyFill="1" applyAlignment="1">
      <alignment horizontal="center" vertical="center"/>
    </xf>
    <xf numFmtId="0" fontId="3" fillId="33" borderId="0" xfId="0" applyFont="1" applyFill="1" applyAlignment="1">
      <alignment vertical="center" wrapText="1"/>
    </xf>
    <xf numFmtId="0" fontId="0" fillId="33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33" borderId="0" xfId="0" applyFont="1" applyFill="1" applyAlignment="1">
      <alignment vertical="center" wrapText="1"/>
    </xf>
    <xf numFmtId="9" fontId="6" fillId="0" borderId="0" xfId="2" applyFont="1" applyAlignment="1">
      <alignment horizontal="center" vertical="center"/>
    </xf>
    <xf numFmtId="0" fontId="7" fillId="34" borderId="17" xfId="0" applyFont="1" applyFill="1" applyBorder="1" applyAlignment="1">
      <alignment vertical="center" wrapText="1"/>
    </xf>
    <xf numFmtId="168" fontId="8" fillId="34" borderId="15" xfId="1" applyNumberFormat="1" applyFont="1" applyFill="1" applyBorder="1" applyAlignment="1">
      <alignment vertical="center"/>
    </xf>
    <xf numFmtId="0" fontId="9" fillId="33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9" fontId="0" fillId="0" borderId="0" xfId="2" applyFont="1" applyAlignment="1">
      <alignment horizontal="center" vertical="center"/>
    </xf>
    <xf numFmtId="0" fontId="10" fillId="35" borderId="17" xfId="0" applyFont="1" applyFill="1" applyBorder="1" applyAlignment="1">
      <alignment horizontal="left" vertical="center" wrapText="1"/>
    </xf>
    <xf numFmtId="169" fontId="0" fillId="35" borderId="16" xfId="1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left" vertical="center" wrapText="1"/>
    </xf>
    <xf numFmtId="169" fontId="0" fillId="0" borderId="16" xfId="1" applyNumberFormat="1" applyFont="1" applyBorder="1" applyAlignment="1">
      <alignment vertical="center"/>
    </xf>
    <xf numFmtId="169" fontId="0" fillId="0" borderId="15" xfId="1" applyNumberFormat="1" applyFont="1" applyBorder="1" applyAlignment="1">
      <alignment vertical="center"/>
    </xf>
    <xf numFmtId="169" fontId="8" fillId="34" borderId="11" xfId="0" applyNumberFormat="1" applyFont="1" applyFill="1" applyBorder="1" applyAlignment="1">
      <alignment horizontal="center" vertical="center" wrapText="1"/>
    </xf>
    <xf numFmtId="168" fontId="0" fillId="35" borderId="16" xfId="1" applyNumberFormat="1" applyFont="1" applyFill="1" applyBorder="1" applyAlignment="1">
      <alignment vertical="center"/>
    </xf>
    <xf numFmtId="168" fontId="0" fillId="0" borderId="16" xfId="1" applyNumberFormat="1" applyFont="1" applyBorder="1" applyAlignment="1">
      <alignment vertical="center"/>
    </xf>
    <xf numFmtId="168" fontId="11" fillId="35" borderId="16" xfId="1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33" borderId="0" xfId="0" applyFont="1" applyFill="1" applyAlignment="1">
      <alignment vertical="center"/>
    </xf>
    <xf numFmtId="168" fontId="8" fillId="34" borderId="13" xfId="1" applyNumberFormat="1" applyFont="1" applyFill="1" applyBorder="1" applyAlignment="1">
      <alignment horizontal="center" vertical="center"/>
    </xf>
    <xf numFmtId="168" fontId="8" fillId="34" borderId="16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168" fontId="0" fillId="0" borderId="0" xfId="1" applyNumberFormat="1" applyFont="1" applyAlignment="1">
      <alignment vertical="center"/>
    </xf>
    <xf numFmtId="0" fontId="13" fillId="33" borderId="18" xfId="0" applyFont="1" applyFill="1" applyBorder="1" applyAlignment="1">
      <alignment vertical="center" wrapText="1"/>
    </xf>
    <xf numFmtId="168" fontId="4" fillId="33" borderId="20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168" fontId="4" fillId="0" borderId="17" xfId="0" applyNumberFormat="1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53" fillId="0" borderId="17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33" borderId="0" xfId="0" applyFill="1"/>
    <xf numFmtId="0" fontId="0" fillId="33" borderId="0" xfId="0" applyFill="1" applyAlignment="1">
      <alignment wrapText="1"/>
    </xf>
    <xf numFmtId="0" fontId="0" fillId="33" borderId="0" xfId="0" applyFill="1" applyBorder="1"/>
    <xf numFmtId="3" fontId="55" fillId="33" borderId="0" xfId="0" applyNumberFormat="1" applyFont="1" applyFill="1" applyBorder="1" applyAlignment="1">
      <alignment horizontal="center" vertical="center" wrapText="1"/>
    </xf>
    <xf numFmtId="3" fontId="0" fillId="33" borderId="0" xfId="0" applyNumberFormat="1" applyFill="1" applyBorder="1"/>
    <xf numFmtId="168" fontId="0" fillId="33" borderId="0" xfId="1" applyNumberFormat="1" applyFont="1" applyFill="1"/>
    <xf numFmtId="9" fontId="0" fillId="33" borderId="0" xfId="2" applyFont="1" applyFill="1"/>
    <xf numFmtId="10" fontId="0" fillId="33" borderId="0" xfId="2" applyNumberFormat="1" applyFont="1" applyFill="1"/>
    <xf numFmtId="0" fontId="56" fillId="58" borderId="17" xfId="0" applyFont="1" applyFill="1" applyBorder="1" applyAlignment="1">
      <alignment horizontal="center" vertical="center" wrapText="1"/>
    </xf>
    <xf numFmtId="0" fontId="56" fillId="0" borderId="17" xfId="0" applyFont="1" applyBorder="1" applyAlignment="1">
      <alignment vertical="center" wrapText="1"/>
    </xf>
    <xf numFmtId="168" fontId="0" fillId="33" borderId="17" xfId="1" applyNumberFormat="1" applyFont="1" applyFill="1" applyBorder="1"/>
    <xf numFmtId="3" fontId="57" fillId="0" borderId="17" xfId="0" applyNumberFormat="1" applyFont="1" applyBorder="1" applyAlignment="1">
      <alignment horizontal="right" vertical="center" wrapText="1"/>
    </xf>
    <xf numFmtId="9" fontId="57" fillId="0" borderId="17" xfId="2" applyFont="1" applyBorder="1" applyAlignment="1">
      <alignment horizontal="right" vertical="center" wrapText="1"/>
    </xf>
    <xf numFmtId="9" fontId="57" fillId="0" borderId="17" xfId="0" applyNumberFormat="1" applyFont="1" applyBorder="1" applyAlignment="1">
      <alignment horizontal="right" vertical="center" wrapText="1"/>
    </xf>
    <xf numFmtId="9" fontId="0" fillId="0" borderId="0" xfId="2" applyFont="1" applyAlignment="1">
      <alignment vertical="center"/>
    </xf>
    <xf numFmtId="44" fontId="0" fillId="0" borderId="0" xfId="1" applyFont="1"/>
    <xf numFmtId="168" fontId="0" fillId="0" borderId="0" xfId="0" applyNumberFormat="1"/>
    <xf numFmtId="0" fontId="6" fillId="0" borderId="0" xfId="0" applyFont="1" applyAlignment="1"/>
    <xf numFmtId="168" fontId="8" fillId="34" borderId="10" xfId="1" applyNumberFormat="1" applyFont="1" applyFill="1" applyBorder="1" applyAlignment="1">
      <alignment vertical="center"/>
    </xf>
    <xf numFmtId="169" fontId="8" fillId="34" borderId="14" xfId="0" applyNumberFormat="1" applyFont="1" applyFill="1" applyBorder="1" applyAlignment="1">
      <alignment horizontal="center" vertical="center" wrapText="1"/>
    </xf>
    <xf numFmtId="168" fontId="8" fillId="34" borderId="30" xfId="1" applyNumberFormat="1" applyFont="1" applyFill="1" applyBorder="1" applyAlignment="1">
      <alignment vertical="center"/>
    </xf>
    <xf numFmtId="0" fontId="4" fillId="33" borderId="12" xfId="0" applyFont="1" applyFill="1" applyBorder="1" applyAlignment="1">
      <alignment horizontal="center" vertical="center"/>
    </xf>
    <xf numFmtId="168" fontId="8" fillId="34" borderId="16" xfId="1" applyNumberFormat="1" applyFont="1" applyFill="1" applyBorder="1" applyAlignment="1">
      <alignment vertical="center"/>
    </xf>
    <xf numFmtId="169" fontId="0" fillId="0" borderId="16" xfId="1" applyNumberFormat="1" applyFont="1" applyBorder="1" applyAlignment="1">
      <alignment horizontal="left" vertical="center"/>
    </xf>
    <xf numFmtId="169" fontId="2" fillId="0" borderId="16" xfId="1" applyNumberFormat="1" applyFont="1" applyBorder="1" applyAlignment="1">
      <alignment horizontal="left" vertical="center"/>
    </xf>
    <xf numFmtId="169" fontId="2" fillId="35" borderId="16" xfId="1" applyNumberFormat="1" applyFont="1" applyFill="1" applyBorder="1" applyAlignment="1">
      <alignment vertical="center"/>
    </xf>
    <xf numFmtId="169" fontId="0" fillId="35" borderId="16" xfId="0" applyNumberFormat="1" applyFont="1" applyFill="1" applyBorder="1" applyAlignment="1">
      <alignment horizontal="left" vertical="center" wrapText="1"/>
    </xf>
    <xf numFmtId="169" fontId="2" fillId="0" borderId="16" xfId="1" applyNumberFormat="1" applyFont="1" applyBorder="1" applyAlignment="1">
      <alignment vertical="center"/>
    </xf>
    <xf numFmtId="169" fontId="8" fillId="34" borderId="16" xfId="0" applyNumberFormat="1" applyFont="1" applyFill="1" applyBorder="1" applyAlignment="1">
      <alignment horizontal="center" vertical="center" wrapText="1"/>
    </xf>
    <xf numFmtId="168" fontId="2" fillId="35" borderId="16" xfId="1" applyNumberFormat="1" applyFont="1" applyFill="1" applyBorder="1" applyAlignment="1">
      <alignment vertical="center"/>
    </xf>
    <xf numFmtId="169" fontId="0" fillId="0" borderId="31" xfId="1" applyNumberFormat="1" applyFont="1" applyBorder="1" applyAlignment="1">
      <alignment vertical="center"/>
    </xf>
    <xf numFmtId="0" fontId="4" fillId="33" borderId="32" xfId="0" applyFont="1" applyFill="1" applyBorder="1" applyAlignment="1">
      <alignment horizontal="center" vertical="center"/>
    </xf>
    <xf numFmtId="168" fontId="8" fillId="34" borderId="33" xfId="1" applyNumberFormat="1" applyFont="1" applyFill="1" applyBorder="1" applyAlignment="1">
      <alignment vertical="center"/>
    </xf>
    <xf numFmtId="169" fontId="0" fillId="35" borderId="33" xfId="1" applyNumberFormat="1" applyFont="1" applyFill="1" applyBorder="1" applyAlignment="1">
      <alignment vertical="center"/>
    </xf>
    <xf numFmtId="169" fontId="0" fillId="0" borderId="33" xfId="1" applyNumberFormat="1" applyFont="1" applyBorder="1" applyAlignment="1">
      <alignment horizontal="left" vertical="center"/>
    </xf>
    <xf numFmtId="169" fontId="0" fillId="0" borderId="33" xfId="1" applyNumberFormat="1" applyFont="1" applyBorder="1" applyAlignment="1">
      <alignment vertical="center"/>
    </xf>
    <xf numFmtId="169" fontId="2" fillId="35" borderId="33" xfId="1" applyNumberFormat="1" applyFont="1" applyFill="1" applyBorder="1" applyAlignment="1">
      <alignment vertical="center"/>
    </xf>
    <xf numFmtId="169" fontId="0" fillId="35" borderId="33" xfId="0" applyNumberFormat="1" applyFont="1" applyFill="1" applyBorder="1" applyAlignment="1">
      <alignment horizontal="left" vertical="center" wrapText="1"/>
    </xf>
    <xf numFmtId="169" fontId="6" fillId="0" borderId="33" xfId="1" applyNumberFormat="1" applyFont="1" applyBorder="1" applyAlignment="1">
      <alignment vertical="center"/>
    </xf>
    <xf numFmtId="168" fontId="0" fillId="35" borderId="33" xfId="1" applyNumberFormat="1" applyFont="1" applyFill="1" applyBorder="1" applyAlignment="1">
      <alignment vertical="center"/>
    </xf>
    <xf numFmtId="168" fontId="2" fillId="35" borderId="33" xfId="1" applyNumberFormat="1" applyFont="1" applyFill="1" applyBorder="1" applyAlignment="1">
      <alignment vertical="center"/>
    </xf>
    <xf numFmtId="168" fontId="0" fillId="35" borderId="14" xfId="1" applyNumberFormat="1" applyFont="1" applyFill="1" applyBorder="1" applyAlignment="1">
      <alignment vertical="center"/>
    </xf>
    <xf numFmtId="169" fontId="0" fillId="35" borderId="14" xfId="1" applyNumberFormat="1" applyFont="1" applyFill="1" applyBorder="1" applyAlignment="1">
      <alignment vertical="center"/>
    </xf>
    <xf numFmtId="169" fontId="0" fillId="33" borderId="14" xfId="1" applyNumberFormat="1" applyFont="1" applyFill="1" applyBorder="1" applyAlignment="1">
      <alignment vertical="center"/>
    </xf>
    <xf numFmtId="168" fontId="0" fillId="33" borderId="14" xfId="1" applyNumberFormat="1" applyFont="1" applyFill="1" applyBorder="1" applyAlignment="1">
      <alignment vertical="center"/>
    </xf>
    <xf numFmtId="168" fontId="11" fillId="35" borderId="14" xfId="1" applyNumberFormat="1" applyFont="1" applyFill="1" applyBorder="1" applyAlignment="1">
      <alignment vertical="center"/>
    </xf>
    <xf numFmtId="169" fontId="0" fillId="33" borderId="33" xfId="1" applyNumberFormat="1" applyFont="1" applyFill="1" applyBorder="1" applyAlignment="1">
      <alignment vertical="center"/>
    </xf>
    <xf numFmtId="168" fontId="0" fillId="33" borderId="33" xfId="1" applyNumberFormat="1" applyFont="1" applyFill="1" applyBorder="1" applyAlignment="1">
      <alignment vertical="center"/>
    </xf>
    <xf numFmtId="168" fontId="0" fillId="33" borderId="34" xfId="1" applyNumberFormat="1" applyFont="1" applyFill="1" applyBorder="1" applyAlignment="1">
      <alignment vertical="center"/>
    </xf>
    <xf numFmtId="169" fontId="0" fillId="0" borderId="14" xfId="1" applyNumberFormat="1" applyFont="1" applyBorder="1" applyAlignment="1">
      <alignment vertical="center"/>
    </xf>
    <xf numFmtId="169" fontId="2" fillId="0" borderId="14" xfId="1" applyNumberFormat="1" applyFont="1" applyBorder="1" applyAlignment="1">
      <alignment horizontal="left" vertical="center"/>
    </xf>
    <xf numFmtId="169" fontId="2" fillId="0" borderId="14" xfId="1" applyNumberFormat="1" applyFont="1" applyBorder="1" applyAlignment="1">
      <alignment vertical="center"/>
    </xf>
    <xf numFmtId="169" fontId="2" fillId="0" borderId="36" xfId="1" applyNumberFormat="1" applyFont="1" applyBorder="1" applyAlignment="1">
      <alignment vertical="center"/>
    </xf>
    <xf numFmtId="169" fontId="0" fillId="0" borderId="37" xfId="1" applyNumberFormat="1" applyFont="1" applyBorder="1" applyAlignment="1">
      <alignment vertical="center"/>
    </xf>
    <xf numFmtId="169" fontId="0" fillId="0" borderId="13" xfId="1" applyNumberFormat="1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168" fontId="0" fillId="0" borderId="0" xfId="1" applyNumberFormat="1" applyFont="1" applyBorder="1" applyAlignment="1">
      <alignment vertical="center"/>
    </xf>
    <xf numFmtId="168" fontId="4" fillId="33" borderId="38" xfId="0" applyNumberFormat="1" applyFont="1" applyFill="1" applyBorder="1" applyAlignment="1">
      <alignment horizontal="center" vertical="center" wrapText="1"/>
    </xf>
    <xf numFmtId="168" fontId="4" fillId="33" borderId="39" xfId="0" applyNumberFormat="1" applyFont="1" applyFill="1" applyBorder="1" applyAlignment="1">
      <alignment horizontal="center" vertical="center" wrapText="1"/>
    </xf>
    <xf numFmtId="0" fontId="0" fillId="33" borderId="0" xfId="0" applyFill="1" applyAlignment="1">
      <alignment vertical="center"/>
    </xf>
    <xf numFmtId="0" fontId="0" fillId="0" borderId="0" xfId="0" applyAlignment="1">
      <alignment vertical="center"/>
    </xf>
    <xf numFmtId="9" fontId="0" fillId="33" borderId="0" xfId="0" applyNumberFormat="1" applyFill="1" applyBorder="1" applyAlignment="1">
      <alignment vertical="center"/>
    </xf>
    <xf numFmtId="0" fontId="0" fillId="33" borderId="0" xfId="0" applyFill="1" applyBorder="1" applyAlignment="1">
      <alignment vertical="center"/>
    </xf>
    <xf numFmtId="0" fontId="13" fillId="33" borderId="40" xfId="0" applyFont="1" applyFill="1" applyBorder="1" applyAlignment="1">
      <alignment vertical="center" wrapText="1"/>
    </xf>
    <xf numFmtId="168" fontId="0" fillId="33" borderId="19" xfId="0" applyNumberFormat="1" applyFill="1" applyBorder="1"/>
    <xf numFmtId="168" fontId="0" fillId="33" borderId="41" xfId="0" applyNumberFormat="1" applyFill="1" applyBorder="1"/>
    <xf numFmtId="0" fontId="58" fillId="33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58" fillId="33" borderId="0" xfId="0" applyFont="1" applyFill="1" applyAlignment="1"/>
    <xf numFmtId="169" fontId="0" fillId="0" borderId="16" xfId="1" applyNumberFormat="1" applyFont="1" applyFill="1" applyBorder="1" applyAlignment="1">
      <alignment vertical="center"/>
    </xf>
    <xf numFmtId="169" fontId="0" fillId="0" borderId="14" xfId="1" applyNumberFormat="1" applyFont="1" applyFill="1" applyBorder="1" applyAlignment="1">
      <alignment vertical="center"/>
    </xf>
    <xf numFmtId="9" fontId="6" fillId="0" borderId="0" xfId="2" applyFont="1" applyAlignment="1">
      <alignment vertical="center"/>
    </xf>
    <xf numFmtId="9" fontId="0" fillId="33" borderId="19" xfId="2" applyFont="1" applyFill="1" applyBorder="1"/>
    <xf numFmtId="9" fontId="0" fillId="33" borderId="41" xfId="2" applyFont="1" applyFill="1" applyBorder="1"/>
    <xf numFmtId="0" fontId="4" fillId="33" borderId="42" xfId="0" applyFont="1" applyFill="1" applyBorder="1" applyAlignment="1">
      <alignment horizontal="center" vertical="center"/>
    </xf>
    <xf numFmtId="176" fontId="0" fillId="33" borderId="42" xfId="0" applyNumberForma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8" fillId="59" borderId="42" xfId="0" applyFont="1" applyFill="1" applyBorder="1" applyAlignment="1">
      <alignment vertical="center" wrapText="1"/>
    </xf>
    <xf numFmtId="168" fontId="8" fillId="59" borderId="42" xfId="1" applyNumberFormat="1" applyFont="1" applyFill="1" applyBorder="1" applyAlignment="1">
      <alignment horizontal="center" vertical="center"/>
    </xf>
    <xf numFmtId="176" fontId="8" fillId="59" borderId="42" xfId="1" applyNumberFormat="1" applyFont="1" applyFill="1" applyBorder="1" applyAlignment="1">
      <alignment horizontal="center" vertical="center"/>
    </xf>
    <xf numFmtId="0" fontId="0" fillId="0" borderId="42" xfId="0" applyBorder="1" applyAlignment="1">
      <alignment vertical="center" wrapText="1"/>
    </xf>
    <xf numFmtId="168" fontId="0" fillId="0" borderId="42" xfId="1" applyNumberFormat="1" applyFont="1" applyBorder="1" applyAlignment="1">
      <alignment vertical="center"/>
    </xf>
    <xf numFmtId="0" fontId="0" fillId="0" borderId="42" xfId="0" applyBorder="1" applyAlignment="1">
      <alignment wrapText="1"/>
    </xf>
    <xf numFmtId="0" fontId="4" fillId="33" borderId="16" xfId="0" applyFont="1" applyFill="1" applyBorder="1" applyAlignment="1">
      <alignment horizontal="center" vertical="center" wrapText="1"/>
    </xf>
    <xf numFmtId="0" fontId="4" fillId="33" borderId="33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4" fillId="33" borderId="35" xfId="0" applyFont="1" applyFill="1" applyBorder="1" applyAlignment="1">
      <alignment horizontal="center" vertical="center" wrapText="1"/>
    </xf>
    <xf numFmtId="0" fontId="4" fillId="33" borderId="14" xfId="0" applyFont="1" applyFill="1" applyBorder="1" applyAlignment="1">
      <alignment horizontal="center" vertical="center" wrapText="1"/>
    </xf>
    <xf numFmtId="0" fontId="4" fillId="33" borderId="12" xfId="0" applyFont="1" applyFill="1" applyBorder="1" applyAlignment="1">
      <alignment horizontal="center" vertical="center" wrapText="1"/>
    </xf>
    <xf numFmtId="0" fontId="4" fillId="33" borderId="16" xfId="0" applyFont="1" applyFill="1" applyBorder="1" applyAlignment="1">
      <alignment horizontal="center" vertical="center" wrapText="1"/>
    </xf>
    <xf numFmtId="0" fontId="4" fillId="33" borderId="32" xfId="0" applyFont="1" applyFill="1" applyBorder="1" applyAlignment="1">
      <alignment horizontal="center" vertical="center" wrapText="1"/>
    </xf>
    <xf numFmtId="0" fontId="4" fillId="33" borderId="33" xfId="0" applyFont="1" applyFill="1" applyBorder="1" applyAlignment="1">
      <alignment horizontal="center" vertical="center" wrapText="1"/>
    </xf>
    <xf numFmtId="0" fontId="4" fillId="60" borderId="32" xfId="0" applyFont="1" applyFill="1" applyBorder="1" applyAlignment="1">
      <alignment horizontal="center" vertical="center" wrapText="1"/>
    </xf>
    <xf numFmtId="0" fontId="4" fillId="60" borderId="33" xfId="0" applyFont="1" applyFill="1" applyBorder="1" applyAlignment="1">
      <alignment horizontal="center" vertical="center" wrapText="1"/>
    </xf>
  </cellXfs>
  <cellStyles count="380">
    <cellStyle name="20% - Accent1 2" xfId="3" xr:uid="{00000000-0005-0000-0000-000000000000}"/>
    <cellStyle name="20% - Accent2 2" xfId="4" xr:uid="{00000000-0005-0000-0000-000001000000}"/>
    <cellStyle name="20% - Accent3 2" xfId="5" xr:uid="{00000000-0005-0000-0000-000002000000}"/>
    <cellStyle name="20% - Accent4 2" xfId="6" xr:uid="{00000000-0005-0000-0000-000003000000}"/>
    <cellStyle name="20% - Accent5 2" xfId="7" xr:uid="{00000000-0005-0000-0000-000004000000}"/>
    <cellStyle name="20% - Accent6 2" xfId="8" xr:uid="{00000000-0005-0000-0000-000005000000}"/>
    <cellStyle name="20% - Énfasis1 2" xfId="9" xr:uid="{00000000-0005-0000-0000-000006000000}"/>
    <cellStyle name="20% - Énfasis1 2 2" xfId="10" xr:uid="{00000000-0005-0000-0000-000007000000}"/>
    <cellStyle name="20% - Énfasis1 2 3" xfId="11" xr:uid="{00000000-0005-0000-0000-000008000000}"/>
    <cellStyle name="20% - Énfasis1 2 4" xfId="12" xr:uid="{00000000-0005-0000-0000-000009000000}"/>
    <cellStyle name="20% - Énfasis1 3" xfId="13" xr:uid="{00000000-0005-0000-0000-00000A000000}"/>
    <cellStyle name="20% - Énfasis2 2" xfId="14" xr:uid="{00000000-0005-0000-0000-00000B000000}"/>
    <cellStyle name="20% - Énfasis2 2 2" xfId="15" xr:uid="{00000000-0005-0000-0000-00000C000000}"/>
    <cellStyle name="20% - Énfasis2 2 3" xfId="16" xr:uid="{00000000-0005-0000-0000-00000D000000}"/>
    <cellStyle name="20% - Énfasis2 2 4" xfId="17" xr:uid="{00000000-0005-0000-0000-00000E000000}"/>
    <cellStyle name="20% - Énfasis2 3" xfId="18" xr:uid="{00000000-0005-0000-0000-00000F000000}"/>
    <cellStyle name="20% - Énfasis3 2" xfId="19" xr:uid="{00000000-0005-0000-0000-000010000000}"/>
    <cellStyle name="20% - Énfasis3 2 2" xfId="20" xr:uid="{00000000-0005-0000-0000-000011000000}"/>
    <cellStyle name="20% - Énfasis3 2 3" xfId="21" xr:uid="{00000000-0005-0000-0000-000012000000}"/>
    <cellStyle name="20% - Énfasis3 2 4" xfId="22" xr:uid="{00000000-0005-0000-0000-000013000000}"/>
    <cellStyle name="20% - Énfasis3 3" xfId="23" xr:uid="{00000000-0005-0000-0000-000014000000}"/>
    <cellStyle name="20% - Énfasis4 2" xfId="24" xr:uid="{00000000-0005-0000-0000-000015000000}"/>
    <cellStyle name="20% - Énfasis4 2 2" xfId="25" xr:uid="{00000000-0005-0000-0000-000016000000}"/>
    <cellStyle name="20% - Énfasis4 2 3" xfId="26" xr:uid="{00000000-0005-0000-0000-000017000000}"/>
    <cellStyle name="20% - Énfasis4 2 4" xfId="27" xr:uid="{00000000-0005-0000-0000-000018000000}"/>
    <cellStyle name="20% - Énfasis4 3" xfId="28" xr:uid="{00000000-0005-0000-0000-000019000000}"/>
    <cellStyle name="20% - Énfasis5 2" xfId="29" xr:uid="{00000000-0005-0000-0000-00001A000000}"/>
    <cellStyle name="20% - Énfasis5 2 2" xfId="30" xr:uid="{00000000-0005-0000-0000-00001B000000}"/>
    <cellStyle name="20% - Énfasis5 2 3" xfId="31" xr:uid="{00000000-0005-0000-0000-00001C000000}"/>
    <cellStyle name="20% - Énfasis5 2 4" xfId="32" xr:uid="{00000000-0005-0000-0000-00001D000000}"/>
    <cellStyle name="20% - Énfasis5 3" xfId="33" xr:uid="{00000000-0005-0000-0000-00001E000000}"/>
    <cellStyle name="20% - Énfasis6 2" xfId="34" xr:uid="{00000000-0005-0000-0000-00001F000000}"/>
    <cellStyle name="20% - Énfasis6 2 2" xfId="35" xr:uid="{00000000-0005-0000-0000-000020000000}"/>
    <cellStyle name="20% - Énfasis6 2 3" xfId="36" xr:uid="{00000000-0005-0000-0000-000021000000}"/>
    <cellStyle name="20% - Énfasis6 2 4" xfId="37" xr:uid="{00000000-0005-0000-0000-000022000000}"/>
    <cellStyle name="20% - Énfasis6 3" xfId="38" xr:uid="{00000000-0005-0000-0000-000023000000}"/>
    <cellStyle name="40% - Accent1 2" xfId="39" xr:uid="{00000000-0005-0000-0000-000024000000}"/>
    <cellStyle name="40% - Accent2 2" xfId="40" xr:uid="{00000000-0005-0000-0000-000025000000}"/>
    <cellStyle name="40% - Accent3 2" xfId="41" xr:uid="{00000000-0005-0000-0000-000026000000}"/>
    <cellStyle name="40% - Accent4 2" xfId="42" xr:uid="{00000000-0005-0000-0000-000027000000}"/>
    <cellStyle name="40% - Accent5 2" xfId="43" xr:uid="{00000000-0005-0000-0000-000028000000}"/>
    <cellStyle name="40% - Accent6 2" xfId="44" xr:uid="{00000000-0005-0000-0000-000029000000}"/>
    <cellStyle name="40% - Énfasis1 2" xfId="45" xr:uid="{00000000-0005-0000-0000-00002A000000}"/>
    <cellStyle name="40% - Énfasis1 2 2" xfId="46" xr:uid="{00000000-0005-0000-0000-00002B000000}"/>
    <cellStyle name="40% - Énfasis1 2 3" xfId="47" xr:uid="{00000000-0005-0000-0000-00002C000000}"/>
    <cellStyle name="40% - Énfasis1 2 4" xfId="48" xr:uid="{00000000-0005-0000-0000-00002D000000}"/>
    <cellStyle name="40% - Énfasis1 3" xfId="49" xr:uid="{00000000-0005-0000-0000-00002E000000}"/>
    <cellStyle name="40% - Énfasis2 2" xfId="50" xr:uid="{00000000-0005-0000-0000-00002F000000}"/>
    <cellStyle name="40% - Énfasis2 2 2" xfId="51" xr:uid="{00000000-0005-0000-0000-000030000000}"/>
    <cellStyle name="40% - Énfasis2 2 3" xfId="52" xr:uid="{00000000-0005-0000-0000-000031000000}"/>
    <cellStyle name="40% - Énfasis2 2 4" xfId="53" xr:uid="{00000000-0005-0000-0000-000032000000}"/>
    <cellStyle name="40% - Énfasis2 3" xfId="54" xr:uid="{00000000-0005-0000-0000-000033000000}"/>
    <cellStyle name="40% - Énfasis3 2" xfId="55" xr:uid="{00000000-0005-0000-0000-000034000000}"/>
    <cellStyle name="40% - Énfasis3 2 2" xfId="56" xr:uid="{00000000-0005-0000-0000-000035000000}"/>
    <cellStyle name="40% - Énfasis3 2 3" xfId="57" xr:uid="{00000000-0005-0000-0000-000036000000}"/>
    <cellStyle name="40% - Énfasis3 2 4" xfId="58" xr:uid="{00000000-0005-0000-0000-000037000000}"/>
    <cellStyle name="40% - Énfasis3 3" xfId="59" xr:uid="{00000000-0005-0000-0000-000038000000}"/>
    <cellStyle name="40% - Énfasis4 2" xfId="60" xr:uid="{00000000-0005-0000-0000-000039000000}"/>
    <cellStyle name="40% - Énfasis4 2 2" xfId="61" xr:uid="{00000000-0005-0000-0000-00003A000000}"/>
    <cellStyle name="40% - Énfasis4 2 3" xfId="62" xr:uid="{00000000-0005-0000-0000-00003B000000}"/>
    <cellStyle name="40% - Énfasis4 2 4" xfId="63" xr:uid="{00000000-0005-0000-0000-00003C000000}"/>
    <cellStyle name="40% - Énfasis4 3" xfId="64" xr:uid="{00000000-0005-0000-0000-00003D000000}"/>
    <cellStyle name="40% - Énfasis5 2" xfId="65" xr:uid="{00000000-0005-0000-0000-00003E000000}"/>
    <cellStyle name="40% - Énfasis5 2 2" xfId="66" xr:uid="{00000000-0005-0000-0000-00003F000000}"/>
    <cellStyle name="40% - Énfasis5 2 3" xfId="67" xr:uid="{00000000-0005-0000-0000-000040000000}"/>
    <cellStyle name="40% - Énfasis5 2 4" xfId="68" xr:uid="{00000000-0005-0000-0000-000041000000}"/>
    <cellStyle name="40% - Énfasis5 3" xfId="69" xr:uid="{00000000-0005-0000-0000-000042000000}"/>
    <cellStyle name="40% - Énfasis6 2" xfId="70" xr:uid="{00000000-0005-0000-0000-000043000000}"/>
    <cellStyle name="40% - Énfasis6 2 2" xfId="71" xr:uid="{00000000-0005-0000-0000-000044000000}"/>
    <cellStyle name="40% - Énfasis6 2 3" xfId="72" xr:uid="{00000000-0005-0000-0000-000045000000}"/>
    <cellStyle name="40% - Énfasis6 2 4" xfId="73" xr:uid="{00000000-0005-0000-0000-000046000000}"/>
    <cellStyle name="40% - Énfasis6 3" xfId="74" xr:uid="{00000000-0005-0000-0000-000047000000}"/>
    <cellStyle name="60% - Accent1 2" xfId="75" xr:uid="{00000000-0005-0000-0000-000048000000}"/>
    <cellStyle name="60% - Accent2 2" xfId="76" xr:uid="{00000000-0005-0000-0000-000049000000}"/>
    <cellStyle name="60% - Accent3 2" xfId="77" xr:uid="{00000000-0005-0000-0000-00004A000000}"/>
    <cellStyle name="60% - Accent4 2" xfId="78" xr:uid="{00000000-0005-0000-0000-00004B000000}"/>
    <cellStyle name="60% - Accent5 2" xfId="79" xr:uid="{00000000-0005-0000-0000-00004C000000}"/>
    <cellStyle name="60% - Accent6 2" xfId="80" xr:uid="{00000000-0005-0000-0000-00004D000000}"/>
    <cellStyle name="60% - Énfasis1 2" xfId="81" xr:uid="{00000000-0005-0000-0000-00004E000000}"/>
    <cellStyle name="60% - Énfasis1 3" xfId="82" xr:uid="{00000000-0005-0000-0000-00004F000000}"/>
    <cellStyle name="60% - Énfasis2 2" xfId="83" xr:uid="{00000000-0005-0000-0000-000050000000}"/>
    <cellStyle name="60% - Énfasis2 3" xfId="84" xr:uid="{00000000-0005-0000-0000-000051000000}"/>
    <cellStyle name="60% - Énfasis3 2" xfId="85" xr:uid="{00000000-0005-0000-0000-000052000000}"/>
    <cellStyle name="60% - Énfasis3 3" xfId="86" xr:uid="{00000000-0005-0000-0000-000053000000}"/>
    <cellStyle name="60% - Énfasis4 2" xfId="87" xr:uid="{00000000-0005-0000-0000-000054000000}"/>
    <cellStyle name="60% - Énfasis4 3" xfId="88" xr:uid="{00000000-0005-0000-0000-000055000000}"/>
    <cellStyle name="60% - Énfasis5 2" xfId="89" xr:uid="{00000000-0005-0000-0000-000056000000}"/>
    <cellStyle name="60% - Énfasis5 3" xfId="90" xr:uid="{00000000-0005-0000-0000-000057000000}"/>
    <cellStyle name="60% - Énfasis6 2" xfId="91" xr:uid="{00000000-0005-0000-0000-000058000000}"/>
    <cellStyle name="60% - Énfasis6 3" xfId="92" xr:uid="{00000000-0005-0000-0000-000059000000}"/>
    <cellStyle name="Accent1 2" xfId="93" xr:uid="{00000000-0005-0000-0000-00005A000000}"/>
    <cellStyle name="Accent2 2" xfId="94" xr:uid="{00000000-0005-0000-0000-00005B000000}"/>
    <cellStyle name="Accent3 2" xfId="95" xr:uid="{00000000-0005-0000-0000-00005C000000}"/>
    <cellStyle name="Accent4 2" xfId="96" xr:uid="{00000000-0005-0000-0000-00005D000000}"/>
    <cellStyle name="Accent5 2" xfId="97" xr:uid="{00000000-0005-0000-0000-00005E000000}"/>
    <cellStyle name="Accent6 2" xfId="98" xr:uid="{00000000-0005-0000-0000-00005F000000}"/>
    <cellStyle name="Bad 2" xfId="99" xr:uid="{00000000-0005-0000-0000-000060000000}"/>
    <cellStyle name="Buena 2" xfId="100" xr:uid="{00000000-0005-0000-0000-000061000000}"/>
    <cellStyle name="Buena 3" xfId="101" xr:uid="{00000000-0005-0000-0000-000062000000}"/>
    <cellStyle name="Calculation 2" xfId="102" xr:uid="{00000000-0005-0000-0000-000063000000}"/>
    <cellStyle name="Cálculo 2" xfId="103" xr:uid="{00000000-0005-0000-0000-000064000000}"/>
    <cellStyle name="Cálculo 3" xfId="104" xr:uid="{00000000-0005-0000-0000-000065000000}"/>
    <cellStyle name="Celda de comprobación 2" xfId="105" xr:uid="{00000000-0005-0000-0000-000066000000}"/>
    <cellStyle name="Celda de comprobación 3" xfId="106" xr:uid="{00000000-0005-0000-0000-000067000000}"/>
    <cellStyle name="Celda vinculada 2" xfId="107" xr:uid="{00000000-0005-0000-0000-000068000000}"/>
    <cellStyle name="Celda vinculada 3" xfId="108" xr:uid="{00000000-0005-0000-0000-000069000000}"/>
    <cellStyle name="Check Cell 2" xfId="109" xr:uid="{00000000-0005-0000-0000-00006A000000}"/>
    <cellStyle name="Comma [0] 2" xfId="110" xr:uid="{00000000-0005-0000-0000-00006B000000}"/>
    <cellStyle name="Comma 2" xfId="111" xr:uid="{00000000-0005-0000-0000-00006C000000}"/>
    <cellStyle name="Comma 2 2" xfId="112" xr:uid="{00000000-0005-0000-0000-00006D000000}"/>
    <cellStyle name="Comma 2 3" xfId="113" xr:uid="{00000000-0005-0000-0000-00006E000000}"/>
    <cellStyle name="Comma 2 4" xfId="114" xr:uid="{00000000-0005-0000-0000-00006F000000}"/>
    <cellStyle name="Comma 2 5" xfId="115" xr:uid="{00000000-0005-0000-0000-000070000000}"/>
    <cellStyle name="Comma 2 6" xfId="116" xr:uid="{00000000-0005-0000-0000-000071000000}"/>
    <cellStyle name="Comma 2 6 2" xfId="117" xr:uid="{00000000-0005-0000-0000-000072000000}"/>
    <cellStyle name="Comma 3" xfId="118" xr:uid="{00000000-0005-0000-0000-000073000000}"/>
    <cellStyle name="Comma 7" xfId="119" xr:uid="{00000000-0005-0000-0000-000074000000}"/>
    <cellStyle name="Currency" xfId="1" builtinId="4"/>
    <cellStyle name="Currency 2" xfId="120" xr:uid="{00000000-0005-0000-0000-000075000000}"/>
    <cellStyle name="Currency 2 2" xfId="121" xr:uid="{00000000-0005-0000-0000-000076000000}"/>
    <cellStyle name="Currency 2 2 2" xfId="122" xr:uid="{00000000-0005-0000-0000-000077000000}"/>
    <cellStyle name="Currency 3" xfId="123" xr:uid="{00000000-0005-0000-0000-000078000000}"/>
    <cellStyle name="Date" xfId="124" xr:uid="{00000000-0005-0000-0000-000079000000}"/>
    <cellStyle name="Encabezado 4 2" xfId="125" xr:uid="{00000000-0005-0000-0000-00007A000000}"/>
    <cellStyle name="Encabezado 4 3" xfId="126" xr:uid="{00000000-0005-0000-0000-00007B000000}"/>
    <cellStyle name="Énfasis1 2" xfId="127" xr:uid="{00000000-0005-0000-0000-00007C000000}"/>
    <cellStyle name="Énfasis1 3" xfId="128" xr:uid="{00000000-0005-0000-0000-00007D000000}"/>
    <cellStyle name="Énfasis2 2" xfId="129" xr:uid="{00000000-0005-0000-0000-00007E000000}"/>
    <cellStyle name="Énfasis2 3" xfId="130" xr:uid="{00000000-0005-0000-0000-00007F000000}"/>
    <cellStyle name="Énfasis3 2" xfId="131" xr:uid="{00000000-0005-0000-0000-000080000000}"/>
    <cellStyle name="Énfasis3 3" xfId="132" xr:uid="{00000000-0005-0000-0000-000081000000}"/>
    <cellStyle name="Énfasis4 2" xfId="133" xr:uid="{00000000-0005-0000-0000-000082000000}"/>
    <cellStyle name="Énfasis4 3" xfId="134" xr:uid="{00000000-0005-0000-0000-000083000000}"/>
    <cellStyle name="Énfasis5 2" xfId="135" xr:uid="{00000000-0005-0000-0000-000084000000}"/>
    <cellStyle name="Énfasis5 3" xfId="136" xr:uid="{00000000-0005-0000-0000-000085000000}"/>
    <cellStyle name="Énfasis6 2" xfId="137" xr:uid="{00000000-0005-0000-0000-000086000000}"/>
    <cellStyle name="Énfasis6 3" xfId="138" xr:uid="{00000000-0005-0000-0000-000087000000}"/>
    <cellStyle name="Entrada 2" xfId="139" xr:uid="{00000000-0005-0000-0000-000088000000}"/>
    <cellStyle name="Entrada 3" xfId="140" xr:uid="{00000000-0005-0000-0000-000089000000}"/>
    <cellStyle name="Euro" xfId="141" xr:uid="{00000000-0005-0000-0000-00008A000000}"/>
    <cellStyle name="Euro 2" xfId="142" xr:uid="{00000000-0005-0000-0000-00008B000000}"/>
    <cellStyle name="Explanatory Text 2" xfId="143" xr:uid="{00000000-0005-0000-0000-00008C000000}"/>
    <cellStyle name="Fixed" xfId="144" xr:uid="{00000000-0005-0000-0000-00008D000000}"/>
    <cellStyle name="Good 2" xfId="145" xr:uid="{00000000-0005-0000-0000-00008E000000}"/>
    <cellStyle name="Heading 1 2" xfId="146" xr:uid="{00000000-0005-0000-0000-00008F000000}"/>
    <cellStyle name="Heading 2 2" xfId="147" xr:uid="{00000000-0005-0000-0000-000090000000}"/>
    <cellStyle name="Heading 3 2" xfId="148" xr:uid="{00000000-0005-0000-0000-000091000000}"/>
    <cellStyle name="Heading 4 2" xfId="149" xr:uid="{00000000-0005-0000-0000-000092000000}"/>
    <cellStyle name="Heading1" xfId="150" xr:uid="{00000000-0005-0000-0000-000093000000}"/>
    <cellStyle name="Heading2" xfId="151" xr:uid="{00000000-0005-0000-0000-000094000000}"/>
    <cellStyle name="HyperLink" xfId="152" xr:uid="{00000000-0005-0000-0000-000095000000}"/>
    <cellStyle name="Hyperlink 2" xfId="153" xr:uid="{00000000-0005-0000-0000-000096000000}"/>
    <cellStyle name="Incorrecto 2" xfId="154" xr:uid="{00000000-0005-0000-0000-000097000000}"/>
    <cellStyle name="Incorrecto 3" xfId="155" xr:uid="{00000000-0005-0000-0000-000098000000}"/>
    <cellStyle name="Input 2" xfId="156" xr:uid="{00000000-0005-0000-0000-000099000000}"/>
    <cellStyle name="Linked Cell 2" xfId="157" xr:uid="{00000000-0005-0000-0000-00009A000000}"/>
    <cellStyle name="Millares [0] 2" xfId="158" xr:uid="{00000000-0005-0000-0000-00009B000000}"/>
    <cellStyle name="Millares [0] 2 2" xfId="159" xr:uid="{00000000-0005-0000-0000-00009C000000}"/>
    <cellStyle name="Millares [0] 2 3" xfId="160" xr:uid="{00000000-0005-0000-0000-00009D000000}"/>
    <cellStyle name="Millares [0] 2 4" xfId="161" xr:uid="{00000000-0005-0000-0000-00009E000000}"/>
    <cellStyle name="Millares [0] 2 5" xfId="162" xr:uid="{00000000-0005-0000-0000-00009F000000}"/>
    <cellStyle name="Millares 10" xfId="163" xr:uid="{00000000-0005-0000-0000-0000A0000000}"/>
    <cellStyle name="Millares 11" xfId="164" xr:uid="{00000000-0005-0000-0000-0000A1000000}"/>
    <cellStyle name="Millares 12" xfId="165" xr:uid="{00000000-0005-0000-0000-0000A2000000}"/>
    <cellStyle name="Millares 13" xfId="166" xr:uid="{00000000-0005-0000-0000-0000A3000000}"/>
    <cellStyle name="Millares 14" xfId="167" xr:uid="{00000000-0005-0000-0000-0000A4000000}"/>
    <cellStyle name="Millares 15" xfId="168" xr:uid="{00000000-0005-0000-0000-0000A5000000}"/>
    <cellStyle name="Millares 16" xfId="169" xr:uid="{00000000-0005-0000-0000-0000A6000000}"/>
    <cellStyle name="Millares 17" xfId="170" xr:uid="{00000000-0005-0000-0000-0000A7000000}"/>
    <cellStyle name="Millares 18" xfId="171" xr:uid="{00000000-0005-0000-0000-0000A8000000}"/>
    <cellStyle name="Millares 19" xfId="172" xr:uid="{00000000-0005-0000-0000-0000A9000000}"/>
    <cellStyle name="Millares 2" xfId="173" xr:uid="{00000000-0005-0000-0000-0000AA000000}"/>
    <cellStyle name="Millares 2 2" xfId="174" xr:uid="{00000000-0005-0000-0000-0000AB000000}"/>
    <cellStyle name="Millares 2 2 2" xfId="175" xr:uid="{00000000-0005-0000-0000-0000AC000000}"/>
    <cellStyle name="Millares 2 2 2 2" xfId="176" xr:uid="{00000000-0005-0000-0000-0000AD000000}"/>
    <cellStyle name="Millares 2 2 2 2 2" xfId="177" xr:uid="{00000000-0005-0000-0000-0000AE000000}"/>
    <cellStyle name="Millares 2 2 2 2 2 2" xfId="178" xr:uid="{00000000-0005-0000-0000-0000AF000000}"/>
    <cellStyle name="Millares 2 2 2 2 2 2 2" xfId="179" xr:uid="{00000000-0005-0000-0000-0000B0000000}"/>
    <cellStyle name="Millares 2 2 2 2 2 2 2 2" xfId="180" xr:uid="{00000000-0005-0000-0000-0000B1000000}"/>
    <cellStyle name="Millares 2 2 2 2 2 3" xfId="181" xr:uid="{00000000-0005-0000-0000-0000B2000000}"/>
    <cellStyle name="Millares 2 2 2 2 3" xfId="182" xr:uid="{00000000-0005-0000-0000-0000B3000000}"/>
    <cellStyle name="Millares 2 2 2 2 3 2" xfId="183" xr:uid="{00000000-0005-0000-0000-0000B4000000}"/>
    <cellStyle name="Millares 2 2 2 3" xfId="184" xr:uid="{00000000-0005-0000-0000-0000B5000000}"/>
    <cellStyle name="Millares 2 2 2 3 2" xfId="185" xr:uid="{00000000-0005-0000-0000-0000B6000000}"/>
    <cellStyle name="Millares 2 2 2 3 2 2" xfId="186" xr:uid="{00000000-0005-0000-0000-0000B7000000}"/>
    <cellStyle name="Millares 2 2 2 4" xfId="187" xr:uid="{00000000-0005-0000-0000-0000B8000000}"/>
    <cellStyle name="Millares 2 2 3" xfId="188" xr:uid="{00000000-0005-0000-0000-0000B9000000}"/>
    <cellStyle name="Millares 2 2 4" xfId="189" xr:uid="{00000000-0005-0000-0000-0000BA000000}"/>
    <cellStyle name="Millares 2 2 4 2" xfId="190" xr:uid="{00000000-0005-0000-0000-0000BB000000}"/>
    <cellStyle name="Millares 2 2 4 2 2" xfId="191" xr:uid="{00000000-0005-0000-0000-0000BC000000}"/>
    <cellStyle name="Millares 2 2 4 2 2 2" xfId="192" xr:uid="{00000000-0005-0000-0000-0000BD000000}"/>
    <cellStyle name="Millares 2 2 4 3" xfId="193" xr:uid="{00000000-0005-0000-0000-0000BE000000}"/>
    <cellStyle name="Millares 2 2 5" xfId="194" xr:uid="{00000000-0005-0000-0000-0000BF000000}"/>
    <cellStyle name="Millares 2 2 5 2" xfId="195" xr:uid="{00000000-0005-0000-0000-0000C0000000}"/>
    <cellStyle name="Millares 2 3" xfId="196" xr:uid="{00000000-0005-0000-0000-0000C1000000}"/>
    <cellStyle name="Millares 2 4" xfId="197" xr:uid="{00000000-0005-0000-0000-0000C2000000}"/>
    <cellStyle name="Millares 2 4 2" xfId="198" xr:uid="{00000000-0005-0000-0000-0000C3000000}"/>
    <cellStyle name="Millares 2 4 3" xfId="199" xr:uid="{00000000-0005-0000-0000-0000C4000000}"/>
    <cellStyle name="Millares 2 4 4" xfId="200" xr:uid="{00000000-0005-0000-0000-0000C5000000}"/>
    <cellStyle name="Millares 2 5" xfId="201" xr:uid="{00000000-0005-0000-0000-0000C6000000}"/>
    <cellStyle name="Millares 2 6" xfId="202" xr:uid="{00000000-0005-0000-0000-0000C7000000}"/>
    <cellStyle name="Millares 2 7" xfId="203" xr:uid="{00000000-0005-0000-0000-0000C8000000}"/>
    <cellStyle name="Millares 2 8" xfId="204" xr:uid="{00000000-0005-0000-0000-0000C9000000}"/>
    <cellStyle name="Millares 20" xfId="205" xr:uid="{00000000-0005-0000-0000-0000CA000000}"/>
    <cellStyle name="Millares 21" xfId="206" xr:uid="{00000000-0005-0000-0000-0000CB000000}"/>
    <cellStyle name="Millares 22" xfId="207" xr:uid="{00000000-0005-0000-0000-0000CC000000}"/>
    <cellStyle name="Millares 23" xfId="208" xr:uid="{00000000-0005-0000-0000-0000CD000000}"/>
    <cellStyle name="Millares 3" xfId="209" xr:uid="{00000000-0005-0000-0000-0000CE000000}"/>
    <cellStyle name="Millares 4" xfId="210" xr:uid="{00000000-0005-0000-0000-0000CF000000}"/>
    <cellStyle name="Millares 4 2" xfId="211" xr:uid="{00000000-0005-0000-0000-0000D0000000}"/>
    <cellStyle name="Millares 5" xfId="212" xr:uid="{00000000-0005-0000-0000-0000D1000000}"/>
    <cellStyle name="Millares 6" xfId="213" xr:uid="{00000000-0005-0000-0000-0000D2000000}"/>
    <cellStyle name="Millares 6 2" xfId="214" xr:uid="{00000000-0005-0000-0000-0000D3000000}"/>
    <cellStyle name="Millares 6 2 2" xfId="215" xr:uid="{00000000-0005-0000-0000-0000D4000000}"/>
    <cellStyle name="Millares 6 3" xfId="216" xr:uid="{00000000-0005-0000-0000-0000D5000000}"/>
    <cellStyle name="Millares 7" xfId="217" xr:uid="{00000000-0005-0000-0000-0000D6000000}"/>
    <cellStyle name="Millares 8" xfId="218" xr:uid="{00000000-0005-0000-0000-0000D7000000}"/>
    <cellStyle name="Millares 9" xfId="219" xr:uid="{00000000-0005-0000-0000-0000D8000000}"/>
    <cellStyle name="Moneda 2" xfId="220" xr:uid="{00000000-0005-0000-0000-0000DA000000}"/>
    <cellStyle name="Moneda 2 2" xfId="221" xr:uid="{00000000-0005-0000-0000-0000DB000000}"/>
    <cellStyle name="Moneda 2 3" xfId="222" xr:uid="{00000000-0005-0000-0000-0000DC000000}"/>
    <cellStyle name="Moneda 2 4" xfId="223" xr:uid="{00000000-0005-0000-0000-0000DD000000}"/>
    <cellStyle name="Moneda 2 5" xfId="224" xr:uid="{00000000-0005-0000-0000-0000DE000000}"/>
    <cellStyle name="Moneda 3" xfId="225" xr:uid="{00000000-0005-0000-0000-0000DF000000}"/>
    <cellStyle name="Moneda 3 2" xfId="226" xr:uid="{00000000-0005-0000-0000-0000E0000000}"/>
    <cellStyle name="Moneda 4" xfId="227" xr:uid="{00000000-0005-0000-0000-0000E1000000}"/>
    <cellStyle name="Moneda 5" xfId="228" xr:uid="{00000000-0005-0000-0000-0000E2000000}"/>
    <cellStyle name="Moneda 5 2" xfId="229" xr:uid="{00000000-0005-0000-0000-0000E3000000}"/>
    <cellStyle name="Moneda 6" xfId="230" xr:uid="{00000000-0005-0000-0000-0000E4000000}"/>
    <cellStyle name="Moneda 7" xfId="231" xr:uid="{00000000-0005-0000-0000-0000E5000000}"/>
    <cellStyle name="Moneda 8" xfId="232" xr:uid="{00000000-0005-0000-0000-0000E6000000}"/>
    <cellStyle name="Moneda 8 2" xfId="233" xr:uid="{00000000-0005-0000-0000-0000E7000000}"/>
    <cellStyle name="Moneda 8 2 2" xfId="234" xr:uid="{00000000-0005-0000-0000-0000E8000000}"/>
    <cellStyle name="Moneda 8 3" xfId="235" xr:uid="{00000000-0005-0000-0000-0000E9000000}"/>
    <cellStyle name="Neutral 2" xfId="236" xr:uid="{00000000-0005-0000-0000-0000EA000000}"/>
    <cellStyle name="Neutral 3" xfId="237" xr:uid="{00000000-0005-0000-0000-0000EB000000}"/>
    <cellStyle name="Normal" xfId="0" builtinId="0"/>
    <cellStyle name="Normal 10 2" xfId="238" xr:uid="{00000000-0005-0000-0000-0000ED000000}"/>
    <cellStyle name="Normal 19 2 3" xfId="239" xr:uid="{00000000-0005-0000-0000-0000EE000000}"/>
    <cellStyle name="Normal 2" xfId="240" xr:uid="{00000000-0005-0000-0000-0000EF000000}"/>
    <cellStyle name="Normal 2 2" xfId="241" xr:uid="{00000000-0005-0000-0000-0000F0000000}"/>
    <cellStyle name="Normal 2 2 2" xfId="242" xr:uid="{00000000-0005-0000-0000-0000F1000000}"/>
    <cellStyle name="Normal 2 2 2 2" xfId="243" xr:uid="{00000000-0005-0000-0000-0000F2000000}"/>
    <cellStyle name="Normal 2 2 2 2 2" xfId="244" xr:uid="{00000000-0005-0000-0000-0000F3000000}"/>
    <cellStyle name="Normal 2 2 2 2 2 2" xfId="245" xr:uid="{00000000-0005-0000-0000-0000F4000000}"/>
    <cellStyle name="Normal 2 2 2 2 2 2 2" xfId="246" xr:uid="{00000000-0005-0000-0000-0000F5000000}"/>
    <cellStyle name="Normal 2 2 2 2 2 2 2 2" xfId="247" xr:uid="{00000000-0005-0000-0000-0000F6000000}"/>
    <cellStyle name="Normal 2 2 2 2 2 3" xfId="248" xr:uid="{00000000-0005-0000-0000-0000F7000000}"/>
    <cellStyle name="Normal 2 2 2 2 3" xfId="249" xr:uid="{00000000-0005-0000-0000-0000F8000000}"/>
    <cellStyle name="Normal 2 2 2 2 3 2" xfId="250" xr:uid="{00000000-0005-0000-0000-0000F9000000}"/>
    <cellStyle name="Normal 2 2 2 3" xfId="251" xr:uid="{00000000-0005-0000-0000-0000FA000000}"/>
    <cellStyle name="Normal 2 2 2 3 2" xfId="252" xr:uid="{00000000-0005-0000-0000-0000FB000000}"/>
    <cellStyle name="Normal 2 2 2 3 2 2" xfId="253" xr:uid="{00000000-0005-0000-0000-0000FC000000}"/>
    <cellStyle name="Normal 2 2 2 4" xfId="254" xr:uid="{00000000-0005-0000-0000-0000FD000000}"/>
    <cellStyle name="Normal 2 2 3" xfId="255" xr:uid="{00000000-0005-0000-0000-0000FE000000}"/>
    <cellStyle name="Normal 2 2 4" xfId="256" xr:uid="{00000000-0005-0000-0000-0000FF000000}"/>
    <cellStyle name="Normal 2 2 4 2" xfId="257" xr:uid="{00000000-0005-0000-0000-000000010000}"/>
    <cellStyle name="Normal 2 2 4 2 2" xfId="258" xr:uid="{00000000-0005-0000-0000-000001010000}"/>
    <cellStyle name="Normal 2 2 4 2 2 2" xfId="259" xr:uid="{00000000-0005-0000-0000-000002010000}"/>
    <cellStyle name="Normal 2 2 4 3" xfId="260" xr:uid="{00000000-0005-0000-0000-000003010000}"/>
    <cellStyle name="Normal 2 2 5" xfId="261" xr:uid="{00000000-0005-0000-0000-000004010000}"/>
    <cellStyle name="Normal 2 2 5 2" xfId="262" xr:uid="{00000000-0005-0000-0000-000005010000}"/>
    <cellStyle name="Normal 2 3" xfId="263" xr:uid="{00000000-0005-0000-0000-000006010000}"/>
    <cellStyle name="Normal 2 3 2" xfId="264" xr:uid="{00000000-0005-0000-0000-000007010000}"/>
    <cellStyle name="Normal 2 3 3" xfId="265" xr:uid="{00000000-0005-0000-0000-000008010000}"/>
    <cellStyle name="Normal 2 3 4" xfId="266" xr:uid="{00000000-0005-0000-0000-000009010000}"/>
    <cellStyle name="Normal 2 4" xfId="267" xr:uid="{00000000-0005-0000-0000-00000A010000}"/>
    <cellStyle name="Normal 2 4 2" xfId="268" xr:uid="{00000000-0005-0000-0000-00000B010000}"/>
    <cellStyle name="Normal 2 4 3" xfId="269" xr:uid="{00000000-0005-0000-0000-00000C010000}"/>
    <cellStyle name="Normal 2 4 4" xfId="270" xr:uid="{00000000-0005-0000-0000-00000D010000}"/>
    <cellStyle name="Normal 2 5" xfId="271" xr:uid="{00000000-0005-0000-0000-00000E010000}"/>
    <cellStyle name="Normal 2 6" xfId="272" xr:uid="{00000000-0005-0000-0000-00000F010000}"/>
    <cellStyle name="Normal 2 7" xfId="273" xr:uid="{00000000-0005-0000-0000-000010010000}"/>
    <cellStyle name="Normal 2 8" xfId="274" xr:uid="{00000000-0005-0000-0000-000011010000}"/>
    <cellStyle name="Normal 2 9" xfId="275" xr:uid="{00000000-0005-0000-0000-000012010000}"/>
    <cellStyle name="Normal 3" xfId="276" xr:uid="{00000000-0005-0000-0000-000013010000}"/>
    <cellStyle name="Normal 3 2" xfId="277" xr:uid="{00000000-0005-0000-0000-000014010000}"/>
    <cellStyle name="Normal 3 3" xfId="278" xr:uid="{00000000-0005-0000-0000-000015010000}"/>
    <cellStyle name="Normal 3 4" xfId="279" xr:uid="{00000000-0005-0000-0000-000016010000}"/>
    <cellStyle name="Normal 3 5" xfId="280" xr:uid="{00000000-0005-0000-0000-000017010000}"/>
    <cellStyle name="Normal 4" xfId="281" xr:uid="{00000000-0005-0000-0000-000018010000}"/>
    <cellStyle name="Normal 5" xfId="282" xr:uid="{00000000-0005-0000-0000-000019010000}"/>
    <cellStyle name="Normal 6" xfId="283" xr:uid="{00000000-0005-0000-0000-00001A010000}"/>
    <cellStyle name="Normal 6 2" xfId="284" xr:uid="{00000000-0005-0000-0000-00001B010000}"/>
    <cellStyle name="Normal 6 2 2" xfId="285" xr:uid="{00000000-0005-0000-0000-00001C010000}"/>
    <cellStyle name="Normal 6 2 2 2" xfId="286" xr:uid="{00000000-0005-0000-0000-00001D010000}"/>
    <cellStyle name="Normal 6 2 2 3" xfId="287" xr:uid="{00000000-0005-0000-0000-00001E010000}"/>
    <cellStyle name="Normal 6 2 2 4" xfId="288" xr:uid="{00000000-0005-0000-0000-00001F010000}"/>
    <cellStyle name="Normal 6 2 3" xfId="289" xr:uid="{00000000-0005-0000-0000-000020010000}"/>
    <cellStyle name="Normal 6 2 4" xfId="290" xr:uid="{00000000-0005-0000-0000-000021010000}"/>
    <cellStyle name="Normal 6 2 5" xfId="291" xr:uid="{00000000-0005-0000-0000-000022010000}"/>
    <cellStyle name="Normal 6 3" xfId="292" xr:uid="{00000000-0005-0000-0000-000023010000}"/>
    <cellStyle name="Normal 6 3 2" xfId="293" xr:uid="{00000000-0005-0000-0000-000024010000}"/>
    <cellStyle name="Normal 6 3 3" xfId="294" xr:uid="{00000000-0005-0000-0000-000025010000}"/>
    <cellStyle name="Normal 6 3 4" xfId="295" xr:uid="{00000000-0005-0000-0000-000026010000}"/>
    <cellStyle name="Normal 6 4" xfId="296" xr:uid="{00000000-0005-0000-0000-000027010000}"/>
    <cellStyle name="Normal 6 5" xfId="297" xr:uid="{00000000-0005-0000-0000-000028010000}"/>
    <cellStyle name="Normal 6 6" xfId="298" xr:uid="{00000000-0005-0000-0000-000029010000}"/>
    <cellStyle name="Normal 6 8" xfId="299" xr:uid="{00000000-0005-0000-0000-00002A010000}"/>
    <cellStyle name="Normal 7" xfId="300" xr:uid="{00000000-0005-0000-0000-00002B010000}"/>
    <cellStyle name="Normal 8 2" xfId="301" xr:uid="{00000000-0005-0000-0000-00002C010000}"/>
    <cellStyle name="Normal 9 2" xfId="302" xr:uid="{00000000-0005-0000-0000-00002D010000}"/>
    <cellStyle name="Notas 2" xfId="303" xr:uid="{00000000-0005-0000-0000-00002E010000}"/>
    <cellStyle name="Notas 2 2" xfId="304" xr:uid="{00000000-0005-0000-0000-00002F010000}"/>
    <cellStyle name="Notas 2 2 2" xfId="305" xr:uid="{00000000-0005-0000-0000-000030010000}"/>
    <cellStyle name="Notas 2 3" xfId="306" xr:uid="{00000000-0005-0000-0000-000031010000}"/>
    <cellStyle name="Notas 2 4" xfId="307" xr:uid="{00000000-0005-0000-0000-000032010000}"/>
    <cellStyle name="Notas 2 5" xfId="308" xr:uid="{00000000-0005-0000-0000-000033010000}"/>
    <cellStyle name="Notas 2 6" xfId="309" xr:uid="{00000000-0005-0000-0000-000034010000}"/>
    <cellStyle name="Notas 3" xfId="310" xr:uid="{00000000-0005-0000-0000-000035010000}"/>
    <cellStyle name="Notas 3 2" xfId="311" xr:uid="{00000000-0005-0000-0000-000036010000}"/>
    <cellStyle name="Notas 3 3" xfId="312" xr:uid="{00000000-0005-0000-0000-000037010000}"/>
    <cellStyle name="Notas 3 4" xfId="313" xr:uid="{00000000-0005-0000-0000-000038010000}"/>
    <cellStyle name="Notas 4" xfId="314" xr:uid="{00000000-0005-0000-0000-000039010000}"/>
    <cellStyle name="Note 2" xfId="315" xr:uid="{00000000-0005-0000-0000-00003A010000}"/>
    <cellStyle name="Output 2" xfId="316" xr:uid="{00000000-0005-0000-0000-00003B010000}"/>
    <cellStyle name="Percent" xfId="2" builtinId="5"/>
    <cellStyle name="Percent 2" xfId="317" xr:uid="{00000000-0005-0000-0000-00003C010000}"/>
    <cellStyle name="Percent 2 2" xfId="318" xr:uid="{00000000-0005-0000-0000-00003D010000}"/>
    <cellStyle name="Percent 3" xfId="319" xr:uid="{00000000-0005-0000-0000-00003E010000}"/>
    <cellStyle name="Percent 4" xfId="320" xr:uid="{00000000-0005-0000-0000-00003F010000}"/>
    <cellStyle name="Percent 6" xfId="321" xr:uid="{00000000-0005-0000-0000-000040010000}"/>
    <cellStyle name="Porcentaje 2" xfId="322" xr:uid="{00000000-0005-0000-0000-000042010000}"/>
    <cellStyle name="Porcentaje 2 2" xfId="323" xr:uid="{00000000-0005-0000-0000-000043010000}"/>
    <cellStyle name="Porcentaje 3" xfId="324" xr:uid="{00000000-0005-0000-0000-000044010000}"/>
    <cellStyle name="Porcentual 2" xfId="325" xr:uid="{00000000-0005-0000-0000-000045010000}"/>
    <cellStyle name="Porcentual 2 2" xfId="326" xr:uid="{00000000-0005-0000-0000-000046010000}"/>
    <cellStyle name="Porcentual 2 2 2" xfId="327" xr:uid="{00000000-0005-0000-0000-000047010000}"/>
    <cellStyle name="Porcentual 2 2 3" xfId="328" xr:uid="{00000000-0005-0000-0000-000048010000}"/>
    <cellStyle name="Porcentual 2 2 3 2" xfId="329" xr:uid="{00000000-0005-0000-0000-000049010000}"/>
    <cellStyle name="Porcentual 2 2 3 2 2" xfId="330" xr:uid="{00000000-0005-0000-0000-00004A010000}"/>
    <cellStyle name="Porcentual 2 2 3 2 2 2" xfId="331" xr:uid="{00000000-0005-0000-0000-00004B010000}"/>
    <cellStyle name="Porcentual 2 2 3 2 2 2 2" xfId="332" xr:uid="{00000000-0005-0000-0000-00004C010000}"/>
    <cellStyle name="Porcentual 2 2 3 2 2 2 2 2" xfId="333" xr:uid="{00000000-0005-0000-0000-00004D010000}"/>
    <cellStyle name="Porcentual 2 2 3 2 2 3" xfId="334" xr:uid="{00000000-0005-0000-0000-00004E010000}"/>
    <cellStyle name="Porcentual 2 2 3 2 3" xfId="335" xr:uid="{00000000-0005-0000-0000-00004F010000}"/>
    <cellStyle name="Porcentual 2 2 3 2 3 2" xfId="336" xr:uid="{00000000-0005-0000-0000-000050010000}"/>
    <cellStyle name="Porcentual 2 2 3 3" xfId="337" xr:uid="{00000000-0005-0000-0000-000051010000}"/>
    <cellStyle name="Porcentual 2 2 3 3 2" xfId="338" xr:uid="{00000000-0005-0000-0000-000052010000}"/>
    <cellStyle name="Porcentual 2 2 3 3 2 2" xfId="339" xr:uid="{00000000-0005-0000-0000-000053010000}"/>
    <cellStyle name="Porcentual 2 2 3 4" xfId="340" xr:uid="{00000000-0005-0000-0000-000054010000}"/>
    <cellStyle name="Porcentual 2 2 4" xfId="341" xr:uid="{00000000-0005-0000-0000-000055010000}"/>
    <cellStyle name="Porcentual 2 2 4 2" xfId="342" xr:uid="{00000000-0005-0000-0000-000056010000}"/>
    <cellStyle name="Porcentual 2 2 4 2 2" xfId="343" xr:uid="{00000000-0005-0000-0000-000057010000}"/>
    <cellStyle name="Porcentual 2 2 4 2 2 2" xfId="344" xr:uid="{00000000-0005-0000-0000-000058010000}"/>
    <cellStyle name="Porcentual 2 2 4 3" xfId="345" xr:uid="{00000000-0005-0000-0000-000059010000}"/>
    <cellStyle name="Porcentual 2 2 5" xfId="346" xr:uid="{00000000-0005-0000-0000-00005A010000}"/>
    <cellStyle name="Porcentual 2 2 5 2" xfId="347" xr:uid="{00000000-0005-0000-0000-00005B010000}"/>
    <cellStyle name="Porcentual 2 3" xfId="348" xr:uid="{00000000-0005-0000-0000-00005C010000}"/>
    <cellStyle name="Porcentual 2 3 2" xfId="349" xr:uid="{00000000-0005-0000-0000-00005D010000}"/>
    <cellStyle name="Porcentual 2 4" xfId="350" xr:uid="{00000000-0005-0000-0000-00005E010000}"/>
    <cellStyle name="Porcentual 2 4 2" xfId="351" xr:uid="{00000000-0005-0000-0000-00005F010000}"/>
    <cellStyle name="Porcentual 2 5" xfId="352" xr:uid="{00000000-0005-0000-0000-000060010000}"/>
    <cellStyle name="Porcentual 2 6" xfId="353" xr:uid="{00000000-0005-0000-0000-000061010000}"/>
    <cellStyle name="Porcentual 2 7" xfId="354" xr:uid="{00000000-0005-0000-0000-000062010000}"/>
    <cellStyle name="Porcentual 2 8" xfId="355" xr:uid="{00000000-0005-0000-0000-000063010000}"/>
    <cellStyle name="Porcentual 3" xfId="356" xr:uid="{00000000-0005-0000-0000-000064010000}"/>
    <cellStyle name="Porcentual 3 2" xfId="357" xr:uid="{00000000-0005-0000-0000-000065010000}"/>
    <cellStyle name="Porcentual 4" xfId="358" xr:uid="{00000000-0005-0000-0000-000066010000}"/>
    <cellStyle name="Porcentual 5" xfId="359" xr:uid="{00000000-0005-0000-0000-000067010000}"/>
    <cellStyle name="Porcentual 5 2" xfId="360" xr:uid="{00000000-0005-0000-0000-000068010000}"/>
    <cellStyle name="Porcentual 5 2 2" xfId="361" xr:uid="{00000000-0005-0000-0000-000069010000}"/>
    <cellStyle name="Porcentual 5 3" xfId="362" xr:uid="{00000000-0005-0000-0000-00006A010000}"/>
    <cellStyle name="Salida 2" xfId="363" xr:uid="{00000000-0005-0000-0000-00006B010000}"/>
    <cellStyle name="Salida 3" xfId="364" xr:uid="{00000000-0005-0000-0000-00006C010000}"/>
    <cellStyle name="Texto de advertencia 2" xfId="365" xr:uid="{00000000-0005-0000-0000-00006D010000}"/>
    <cellStyle name="Texto de advertencia 3" xfId="366" xr:uid="{00000000-0005-0000-0000-00006E010000}"/>
    <cellStyle name="Texto explicativo 2" xfId="367" xr:uid="{00000000-0005-0000-0000-00006F010000}"/>
    <cellStyle name="Texto explicativo 3" xfId="368" xr:uid="{00000000-0005-0000-0000-000070010000}"/>
    <cellStyle name="Title 2" xfId="369" xr:uid="{00000000-0005-0000-0000-000071010000}"/>
    <cellStyle name="Título 1 2" xfId="370" xr:uid="{00000000-0005-0000-0000-000072010000}"/>
    <cellStyle name="Título 1 3" xfId="371" xr:uid="{00000000-0005-0000-0000-000073010000}"/>
    <cellStyle name="Título 2 2" xfId="372" xr:uid="{00000000-0005-0000-0000-000074010000}"/>
    <cellStyle name="Título 2 3" xfId="373" xr:uid="{00000000-0005-0000-0000-000075010000}"/>
    <cellStyle name="Título 3 2" xfId="374" xr:uid="{00000000-0005-0000-0000-000076010000}"/>
    <cellStyle name="Título 3 3" xfId="375" xr:uid="{00000000-0005-0000-0000-000077010000}"/>
    <cellStyle name="Título 4" xfId="376" xr:uid="{00000000-0005-0000-0000-000078010000}"/>
    <cellStyle name="Total 2" xfId="377" xr:uid="{00000000-0005-0000-0000-000079010000}"/>
    <cellStyle name="Total 3" xfId="378" xr:uid="{00000000-0005-0000-0000-00007A010000}"/>
    <cellStyle name="Warning Text 2" xfId="379" xr:uid="{00000000-0005-0000-0000-00007B01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wilka_minplan\Configuraci&#243;n%20local\Temp\file:\C:\2013\AR%20ISP\2Ni&#241;ez\IDBDOCS-#36302321-v1-GRP_Anexo_6_Matrices_TALLER_11JUL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wilka_minplan\Configuraci&#243;n%20local\Temp\file:\C:\C\2013\AR%20ISP\2Ni&#241;ez\IDBDOCS-#36302321-v1-GRP_Anexo_6_Matrices_TALLER_11JUL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  <cell r="D8" t="str">
            <v>Gestión Pública y Gobernabilidad</v>
          </cell>
          <cell r="E8" t="str">
            <v>Dificultad en la coordinación con los entes provinciales</v>
          </cell>
        </row>
        <row r="18">
          <cell r="C18">
            <v>0</v>
          </cell>
          <cell r="D18" t="str">
            <v>Gestión Pública y Gobernabilidad</v>
          </cell>
          <cell r="E18" t="str">
            <v>Debilidad en el vínculo entre distintos sectores (desarrollo social, educación, etc.) dentro de una jurisdicción</v>
          </cell>
        </row>
        <row r="28">
          <cell r="C28">
            <v>0</v>
          </cell>
          <cell r="D28" t="str">
            <v>Gestión Pública y Gobernabilidad</v>
          </cell>
          <cell r="E28" t="str">
            <v>Debilidad en el vínculo entre algunas jurisdicciones y las organizaciones comunitarias no gubernamentales</v>
          </cell>
        </row>
        <row r="38">
          <cell r="C38">
            <v>0</v>
          </cell>
          <cell r="D38" t="str">
            <v>Gestión Pública y Gobernabilidad</v>
          </cell>
          <cell r="E38" t="str">
            <v>Disminución del nivel de compromiso del Prestatario y del Ejecutor</v>
          </cell>
        </row>
        <row r="48">
          <cell r="C48">
            <v>0</v>
          </cell>
          <cell r="D48" t="str">
            <v>Reputación</v>
          </cell>
          <cell r="E48" t="str">
            <v>Imagen y credibilidad</v>
          </cell>
        </row>
        <row r="58">
          <cell r="C58">
            <v>0</v>
          </cell>
          <cell r="D58" t="str">
            <v>Fiduciarios</v>
          </cell>
          <cell r="E58" t="str">
            <v>Presupuesto inadecuado</v>
          </cell>
        </row>
      </sheetData>
      <sheetData sheetId="1">
        <row r="15">
          <cell r="I15">
            <v>1</v>
          </cell>
          <cell r="J15" t="str">
            <v>Bajo</v>
          </cell>
        </row>
        <row r="16">
          <cell r="I16">
            <v>1</v>
          </cell>
          <cell r="J16" t="str">
            <v>Bajo</v>
          </cell>
        </row>
        <row r="17">
          <cell r="I17">
            <v>1</v>
          </cell>
          <cell r="J17" t="str">
            <v>Bajo</v>
          </cell>
        </row>
        <row r="18">
          <cell r="I18">
            <v>1</v>
          </cell>
          <cell r="J18" t="str">
            <v>Bajo</v>
          </cell>
        </row>
        <row r="19">
          <cell r="I19">
            <v>1</v>
          </cell>
          <cell r="J19" t="str">
            <v>Bajo</v>
          </cell>
        </row>
        <row r="20">
          <cell r="I20">
            <v>2</v>
          </cell>
          <cell r="J20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2</v>
          </cell>
          <cell r="J23" t="str">
            <v>Medio</v>
          </cell>
        </row>
        <row r="24">
          <cell r="I24">
            <v>2</v>
          </cell>
          <cell r="J24" t="str">
            <v>Medio</v>
          </cell>
        </row>
        <row r="25">
          <cell r="I25">
            <v>2</v>
          </cell>
          <cell r="J25" t="str">
            <v>Medio</v>
          </cell>
        </row>
        <row r="26">
          <cell r="I26">
            <v>3</v>
          </cell>
          <cell r="J26" t="str">
            <v>Alto</v>
          </cell>
        </row>
        <row r="27">
          <cell r="I27">
            <v>3</v>
          </cell>
          <cell r="J27" t="str">
            <v>Alto</v>
          </cell>
        </row>
        <row r="28">
          <cell r="I28">
            <v>3</v>
          </cell>
          <cell r="J28" t="str">
            <v>Alto</v>
          </cell>
        </row>
        <row r="29">
          <cell r="I29">
            <v>3</v>
          </cell>
          <cell r="J29" t="str">
            <v>Alto</v>
          </cell>
        </row>
        <row r="30">
          <cell r="I30">
            <v>3</v>
          </cell>
          <cell r="J30" t="str">
            <v>Alto</v>
          </cell>
        </row>
        <row r="31">
          <cell r="I31">
            <v>3</v>
          </cell>
          <cell r="J31" t="str">
            <v>Alto</v>
          </cell>
        </row>
        <row r="32">
          <cell r="I32">
            <v>2</v>
          </cell>
          <cell r="J32" t="str">
            <v>Medio</v>
          </cell>
        </row>
        <row r="33">
          <cell r="I33">
            <v>2</v>
          </cell>
          <cell r="J33" t="str">
            <v>Medio</v>
          </cell>
        </row>
        <row r="34">
          <cell r="I34">
            <v>2</v>
          </cell>
          <cell r="J34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</row>
      </sheetData>
      <sheetData sheetId="1">
        <row r="15">
          <cell r="I15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showGridLines="0" tabSelected="1" zoomScale="138" workbookViewId="0" xr3:uid="{AEA406A1-0E4B-5B11-9CD5-51D6E497D94C}">
      <selection activeCell="I12" sqref="I12"/>
    </sheetView>
  </sheetViews>
  <sheetFormatPr defaultColWidth="8.7109375" defaultRowHeight="13.15"/>
  <cols>
    <col min="1" max="1" width="80.42578125" style="38" customWidth="1"/>
    <col min="2" max="2" width="15" bestFit="1" customWidth="1"/>
    <col min="3" max="3" width="17.7109375" hidden="1" customWidth="1"/>
    <col min="4" max="4" width="13.7109375" bestFit="1" customWidth="1"/>
    <col min="5" max="5" width="11.5703125" style="41" bestFit="1" customWidth="1"/>
    <col min="6" max="12" width="8.7109375" style="41"/>
    <col min="249" max="249" width="70.28515625" customWidth="1"/>
    <col min="250" max="250" width="11.28515625" bestFit="1" customWidth="1"/>
    <col min="251" max="251" width="14" customWidth="1"/>
    <col min="252" max="252" width="15" bestFit="1" customWidth="1"/>
    <col min="253" max="253" width="15" customWidth="1"/>
    <col min="254" max="254" width="14" bestFit="1" customWidth="1"/>
    <col min="255" max="255" width="14" customWidth="1"/>
    <col min="256" max="256" width="14" bestFit="1" customWidth="1"/>
    <col min="257" max="257" width="14" customWidth="1"/>
    <col min="258" max="258" width="15" bestFit="1" customWidth="1"/>
    <col min="259" max="260" width="12.28515625" bestFit="1" customWidth="1"/>
    <col min="505" max="505" width="70.28515625" customWidth="1"/>
    <col min="506" max="506" width="11.28515625" bestFit="1" customWidth="1"/>
    <col min="507" max="507" width="14" customWidth="1"/>
    <col min="508" max="508" width="15" bestFit="1" customWidth="1"/>
    <col min="509" max="509" width="15" customWidth="1"/>
    <col min="510" max="510" width="14" bestFit="1" customWidth="1"/>
    <col min="511" max="511" width="14" customWidth="1"/>
    <col min="512" max="512" width="14" bestFit="1" customWidth="1"/>
    <col min="513" max="513" width="14" customWidth="1"/>
    <col min="514" max="514" width="15" bestFit="1" customWidth="1"/>
    <col min="515" max="516" width="12.28515625" bestFit="1" customWidth="1"/>
    <col min="761" max="761" width="70.28515625" customWidth="1"/>
    <col min="762" max="762" width="11.28515625" bestFit="1" customWidth="1"/>
    <col min="763" max="763" width="14" customWidth="1"/>
    <col min="764" max="764" width="15" bestFit="1" customWidth="1"/>
    <col min="765" max="765" width="15" customWidth="1"/>
    <col min="766" max="766" width="14" bestFit="1" customWidth="1"/>
    <col min="767" max="767" width="14" customWidth="1"/>
    <col min="768" max="768" width="14" bestFit="1" customWidth="1"/>
    <col min="769" max="769" width="14" customWidth="1"/>
    <col min="770" max="770" width="15" bestFit="1" customWidth="1"/>
    <col min="771" max="772" width="12.28515625" bestFit="1" customWidth="1"/>
    <col min="1017" max="1017" width="70.28515625" customWidth="1"/>
    <col min="1018" max="1018" width="11.28515625" bestFit="1" customWidth="1"/>
    <col min="1019" max="1019" width="14" customWidth="1"/>
    <col min="1020" max="1020" width="15" bestFit="1" customWidth="1"/>
    <col min="1021" max="1021" width="15" customWidth="1"/>
    <col min="1022" max="1022" width="14" bestFit="1" customWidth="1"/>
    <col min="1023" max="1023" width="14" customWidth="1"/>
    <col min="1024" max="1024" width="14" bestFit="1" customWidth="1"/>
    <col min="1025" max="1025" width="14" customWidth="1"/>
    <col min="1026" max="1026" width="15" bestFit="1" customWidth="1"/>
    <col min="1027" max="1028" width="12.28515625" bestFit="1" customWidth="1"/>
    <col min="1273" max="1273" width="70.28515625" customWidth="1"/>
    <col min="1274" max="1274" width="11.28515625" bestFit="1" customWidth="1"/>
    <col min="1275" max="1275" width="14" customWidth="1"/>
    <col min="1276" max="1276" width="15" bestFit="1" customWidth="1"/>
    <col min="1277" max="1277" width="15" customWidth="1"/>
    <col min="1278" max="1278" width="14" bestFit="1" customWidth="1"/>
    <col min="1279" max="1279" width="14" customWidth="1"/>
    <col min="1280" max="1280" width="14" bestFit="1" customWidth="1"/>
    <col min="1281" max="1281" width="14" customWidth="1"/>
    <col min="1282" max="1282" width="15" bestFit="1" customWidth="1"/>
    <col min="1283" max="1284" width="12.28515625" bestFit="1" customWidth="1"/>
    <col min="1529" max="1529" width="70.28515625" customWidth="1"/>
    <col min="1530" max="1530" width="11.28515625" bestFit="1" customWidth="1"/>
    <col min="1531" max="1531" width="14" customWidth="1"/>
    <col min="1532" max="1532" width="15" bestFit="1" customWidth="1"/>
    <col min="1533" max="1533" width="15" customWidth="1"/>
    <col min="1534" max="1534" width="14" bestFit="1" customWidth="1"/>
    <col min="1535" max="1535" width="14" customWidth="1"/>
    <col min="1536" max="1536" width="14" bestFit="1" customWidth="1"/>
    <col min="1537" max="1537" width="14" customWidth="1"/>
    <col min="1538" max="1538" width="15" bestFit="1" customWidth="1"/>
    <col min="1539" max="1540" width="12.28515625" bestFit="1" customWidth="1"/>
    <col min="1785" max="1785" width="70.28515625" customWidth="1"/>
    <col min="1786" max="1786" width="11.28515625" bestFit="1" customWidth="1"/>
    <col min="1787" max="1787" width="14" customWidth="1"/>
    <col min="1788" max="1788" width="15" bestFit="1" customWidth="1"/>
    <col min="1789" max="1789" width="15" customWidth="1"/>
    <col min="1790" max="1790" width="14" bestFit="1" customWidth="1"/>
    <col min="1791" max="1791" width="14" customWidth="1"/>
    <col min="1792" max="1792" width="14" bestFit="1" customWidth="1"/>
    <col min="1793" max="1793" width="14" customWidth="1"/>
    <col min="1794" max="1794" width="15" bestFit="1" customWidth="1"/>
    <col min="1795" max="1796" width="12.28515625" bestFit="1" customWidth="1"/>
    <col min="2041" max="2041" width="70.28515625" customWidth="1"/>
    <col min="2042" max="2042" width="11.28515625" bestFit="1" customWidth="1"/>
    <col min="2043" max="2043" width="14" customWidth="1"/>
    <col min="2044" max="2044" width="15" bestFit="1" customWidth="1"/>
    <col min="2045" max="2045" width="15" customWidth="1"/>
    <col min="2046" max="2046" width="14" bestFit="1" customWidth="1"/>
    <col min="2047" max="2047" width="14" customWidth="1"/>
    <col min="2048" max="2048" width="14" bestFit="1" customWidth="1"/>
    <col min="2049" max="2049" width="14" customWidth="1"/>
    <col min="2050" max="2050" width="15" bestFit="1" customWidth="1"/>
    <col min="2051" max="2052" width="12.28515625" bestFit="1" customWidth="1"/>
    <col min="2297" max="2297" width="70.28515625" customWidth="1"/>
    <col min="2298" max="2298" width="11.28515625" bestFit="1" customWidth="1"/>
    <col min="2299" max="2299" width="14" customWidth="1"/>
    <col min="2300" max="2300" width="15" bestFit="1" customWidth="1"/>
    <col min="2301" max="2301" width="15" customWidth="1"/>
    <col min="2302" max="2302" width="14" bestFit="1" customWidth="1"/>
    <col min="2303" max="2303" width="14" customWidth="1"/>
    <col min="2304" max="2304" width="14" bestFit="1" customWidth="1"/>
    <col min="2305" max="2305" width="14" customWidth="1"/>
    <col min="2306" max="2306" width="15" bestFit="1" customWidth="1"/>
    <col min="2307" max="2308" width="12.28515625" bestFit="1" customWidth="1"/>
    <col min="2553" max="2553" width="70.28515625" customWidth="1"/>
    <col min="2554" max="2554" width="11.28515625" bestFit="1" customWidth="1"/>
    <col min="2555" max="2555" width="14" customWidth="1"/>
    <col min="2556" max="2556" width="15" bestFit="1" customWidth="1"/>
    <col min="2557" max="2557" width="15" customWidth="1"/>
    <col min="2558" max="2558" width="14" bestFit="1" customWidth="1"/>
    <col min="2559" max="2559" width="14" customWidth="1"/>
    <col min="2560" max="2560" width="14" bestFit="1" customWidth="1"/>
    <col min="2561" max="2561" width="14" customWidth="1"/>
    <col min="2562" max="2562" width="15" bestFit="1" customWidth="1"/>
    <col min="2563" max="2564" width="12.28515625" bestFit="1" customWidth="1"/>
    <col min="2809" max="2809" width="70.28515625" customWidth="1"/>
    <col min="2810" max="2810" width="11.28515625" bestFit="1" customWidth="1"/>
    <col min="2811" max="2811" width="14" customWidth="1"/>
    <col min="2812" max="2812" width="15" bestFit="1" customWidth="1"/>
    <col min="2813" max="2813" width="15" customWidth="1"/>
    <col min="2814" max="2814" width="14" bestFit="1" customWidth="1"/>
    <col min="2815" max="2815" width="14" customWidth="1"/>
    <col min="2816" max="2816" width="14" bestFit="1" customWidth="1"/>
    <col min="2817" max="2817" width="14" customWidth="1"/>
    <col min="2818" max="2818" width="15" bestFit="1" customWidth="1"/>
    <col min="2819" max="2820" width="12.28515625" bestFit="1" customWidth="1"/>
    <col min="3065" max="3065" width="70.28515625" customWidth="1"/>
    <col min="3066" max="3066" width="11.28515625" bestFit="1" customWidth="1"/>
    <col min="3067" max="3067" width="14" customWidth="1"/>
    <col min="3068" max="3068" width="15" bestFit="1" customWidth="1"/>
    <col min="3069" max="3069" width="15" customWidth="1"/>
    <col min="3070" max="3070" width="14" bestFit="1" customWidth="1"/>
    <col min="3071" max="3071" width="14" customWidth="1"/>
    <col min="3072" max="3072" width="14" bestFit="1" customWidth="1"/>
    <col min="3073" max="3073" width="14" customWidth="1"/>
    <col min="3074" max="3074" width="15" bestFit="1" customWidth="1"/>
    <col min="3075" max="3076" width="12.28515625" bestFit="1" customWidth="1"/>
    <col min="3321" max="3321" width="70.28515625" customWidth="1"/>
    <col min="3322" max="3322" width="11.28515625" bestFit="1" customWidth="1"/>
    <col min="3323" max="3323" width="14" customWidth="1"/>
    <col min="3324" max="3324" width="15" bestFit="1" customWidth="1"/>
    <col min="3325" max="3325" width="15" customWidth="1"/>
    <col min="3326" max="3326" width="14" bestFit="1" customWidth="1"/>
    <col min="3327" max="3327" width="14" customWidth="1"/>
    <col min="3328" max="3328" width="14" bestFit="1" customWidth="1"/>
    <col min="3329" max="3329" width="14" customWidth="1"/>
    <col min="3330" max="3330" width="15" bestFit="1" customWidth="1"/>
    <col min="3331" max="3332" width="12.28515625" bestFit="1" customWidth="1"/>
    <col min="3577" max="3577" width="70.28515625" customWidth="1"/>
    <col min="3578" max="3578" width="11.28515625" bestFit="1" customWidth="1"/>
    <col min="3579" max="3579" width="14" customWidth="1"/>
    <col min="3580" max="3580" width="15" bestFit="1" customWidth="1"/>
    <col min="3581" max="3581" width="15" customWidth="1"/>
    <col min="3582" max="3582" width="14" bestFit="1" customWidth="1"/>
    <col min="3583" max="3583" width="14" customWidth="1"/>
    <col min="3584" max="3584" width="14" bestFit="1" customWidth="1"/>
    <col min="3585" max="3585" width="14" customWidth="1"/>
    <col min="3586" max="3586" width="15" bestFit="1" customWidth="1"/>
    <col min="3587" max="3588" width="12.28515625" bestFit="1" customWidth="1"/>
    <col min="3833" max="3833" width="70.28515625" customWidth="1"/>
    <col min="3834" max="3834" width="11.28515625" bestFit="1" customWidth="1"/>
    <col min="3835" max="3835" width="14" customWidth="1"/>
    <col min="3836" max="3836" width="15" bestFit="1" customWidth="1"/>
    <col min="3837" max="3837" width="15" customWidth="1"/>
    <col min="3838" max="3838" width="14" bestFit="1" customWidth="1"/>
    <col min="3839" max="3839" width="14" customWidth="1"/>
    <col min="3840" max="3840" width="14" bestFit="1" customWidth="1"/>
    <col min="3841" max="3841" width="14" customWidth="1"/>
    <col min="3842" max="3842" width="15" bestFit="1" customWidth="1"/>
    <col min="3843" max="3844" width="12.28515625" bestFit="1" customWidth="1"/>
    <col min="4089" max="4089" width="70.28515625" customWidth="1"/>
    <col min="4090" max="4090" width="11.28515625" bestFit="1" customWidth="1"/>
    <col min="4091" max="4091" width="14" customWidth="1"/>
    <col min="4092" max="4092" width="15" bestFit="1" customWidth="1"/>
    <col min="4093" max="4093" width="15" customWidth="1"/>
    <col min="4094" max="4094" width="14" bestFit="1" customWidth="1"/>
    <col min="4095" max="4095" width="14" customWidth="1"/>
    <col min="4096" max="4096" width="14" bestFit="1" customWidth="1"/>
    <col min="4097" max="4097" width="14" customWidth="1"/>
    <col min="4098" max="4098" width="15" bestFit="1" customWidth="1"/>
    <col min="4099" max="4100" width="12.28515625" bestFit="1" customWidth="1"/>
    <col min="4345" max="4345" width="70.28515625" customWidth="1"/>
    <col min="4346" max="4346" width="11.28515625" bestFit="1" customWidth="1"/>
    <col min="4347" max="4347" width="14" customWidth="1"/>
    <col min="4348" max="4348" width="15" bestFit="1" customWidth="1"/>
    <col min="4349" max="4349" width="15" customWidth="1"/>
    <col min="4350" max="4350" width="14" bestFit="1" customWidth="1"/>
    <col min="4351" max="4351" width="14" customWidth="1"/>
    <col min="4352" max="4352" width="14" bestFit="1" customWidth="1"/>
    <col min="4353" max="4353" width="14" customWidth="1"/>
    <col min="4354" max="4354" width="15" bestFit="1" customWidth="1"/>
    <col min="4355" max="4356" width="12.28515625" bestFit="1" customWidth="1"/>
    <col min="4601" max="4601" width="70.28515625" customWidth="1"/>
    <col min="4602" max="4602" width="11.28515625" bestFit="1" customWidth="1"/>
    <col min="4603" max="4603" width="14" customWidth="1"/>
    <col min="4604" max="4604" width="15" bestFit="1" customWidth="1"/>
    <col min="4605" max="4605" width="15" customWidth="1"/>
    <col min="4606" max="4606" width="14" bestFit="1" customWidth="1"/>
    <col min="4607" max="4607" width="14" customWidth="1"/>
    <col min="4608" max="4608" width="14" bestFit="1" customWidth="1"/>
    <col min="4609" max="4609" width="14" customWidth="1"/>
    <col min="4610" max="4610" width="15" bestFit="1" customWidth="1"/>
    <col min="4611" max="4612" width="12.28515625" bestFit="1" customWidth="1"/>
    <col min="4857" max="4857" width="70.28515625" customWidth="1"/>
    <col min="4858" max="4858" width="11.28515625" bestFit="1" customWidth="1"/>
    <col min="4859" max="4859" width="14" customWidth="1"/>
    <col min="4860" max="4860" width="15" bestFit="1" customWidth="1"/>
    <col min="4861" max="4861" width="15" customWidth="1"/>
    <col min="4862" max="4862" width="14" bestFit="1" customWidth="1"/>
    <col min="4863" max="4863" width="14" customWidth="1"/>
    <col min="4864" max="4864" width="14" bestFit="1" customWidth="1"/>
    <col min="4865" max="4865" width="14" customWidth="1"/>
    <col min="4866" max="4866" width="15" bestFit="1" customWidth="1"/>
    <col min="4867" max="4868" width="12.28515625" bestFit="1" customWidth="1"/>
    <col min="5113" max="5113" width="70.28515625" customWidth="1"/>
    <col min="5114" max="5114" width="11.28515625" bestFit="1" customWidth="1"/>
    <col min="5115" max="5115" width="14" customWidth="1"/>
    <col min="5116" max="5116" width="15" bestFit="1" customWidth="1"/>
    <col min="5117" max="5117" width="15" customWidth="1"/>
    <col min="5118" max="5118" width="14" bestFit="1" customWidth="1"/>
    <col min="5119" max="5119" width="14" customWidth="1"/>
    <col min="5120" max="5120" width="14" bestFit="1" customWidth="1"/>
    <col min="5121" max="5121" width="14" customWidth="1"/>
    <col min="5122" max="5122" width="15" bestFit="1" customWidth="1"/>
    <col min="5123" max="5124" width="12.28515625" bestFit="1" customWidth="1"/>
    <col min="5369" max="5369" width="70.28515625" customWidth="1"/>
    <col min="5370" max="5370" width="11.28515625" bestFit="1" customWidth="1"/>
    <col min="5371" max="5371" width="14" customWidth="1"/>
    <col min="5372" max="5372" width="15" bestFit="1" customWidth="1"/>
    <col min="5373" max="5373" width="15" customWidth="1"/>
    <col min="5374" max="5374" width="14" bestFit="1" customWidth="1"/>
    <col min="5375" max="5375" width="14" customWidth="1"/>
    <col min="5376" max="5376" width="14" bestFit="1" customWidth="1"/>
    <col min="5377" max="5377" width="14" customWidth="1"/>
    <col min="5378" max="5378" width="15" bestFit="1" customWidth="1"/>
    <col min="5379" max="5380" width="12.28515625" bestFit="1" customWidth="1"/>
    <col min="5625" max="5625" width="70.28515625" customWidth="1"/>
    <col min="5626" max="5626" width="11.28515625" bestFit="1" customWidth="1"/>
    <col min="5627" max="5627" width="14" customWidth="1"/>
    <col min="5628" max="5628" width="15" bestFit="1" customWidth="1"/>
    <col min="5629" max="5629" width="15" customWidth="1"/>
    <col min="5630" max="5630" width="14" bestFit="1" customWidth="1"/>
    <col min="5631" max="5631" width="14" customWidth="1"/>
    <col min="5632" max="5632" width="14" bestFit="1" customWidth="1"/>
    <col min="5633" max="5633" width="14" customWidth="1"/>
    <col min="5634" max="5634" width="15" bestFit="1" customWidth="1"/>
    <col min="5635" max="5636" width="12.28515625" bestFit="1" customWidth="1"/>
    <col min="5881" max="5881" width="70.28515625" customWidth="1"/>
    <col min="5882" max="5882" width="11.28515625" bestFit="1" customWidth="1"/>
    <col min="5883" max="5883" width="14" customWidth="1"/>
    <col min="5884" max="5884" width="15" bestFit="1" customWidth="1"/>
    <col min="5885" max="5885" width="15" customWidth="1"/>
    <col min="5886" max="5886" width="14" bestFit="1" customWidth="1"/>
    <col min="5887" max="5887" width="14" customWidth="1"/>
    <col min="5888" max="5888" width="14" bestFit="1" customWidth="1"/>
    <col min="5889" max="5889" width="14" customWidth="1"/>
    <col min="5890" max="5890" width="15" bestFit="1" customWidth="1"/>
    <col min="5891" max="5892" width="12.28515625" bestFit="1" customWidth="1"/>
    <col min="6137" max="6137" width="70.28515625" customWidth="1"/>
    <col min="6138" max="6138" width="11.28515625" bestFit="1" customWidth="1"/>
    <col min="6139" max="6139" width="14" customWidth="1"/>
    <col min="6140" max="6140" width="15" bestFit="1" customWidth="1"/>
    <col min="6141" max="6141" width="15" customWidth="1"/>
    <col min="6142" max="6142" width="14" bestFit="1" customWidth="1"/>
    <col min="6143" max="6143" width="14" customWidth="1"/>
    <col min="6144" max="6144" width="14" bestFit="1" customWidth="1"/>
    <col min="6145" max="6145" width="14" customWidth="1"/>
    <col min="6146" max="6146" width="15" bestFit="1" customWidth="1"/>
    <col min="6147" max="6148" width="12.28515625" bestFit="1" customWidth="1"/>
    <col min="6393" max="6393" width="70.28515625" customWidth="1"/>
    <col min="6394" max="6394" width="11.28515625" bestFit="1" customWidth="1"/>
    <col min="6395" max="6395" width="14" customWidth="1"/>
    <col min="6396" max="6396" width="15" bestFit="1" customWidth="1"/>
    <col min="6397" max="6397" width="15" customWidth="1"/>
    <col min="6398" max="6398" width="14" bestFit="1" customWidth="1"/>
    <col min="6399" max="6399" width="14" customWidth="1"/>
    <col min="6400" max="6400" width="14" bestFit="1" customWidth="1"/>
    <col min="6401" max="6401" width="14" customWidth="1"/>
    <col min="6402" max="6402" width="15" bestFit="1" customWidth="1"/>
    <col min="6403" max="6404" width="12.28515625" bestFit="1" customWidth="1"/>
    <col min="6649" max="6649" width="70.28515625" customWidth="1"/>
    <col min="6650" max="6650" width="11.28515625" bestFit="1" customWidth="1"/>
    <col min="6651" max="6651" width="14" customWidth="1"/>
    <col min="6652" max="6652" width="15" bestFit="1" customWidth="1"/>
    <col min="6653" max="6653" width="15" customWidth="1"/>
    <col min="6654" max="6654" width="14" bestFit="1" customWidth="1"/>
    <col min="6655" max="6655" width="14" customWidth="1"/>
    <col min="6656" max="6656" width="14" bestFit="1" customWidth="1"/>
    <col min="6657" max="6657" width="14" customWidth="1"/>
    <col min="6658" max="6658" width="15" bestFit="1" customWidth="1"/>
    <col min="6659" max="6660" width="12.28515625" bestFit="1" customWidth="1"/>
    <col min="6905" max="6905" width="70.28515625" customWidth="1"/>
    <col min="6906" max="6906" width="11.28515625" bestFit="1" customWidth="1"/>
    <col min="6907" max="6907" width="14" customWidth="1"/>
    <col min="6908" max="6908" width="15" bestFit="1" customWidth="1"/>
    <col min="6909" max="6909" width="15" customWidth="1"/>
    <col min="6910" max="6910" width="14" bestFit="1" customWidth="1"/>
    <col min="6911" max="6911" width="14" customWidth="1"/>
    <col min="6912" max="6912" width="14" bestFit="1" customWidth="1"/>
    <col min="6913" max="6913" width="14" customWidth="1"/>
    <col min="6914" max="6914" width="15" bestFit="1" customWidth="1"/>
    <col min="6915" max="6916" width="12.28515625" bestFit="1" customWidth="1"/>
    <col min="7161" max="7161" width="70.28515625" customWidth="1"/>
    <col min="7162" max="7162" width="11.28515625" bestFit="1" customWidth="1"/>
    <col min="7163" max="7163" width="14" customWidth="1"/>
    <col min="7164" max="7164" width="15" bestFit="1" customWidth="1"/>
    <col min="7165" max="7165" width="15" customWidth="1"/>
    <col min="7166" max="7166" width="14" bestFit="1" customWidth="1"/>
    <col min="7167" max="7167" width="14" customWidth="1"/>
    <col min="7168" max="7168" width="14" bestFit="1" customWidth="1"/>
    <col min="7169" max="7169" width="14" customWidth="1"/>
    <col min="7170" max="7170" width="15" bestFit="1" customWidth="1"/>
    <col min="7171" max="7172" width="12.28515625" bestFit="1" customWidth="1"/>
    <col min="7417" max="7417" width="70.28515625" customWidth="1"/>
    <col min="7418" max="7418" width="11.28515625" bestFit="1" customWidth="1"/>
    <col min="7419" max="7419" width="14" customWidth="1"/>
    <col min="7420" max="7420" width="15" bestFit="1" customWidth="1"/>
    <col min="7421" max="7421" width="15" customWidth="1"/>
    <col min="7422" max="7422" width="14" bestFit="1" customWidth="1"/>
    <col min="7423" max="7423" width="14" customWidth="1"/>
    <col min="7424" max="7424" width="14" bestFit="1" customWidth="1"/>
    <col min="7425" max="7425" width="14" customWidth="1"/>
    <col min="7426" max="7426" width="15" bestFit="1" customWidth="1"/>
    <col min="7427" max="7428" width="12.28515625" bestFit="1" customWidth="1"/>
    <col min="7673" max="7673" width="70.28515625" customWidth="1"/>
    <col min="7674" max="7674" width="11.28515625" bestFit="1" customWidth="1"/>
    <col min="7675" max="7675" width="14" customWidth="1"/>
    <col min="7676" max="7676" width="15" bestFit="1" customWidth="1"/>
    <col min="7677" max="7677" width="15" customWidth="1"/>
    <col min="7678" max="7678" width="14" bestFit="1" customWidth="1"/>
    <col min="7679" max="7679" width="14" customWidth="1"/>
    <col min="7680" max="7680" width="14" bestFit="1" customWidth="1"/>
    <col min="7681" max="7681" width="14" customWidth="1"/>
    <col min="7682" max="7682" width="15" bestFit="1" customWidth="1"/>
    <col min="7683" max="7684" width="12.28515625" bestFit="1" customWidth="1"/>
    <col min="7929" max="7929" width="70.28515625" customWidth="1"/>
    <col min="7930" max="7930" width="11.28515625" bestFit="1" customWidth="1"/>
    <col min="7931" max="7931" width="14" customWidth="1"/>
    <col min="7932" max="7932" width="15" bestFit="1" customWidth="1"/>
    <col min="7933" max="7933" width="15" customWidth="1"/>
    <col min="7934" max="7934" width="14" bestFit="1" customWidth="1"/>
    <col min="7935" max="7935" width="14" customWidth="1"/>
    <col min="7936" max="7936" width="14" bestFit="1" customWidth="1"/>
    <col min="7937" max="7937" width="14" customWidth="1"/>
    <col min="7938" max="7938" width="15" bestFit="1" customWidth="1"/>
    <col min="7939" max="7940" width="12.28515625" bestFit="1" customWidth="1"/>
    <col min="8185" max="8185" width="70.28515625" customWidth="1"/>
    <col min="8186" max="8186" width="11.28515625" bestFit="1" customWidth="1"/>
    <col min="8187" max="8187" width="14" customWidth="1"/>
    <col min="8188" max="8188" width="15" bestFit="1" customWidth="1"/>
    <col min="8189" max="8189" width="15" customWidth="1"/>
    <col min="8190" max="8190" width="14" bestFit="1" customWidth="1"/>
    <col min="8191" max="8191" width="14" customWidth="1"/>
    <col min="8192" max="8192" width="14" bestFit="1" customWidth="1"/>
    <col min="8193" max="8193" width="14" customWidth="1"/>
    <col min="8194" max="8194" width="15" bestFit="1" customWidth="1"/>
    <col min="8195" max="8196" width="12.28515625" bestFit="1" customWidth="1"/>
    <col min="8441" max="8441" width="70.28515625" customWidth="1"/>
    <col min="8442" max="8442" width="11.28515625" bestFit="1" customWidth="1"/>
    <col min="8443" max="8443" width="14" customWidth="1"/>
    <col min="8444" max="8444" width="15" bestFit="1" customWidth="1"/>
    <col min="8445" max="8445" width="15" customWidth="1"/>
    <col min="8446" max="8446" width="14" bestFit="1" customWidth="1"/>
    <col min="8447" max="8447" width="14" customWidth="1"/>
    <col min="8448" max="8448" width="14" bestFit="1" customWidth="1"/>
    <col min="8449" max="8449" width="14" customWidth="1"/>
    <col min="8450" max="8450" width="15" bestFit="1" customWidth="1"/>
    <col min="8451" max="8452" width="12.28515625" bestFit="1" customWidth="1"/>
    <col min="8697" max="8697" width="70.28515625" customWidth="1"/>
    <col min="8698" max="8698" width="11.28515625" bestFit="1" customWidth="1"/>
    <col min="8699" max="8699" width="14" customWidth="1"/>
    <col min="8700" max="8700" width="15" bestFit="1" customWidth="1"/>
    <col min="8701" max="8701" width="15" customWidth="1"/>
    <col min="8702" max="8702" width="14" bestFit="1" customWidth="1"/>
    <col min="8703" max="8703" width="14" customWidth="1"/>
    <col min="8704" max="8704" width="14" bestFit="1" customWidth="1"/>
    <col min="8705" max="8705" width="14" customWidth="1"/>
    <col min="8706" max="8706" width="15" bestFit="1" customWidth="1"/>
    <col min="8707" max="8708" width="12.28515625" bestFit="1" customWidth="1"/>
    <col min="8953" max="8953" width="70.28515625" customWidth="1"/>
    <col min="8954" max="8954" width="11.28515625" bestFit="1" customWidth="1"/>
    <col min="8955" max="8955" width="14" customWidth="1"/>
    <col min="8956" max="8956" width="15" bestFit="1" customWidth="1"/>
    <col min="8957" max="8957" width="15" customWidth="1"/>
    <col min="8958" max="8958" width="14" bestFit="1" customWidth="1"/>
    <col min="8959" max="8959" width="14" customWidth="1"/>
    <col min="8960" max="8960" width="14" bestFit="1" customWidth="1"/>
    <col min="8961" max="8961" width="14" customWidth="1"/>
    <col min="8962" max="8962" width="15" bestFit="1" customWidth="1"/>
    <col min="8963" max="8964" width="12.28515625" bestFit="1" customWidth="1"/>
    <col min="9209" max="9209" width="70.28515625" customWidth="1"/>
    <col min="9210" max="9210" width="11.28515625" bestFit="1" customWidth="1"/>
    <col min="9211" max="9211" width="14" customWidth="1"/>
    <col min="9212" max="9212" width="15" bestFit="1" customWidth="1"/>
    <col min="9213" max="9213" width="15" customWidth="1"/>
    <col min="9214" max="9214" width="14" bestFit="1" customWidth="1"/>
    <col min="9215" max="9215" width="14" customWidth="1"/>
    <col min="9216" max="9216" width="14" bestFit="1" customWidth="1"/>
    <col min="9217" max="9217" width="14" customWidth="1"/>
    <col min="9218" max="9218" width="15" bestFit="1" customWidth="1"/>
    <col min="9219" max="9220" width="12.28515625" bestFit="1" customWidth="1"/>
    <col min="9465" max="9465" width="70.28515625" customWidth="1"/>
    <col min="9466" max="9466" width="11.28515625" bestFit="1" customWidth="1"/>
    <col min="9467" max="9467" width="14" customWidth="1"/>
    <col min="9468" max="9468" width="15" bestFit="1" customWidth="1"/>
    <col min="9469" max="9469" width="15" customWidth="1"/>
    <col min="9470" max="9470" width="14" bestFit="1" customWidth="1"/>
    <col min="9471" max="9471" width="14" customWidth="1"/>
    <col min="9472" max="9472" width="14" bestFit="1" customWidth="1"/>
    <col min="9473" max="9473" width="14" customWidth="1"/>
    <col min="9474" max="9474" width="15" bestFit="1" customWidth="1"/>
    <col min="9475" max="9476" width="12.28515625" bestFit="1" customWidth="1"/>
    <col min="9721" max="9721" width="70.28515625" customWidth="1"/>
    <col min="9722" max="9722" width="11.28515625" bestFit="1" customWidth="1"/>
    <col min="9723" max="9723" width="14" customWidth="1"/>
    <col min="9724" max="9724" width="15" bestFit="1" customWidth="1"/>
    <col min="9725" max="9725" width="15" customWidth="1"/>
    <col min="9726" max="9726" width="14" bestFit="1" customWidth="1"/>
    <col min="9727" max="9727" width="14" customWidth="1"/>
    <col min="9728" max="9728" width="14" bestFit="1" customWidth="1"/>
    <col min="9729" max="9729" width="14" customWidth="1"/>
    <col min="9730" max="9730" width="15" bestFit="1" customWidth="1"/>
    <col min="9731" max="9732" width="12.28515625" bestFit="1" customWidth="1"/>
    <col min="9977" max="9977" width="70.28515625" customWidth="1"/>
    <col min="9978" max="9978" width="11.28515625" bestFit="1" customWidth="1"/>
    <col min="9979" max="9979" width="14" customWidth="1"/>
    <col min="9980" max="9980" width="15" bestFit="1" customWidth="1"/>
    <col min="9981" max="9981" width="15" customWidth="1"/>
    <col min="9982" max="9982" width="14" bestFit="1" customWidth="1"/>
    <col min="9983" max="9983" width="14" customWidth="1"/>
    <col min="9984" max="9984" width="14" bestFit="1" customWidth="1"/>
    <col min="9985" max="9985" width="14" customWidth="1"/>
    <col min="9986" max="9986" width="15" bestFit="1" customWidth="1"/>
    <col min="9987" max="9988" width="12.28515625" bestFit="1" customWidth="1"/>
    <col min="10233" max="10233" width="70.28515625" customWidth="1"/>
    <col min="10234" max="10234" width="11.28515625" bestFit="1" customWidth="1"/>
    <col min="10235" max="10235" width="14" customWidth="1"/>
    <col min="10236" max="10236" width="15" bestFit="1" customWidth="1"/>
    <col min="10237" max="10237" width="15" customWidth="1"/>
    <col min="10238" max="10238" width="14" bestFit="1" customWidth="1"/>
    <col min="10239" max="10239" width="14" customWidth="1"/>
    <col min="10240" max="10240" width="14" bestFit="1" customWidth="1"/>
    <col min="10241" max="10241" width="14" customWidth="1"/>
    <col min="10242" max="10242" width="15" bestFit="1" customWidth="1"/>
    <col min="10243" max="10244" width="12.28515625" bestFit="1" customWidth="1"/>
    <col min="10489" max="10489" width="70.28515625" customWidth="1"/>
    <col min="10490" max="10490" width="11.28515625" bestFit="1" customWidth="1"/>
    <col min="10491" max="10491" width="14" customWidth="1"/>
    <col min="10492" max="10492" width="15" bestFit="1" customWidth="1"/>
    <col min="10493" max="10493" width="15" customWidth="1"/>
    <col min="10494" max="10494" width="14" bestFit="1" customWidth="1"/>
    <col min="10495" max="10495" width="14" customWidth="1"/>
    <col min="10496" max="10496" width="14" bestFit="1" customWidth="1"/>
    <col min="10497" max="10497" width="14" customWidth="1"/>
    <col min="10498" max="10498" width="15" bestFit="1" customWidth="1"/>
    <col min="10499" max="10500" width="12.28515625" bestFit="1" customWidth="1"/>
    <col min="10745" max="10745" width="70.28515625" customWidth="1"/>
    <col min="10746" max="10746" width="11.28515625" bestFit="1" customWidth="1"/>
    <col min="10747" max="10747" width="14" customWidth="1"/>
    <col min="10748" max="10748" width="15" bestFit="1" customWidth="1"/>
    <col min="10749" max="10749" width="15" customWidth="1"/>
    <col min="10750" max="10750" width="14" bestFit="1" customWidth="1"/>
    <col min="10751" max="10751" width="14" customWidth="1"/>
    <col min="10752" max="10752" width="14" bestFit="1" customWidth="1"/>
    <col min="10753" max="10753" width="14" customWidth="1"/>
    <col min="10754" max="10754" width="15" bestFit="1" customWidth="1"/>
    <col min="10755" max="10756" width="12.28515625" bestFit="1" customWidth="1"/>
    <col min="11001" max="11001" width="70.28515625" customWidth="1"/>
    <col min="11002" max="11002" width="11.28515625" bestFit="1" customWidth="1"/>
    <col min="11003" max="11003" width="14" customWidth="1"/>
    <col min="11004" max="11004" width="15" bestFit="1" customWidth="1"/>
    <col min="11005" max="11005" width="15" customWidth="1"/>
    <col min="11006" max="11006" width="14" bestFit="1" customWidth="1"/>
    <col min="11007" max="11007" width="14" customWidth="1"/>
    <col min="11008" max="11008" width="14" bestFit="1" customWidth="1"/>
    <col min="11009" max="11009" width="14" customWidth="1"/>
    <col min="11010" max="11010" width="15" bestFit="1" customWidth="1"/>
    <col min="11011" max="11012" width="12.28515625" bestFit="1" customWidth="1"/>
    <col min="11257" max="11257" width="70.28515625" customWidth="1"/>
    <col min="11258" max="11258" width="11.28515625" bestFit="1" customWidth="1"/>
    <col min="11259" max="11259" width="14" customWidth="1"/>
    <col min="11260" max="11260" width="15" bestFit="1" customWidth="1"/>
    <col min="11261" max="11261" width="15" customWidth="1"/>
    <col min="11262" max="11262" width="14" bestFit="1" customWidth="1"/>
    <col min="11263" max="11263" width="14" customWidth="1"/>
    <col min="11264" max="11264" width="14" bestFit="1" customWidth="1"/>
    <col min="11265" max="11265" width="14" customWidth="1"/>
    <col min="11266" max="11266" width="15" bestFit="1" customWidth="1"/>
    <col min="11267" max="11268" width="12.28515625" bestFit="1" customWidth="1"/>
    <col min="11513" max="11513" width="70.28515625" customWidth="1"/>
    <col min="11514" max="11514" width="11.28515625" bestFit="1" customWidth="1"/>
    <col min="11515" max="11515" width="14" customWidth="1"/>
    <col min="11516" max="11516" width="15" bestFit="1" customWidth="1"/>
    <col min="11517" max="11517" width="15" customWidth="1"/>
    <col min="11518" max="11518" width="14" bestFit="1" customWidth="1"/>
    <col min="11519" max="11519" width="14" customWidth="1"/>
    <col min="11520" max="11520" width="14" bestFit="1" customWidth="1"/>
    <col min="11521" max="11521" width="14" customWidth="1"/>
    <col min="11522" max="11522" width="15" bestFit="1" customWidth="1"/>
    <col min="11523" max="11524" width="12.28515625" bestFit="1" customWidth="1"/>
    <col min="11769" max="11769" width="70.28515625" customWidth="1"/>
    <col min="11770" max="11770" width="11.28515625" bestFit="1" customWidth="1"/>
    <col min="11771" max="11771" width="14" customWidth="1"/>
    <col min="11772" max="11772" width="15" bestFit="1" customWidth="1"/>
    <col min="11773" max="11773" width="15" customWidth="1"/>
    <col min="11774" max="11774" width="14" bestFit="1" customWidth="1"/>
    <col min="11775" max="11775" width="14" customWidth="1"/>
    <col min="11776" max="11776" width="14" bestFit="1" customWidth="1"/>
    <col min="11777" max="11777" width="14" customWidth="1"/>
    <col min="11778" max="11778" width="15" bestFit="1" customWidth="1"/>
    <col min="11779" max="11780" width="12.28515625" bestFit="1" customWidth="1"/>
    <col min="12025" max="12025" width="70.28515625" customWidth="1"/>
    <col min="12026" max="12026" width="11.28515625" bestFit="1" customWidth="1"/>
    <col min="12027" max="12027" width="14" customWidth="1"/>
    <col min="12028" max="12028" width="15" bestFit="1" customWidth="1"/>
    <col min="12029" max="12029" width="15" customWidth="1"/>
    <col min="12030" max="12030" width="14" bestFit="1" customWidth="1"/>
    <col min="12031" max="12031" width="14" customWidth="1"/>
    <col min="12032" max="12032" width="14" bestFit="1" customWidth="1"/>
    <col min="12033" max="12033" width="14" customWidth="1"/>
    <col min="12034" max="12034" width="15" bestFit="1" customWidth="1"/>
    <col min="12035" max="12036" width="12.28515625" bestFit="1" customWidth="1"/>
    <col min="12281" max="12281" width="70.28515625" customWidth="1"/>
    <col min="12282" max="12282" width="11.28515625" bestFit="1" customWidth="1"/>
    <col min="12283" max="12283" width="14" customWidth="1"/>
    <col min="12284" max="12284" width="15" bestFit="1" customWidth="1"/>
    <col min="12285" max="12285" width="15" customWidth="1"/>
    <col min="12286" max="12286" width="14" bestFit="1" customWidth="1"/>
    <col min="12287" max="12287" width="14" customWidth="1"/>
    <col min="12288" max="12288" width="14" bestFit="1" customWidth="1"/>
    <col min="12289" max="12289" width="14" customWidth="1"/>
    <col min="12290" max="12290" width="15" bestFit="1" customWidth="1"/>
    <col min="12291" max="12292" width="12.28515625" bestFit="1" customWidth="1"/>
    <col min="12537" max="12537" width="70.28515625" customWidth="1"/>
    <col min="12538" max="12538" width="11.28515625" bestFit="1" customWidth="1"/>
    <col min="12539" max="12539" width="14" customWidth="1"/>
    <col min="12540" max="12540" width="15" bestFit="1" customWidth="1"/>
    <col min="12541" max="12541" width="15" customWidth="1"/>
    <col min="12542" max="12542" width="14" bestFit="1" customWidth="1"/>
    <col min="12543" max="12543" width="14" customWidth="1"/>
    <col min="12544" max="12544" width="14" bestFit="1" customWidth="1"/>
    <col min="12545" max="12545" width="14" customWidth="1"/>
    <col min="12546" max="12546" width="15" bestFit="1" customWidth="1"/>
    <col min="12547" max="12548" width="12.28515625" bestFit="1" customWidth="1"/>
    <col min="12793" max="12793" width="70.28515625" customWidth="1"/>
    <col min="12794" max="12794" width="11.28515625" bestFit="1" customWidth="1"/>
    <col min="12795" max="12795" width="14" customWidth="1"/>
    <col min="12796" max="12796" width="15" bestFit="1" customWidth="1"/>
    <col min="12797" max="12797" width="15" customWidth="1"/>
    <col min="12798" max="12798" width="14" bestFit="1" customWidth="1"/>
    <col min="12799" max="12799" width="14" customWidth="1"/>
    <col min="12800" max="12800" width="14" bestFit="1" customWidth="1"/>
    <col min="12801" max="12801" width="14" customWidth="1"/>
    <col min="12802" max="12802" width="15" bestFit="1" customWidth="1"/>
    <col min="12803" max="12804" width="12.28515625" bestFit="1" customWidth="1"/>
    <col min="13049" max="13049" width="70.28515625" customWidth="1"/>
    <col min="13050" max="13050" width="11.28515625" bestFit="1" customWidth="1"/>
    <col min="13051" max="13051" width="14" customWidth="1"/>
    <col min="13052" max="13052" width="15" bestFit="1" customWidth="1"/>
    <col min="13053" max="13053" width="15" customWidth="1"/>
    <col min="13054" max="13054" width="14" bestFit="1" customWidth="1"/>
    <col min="13055" max="13055" width="14" customWidth="1"/>
    <col min="13056" max="13056" width="14" bestFit="1" customWidth="1"/>
    <col min="13057" max="13057" width="14" customWidth="1"/>
    <col min="13058" max="13058" width="15" bestFit="1" customWidth="1"/>
    <col min="13059" max="13060" width="12.28515625" bestFit="1" customWidth="1"/>
    <col min="13305" max="13305" width="70.28515625" customWidth="1"/>
    <col min="13306" max="13306" width="11.28515625" bestFit="1" customWidth="1"/>
    <col min="13307" max="13307" width="14" customWidth="1"/>
    <col min="13308" max="13308" width="15" bestFit="1" customWidth="1"/>
    <col min="13309" max="13309" width="15" customWidth="1"/>
    <col min="13310" max="13310" width="14" bestFit="1" customWidth="1"/>
    <col min="13311" max="13311" width="14" customWidth="1"/>
    <col min="13312" max="13312" width="14" bestFit="1" customWidth="1"/>
    <col min="13313" max="13313" width="14" customWidth="1"/>
    <col min="13314" max="13314" width="15" bestFit="1" customWidth="1"/>
    <col min="13315" max="13316" width="12.28515625" bestFit="1" customWidth="1"/>
    <col min="13561" max="13561" width="70.28515625" customWidth="1"/>
    <col min="13562" max="13562" width="11.28515625" bestFit="1" customWidth="1"/>
    <col min="13563" max="13563" width="14" customWidth="1"/>
    <col min="13564" max="13564" width="15" bestFit="1" customWidth="1"/>
    <col min="13565" max="13565" width="15" customWidth="1"/>
    <col min="13566" max="13566" width="14" bestFit="1" customWidth="1"/>
    <col min="13567" max="13567" width="14" customWidth="1"/>
    <col min="13568" max="13568" width="14" bestFit="1" customWidth="1"/>
    <col min="13569" max="13569" width="14" customWidth="1"/>
    <col min="13570" max="13570" width="15" bestFit="1" customWidth="1"/>
    <col min="13571" max="13572" width="12.28515625" bestFit="1" customWidth="1"/>
    <col min="13817" max="13817" width="70.28515625" customWidth="1"/>
    <col min="13818" max="13818" width="11.28515625" bestFit="1" customWidth="1"/>
    <col min="13819" max="13819" width="14" customWidth="1"/>
    <col min="13820" max="13820" width="15" bestFit="1" customWidth="1"/>
    <col min="13821" max="13821" width="15" customWidth="1"/>
    <col min="13822" max="13822" width="14" bestFit="1" customWidth="1"/>
    <col min="13823" max="13823" width="14" customWidth="1"/>
    <col min="13824" max="13824" width="14" bestFit="1" customWidth="1"/>
    <col min="13825" max="13825" width="14" customWidth="1"/>
    <col min="13826" max="13826" width="15" bestFit="1" customWidth="1"/>
    <col min="13827" max="13828" width="12.28515625" bestFit="1" customWidth="1"/>
    <col min="14073" max="14073" width="70.28515625" customWidth="1"/>
    <col min="14074" max="14074" width="11.28515625" bestFit="1" customWidth="1"/>
    <col min="14075" max="14075" width="14" customWidth="1"/>
    <col min="14076" max="14076" width="15" bestFit="1" customWidth="1"/>
    <col min="14077" max="14077" width="15" customWidth="1"/>
    <col min="14078" max="14078" width="14" bestFit="1" customWidth="1"/>
    <col min="14079" max="14079" width="14" customWidth="1"/>
    <col min="14080" max="14080" width="14" bestFit="1" customWidth="1"/>
    <col min="14081" max="14081" width="14" customWidth="1"/>
    <col min="14082" max="14082" width="15" bestFit="1" customWidth="1"/>
    <col min="14083" max="14084" width="12.28515625" bestFit="1" customWidth="1"/>
    <col min="14329" max="14329" width="70.28515625" customWidth="1"/>
    <col min="14330" max="14330" width="11.28515625" bestFit="1" customWidth="1"/>
    <col min="14331" max="14331" width="14" customWidth="1"/>
    <col min="14332" max="14332" width="15" bestFit="1" customWidth="1"/>
    <col min="14333" max="14333" width="15" customWidth="1"/>
    <col min="14334" max="14334" width="14" bestFit="1" customWidth="1"/>
    <col min="14335" max="14335" width="14" customWidth="1"/>
    <col min="14336" max="14336" width="14" bestFit="1" customWidth="1"/>
    <col min="14337" max="14337" width="14" customWidth="1"/>
    <col min="14338" max="14338" width="15" bestFit="1" customWidth="1"/>
    <col min="14339" max="14340" width="12.28515625" bestFit="1" customWidth="1"/>
    <col min="14585" max="14585" width="70.28515625" customWidth="1"/>
    <col min="14586" max="14586" width="11.28515625" bestFit="1" customWidth="1"/>
    <col min="14587" max="14587" width="14" customWidth="1"/>
    <col min="14588" max="14588" width="15" bestFit="1" customWidth="1"/>
    <col min="14589" max="14589" width="15" customWidth="1"/>
    <col min="14590" max="14590" width="14" bestFit="1" customWidth="1"/>
    <col min="14591" max="14591" width="14" customWidth="1"/>
    <col min="14592" max="14592" width="14" bestFit="1" customWidth="1"/>
    <col min="14593" max="14593" width="14" customWidth="1"/>
    <col min="14594" max="14594" width="15" bestFit="1" customWidth="1"/>
    <col min="14595" max="14596" width="12.28515625" bestFit="1" customWidth="1"/>
    <col min="14841" max="14841" width="70.28515625" customWidth="1"/>
    <col min="14842" max="14842" width="11.28515625" bestFit="1" customWidth="1"/>
    <col min="14843" max="14843" width="14" customWidth="1"/>
    <col min="14844" max="14844" width="15" bestFit="1" customWidth="1"/>
    <col min="14845" max="14845" width="15" customWidth="1"/>
    <col min="14846" max="14846" width="14" bestFit="1" customWidth="1"/>
    <col min="14847" max="14847" width="14" customWidth="1"/>
    <col min="14848" max="14848" width="14" bestFit="1" customWidth="1"/>
    <col min="14849" max="14849" width="14" customWidth="1"/>
    <col min="14850" max="14850" width="15" bestFit="1" customWidth="1"/>
    <col min="14851" max="14852" width="12.28515625" bestFit="1" customWidth="1"/>
    <col min="15097" max="15097" width="70.28515625" customWidth="1"/>
    <col min="15098" max="15098" width="11.28515625" bestFit="1" customWidth="1"/>
    <col min="15099" max="15099" width="14" customWidth="1"/>
    <col min="15100" max="15100" width="15" bestFit="1" customWidth="1"/>
    <col min="15101" max="15101" width="15" customWidth="1"/>
    <col min="15102" max="15102" width="14" bestFit="1" customWidth="1"/>
    <col min="15103" max="15103" width="14" customWidth="1"/>
    <col min="15104" max="15104" width="14" bestFit="1" customWidth="1"/>
    <col min="15105" max="15105" width="14" customWidth="1"/>
    <col min="15106" max="15106" width="15" bestFit="1" customWidth="1"/>
    <col min="15107" max="15108" width="12.28515625" bestFit="1" customWidth="1"/>
    <col min="15353" max="15353" width="70.28515625" customWidth="1"/>
    <col min="15354" max="15354" width="11.28515625" bestFit="1" customWidth="1"/>
    <col min="15355" max="15355" width="14" customWidth="1"/>
    <col min="15356" max="15356" width="15" bestFit="1" customWidth="1"/>
    <col min="15357" max="15357" width="15" customWidth="1"/>
    <col min="15358" max="15358" width="14" bestFit="1" customWidth="1"/>
    <col min="15359" max="15359" width="14" customWidth="1"/>
    <col min="15360" max="15360" width="14" bestFit="1" customWidth="1"/>
    <col min="15361" max="15361" width="14" customWidth="1"/>
    <col min="15362" max="15362" width="15" bestFit="1" customWidth="1"/>
    <col min="15363" max="15364" width="12.28515625" bestFit="1" customWidth="1"/>
    <col min="15609" max="15609" width="70.28515625" customWidth="1"/>
    <col min="15610" max="15610" width="11.28515625" bestFit="1" customWidth="1"/>
    <col min="15611" max="15611" width="14" customWidth="1"/>
    <col min="15612" max="15612" width="15" bestFit="1" customWidth="1"/>
    <col min="15613" max="15613" width="15" customWidth="1"/>
    <col min="15614" max="15614" width="14" bestFit="1" customWidth="1"/>
    <col min="15615" max="15615" width="14" customWidth="1"/>
    <col min="15616" max="15616" width="14" bestFit="1" customWidth="1"/>
    <col min="15617" max="15617" width="14" customWidth="1"/>
    <col min="15618" max="15618" width="15" bestFit="1" customWidth="1"/>
    <col min="15619" max="15620" width="12.28515625" bestFit="1" customWidth="1"/>
    <col min="15865" max="15865" width="70.28515625" customWidth="1"/>
    <col min="15866" max="15866" width="11.28515625" bestFit="1" customWidth="1"/>
    <col min="15867" max="15867" width="14" customWidth="1"/>
    <col min="15868" max="15868" width="15" bestFit="1" customWidth="1"/>
    <col min="15869" max="15869" width="15" customWidth="1"/>
    <col min="15870" max="15870" width="14" bestFit="1" customWidth="1"/>
    <col min="15871" max="15871" width="14" customWidth="1"/>
    <col min="15872" max="15872" width="14" bestFit="1" customWidth="1"/>
    <col min="15873" max="15873" width="14" customWidth="1"/>
    <col min="15874" max="15874" width="15" bestFit="1" customWidth="1"/>
    <col min="15875" max="15876" width="12.28515625" bestFit="1" customWidth="1"/>
    <col min="16121" max="16121" width="70.28515625" customWidth="1"/>
    <col min="16122" max="16122" width="11.28515625" bestFit="1" customWidth="1"/>
    <col min="16123" max="16123" width="14" customWidth="1"/>
    <col min="16124" max="16124" width="15" bestFit="1" customWidth="1"/>
    <col min="16125" max="16125" width="15" customWidth="1"/>
    <col min="16126" max="16126" width="14" bestFit="1" customWidth="1"/>
    <col min="16127" max="16127" width="14" customWidth="1"/>
    <col min="16128" max="16128" width="14" bestFit="1" customWidth="1"/>
    <col min="16129" max="16129" width="14" customWidth="1"/>
    <col min="16130" max="16130" width="15" bestFit="1" customWidth="1"/>
    <col min="16131" max="16132" width="12.28515625" bestFit="1" customWidth="1"/>
  </cols>
  <sheetData>
    <row r="1" spans="1:12" ht="21">
      <c r="A1" s="109" t="s">
        <v>0</v>
      </c>
    </row>
    <row r="2" spans="1:12" ht="21" customHeight="1">
      <c r="A2" s="108" t="s">
        <v>1</v>
      </c>
    </row>
    <row r="3" spans="1:12">
      <c r="A3" s="40"/>
      <c r="B3" s="41"/>
      <c r="C3" s="41"/>
      <c r="D3" s="41"/>
    </row>
    <row r="4" spans="1:12" ht="30" customHeight="1">
      <c r="A4" s="119" t="s">
        <v>2</v>
      </c>
      <c r="B4" s="119" t="s">
        <v>3</v>
      </c>
      <c r="C4" s="119" t="s">
        <v>4</v>
      </c>
      <c r="D4" s="119" t="s">
        <v>5</v>
      </c>
      <c r="E4" s="117" t="s">
        <v>6</v>
      </c>
    </row>
    <row r="5" spans="1:12" s="102" customFormat="1" ht="42" customHeight="1">
      <c r="A5" s="120" t="s">
        <v>7</v>
      </c>
      <c r="B5" s="121">
        <f>(+B6+B7+B8+B9)</f>
        <v>24000</v>
      </c>
      <c r="C5" s="121"/>
      <c r="D5" s="121">
        <f>+D6+D7+D8+D9</f>
        <v>24000</v>
      </c>
      <c r="E5" s="122">
        <f>D5/D21</f>
        <v>0.6</v>
      </c>
      <c r="F5" s="101"/>
      <c r="G5" s="101"/>
      <c r="H5" s="101"/>
      <c r="I5" s="101"/>
      <c r="J5" s="101"/>
      <c r="K5" s="101"/>
      <c r="L5" s="101"/>
    </row>
    <row r="6" spans="1:12" s="41" customFormat="1" ht="14.25" customHeight="1">
      <c r="A6" s="123" t="s">
        <v>8</v>
      </c>
      <c r="B6" s="124">
        <f>(+PEP!H7+PEP!H11+PEP!H17+PEP!H22)/1000</f>
        <v>2750</v>
      </c>
      <c r="C6" s="124"/>
      <c r="D6" s="124">
        <f>+B6+C6</f>
        <v>2750</v>
      </c>
      <c r="E6" s="118">
        <f>D6/D21</f>
        <v>6.8750000000000006E-2</v>
      </c>
      <c r="F6" s="45"/>
      <c r="G6" s="43"/>
      <c r="H6" s="43"/>
      <c r="I6" s="43"/>
      <c r="J6" s="43"/>
      <c r="K6" s="43"/>
    </row>
    <row r="7" spans="1:12" s="41" customFormat="1">
      <c r="A7" s="123" t="s">
        <v>9</v>
      </c>
      <c r="B7" s="124">
        <f>(+PEP!H26+PEP!H30)/1000</f>
        <v>14000</v>
      </c>
      <c r="C7" s="124"/>
      <c r="D7" s="124">
        <f>+B7+C7</f>
        <v>14000</v>
      </c>
      <c r="E7" s="118">
        <f>D7/$D$21</f>
        <v>0.35</v>
      </c>
      <c r="F7" s="45"/>
      <c r="G7" s="43"/>
      <c r="H7" s="43"/>
      <c r="I7" s="43"/>
      <c r="J7" s="43"/>
      <c r="K7" s="43"/>
    </row>
    <row r="8" spans="1:12" s="41" customFormat="1" ht="15" customHeight="1">
      <c r="A8" s="123" t="s">
        <v>10</v>
      </c>
      <c r="B8" s="124">
        <f>(+PEP!H34+PEP!H41+PEP!H47+PEP!H51)/1000</f>
        <v>5800</v>
      </c>
      <c r="C8" s="124"/>
      <c r="D8" s="124">
        <f>+B8</f>
        <v>5800</v>
      </c>
      <c r="E8" s="118">
        <f t="shared" ref="E8:E19" si="0">D8/$D$21</f>
        <v>0.14499999999999999</v>
      </c>
      <c r="F8" s="45"/>
      <c r="G8" s="43"/>
      <c r="H8" s="43"/>
      <c r="I8" s="43"/>
      <c r="J8" s="43"/>
      <c r="K8" s="43"/>
    </row>
    <row r="9" spans="1:12" s="41" customFormat="1" ht="31.5" customHeight="1">
      <c r="A9" s="123" t="s">
        <v>11</v>
      </c>
      <c r="B9" s="124">
        <f>(+PEP!H56+PEP!H60)/1000</f>
        <v>1450</v>
      </c>
      <c r="C9" s="124"/>
      <c r="D9" s="124">
        <f>+B9</f>
        <v>1450</v>
      </c>
      <c r="E9" s="118">
        <f t="shared" si="0"/>
        <v>3.6249999999999998E-2</v>
      </c>
      <c r="F9" s="45"/>
      <c r="G9" s="43"/>
      <c r="H9" s="43"/>
      <c r="I9" s="43"/>
      <c r="J9" s="43"/>
      <c r="K9" s="43"/>
    </row>
    <row r="10" spans="1:12" s="102" customFormat="1" ht="27" customHeight="1">
      <c r="A10" s="120" t="s">
        <v>12</v>
      </c>
      <c r="B10" s="121">
        <f>(+B11+B12+B13)</f>
        <v>14000</v>
      </c>
      <c r="C10" s="121"/>
      <c r="D10" s="121">
        <f>+D11+D12+D13</f>
        <v>14000</v>
      </c>
      <c r="E10" s="122">
        <f t="shared" si="0"/>
        <v>0.35</v>
      </c>
      <c r="F10" s="103"/>
      <c r="G10" s="103"/>
      <c r="H10" s="104"/>
      <c r="I10" s="104"/>
      <c r="J10" s="104"/>
      <c r="K10"/>
      <c r="L10" s="101"/>
    </row>
    <row r="11" spans="1:12" s="41" customFormat="1" ht="27.75" customHeight="1">
      <c r="A11" s="125" t="s">
        <v>13</v>
      </c>
      <c r="B11" s="124">
        <f>(PEP!H68+PEP!H77+PEP!H85)/1000</f>
        <v>12000</v>
      </c>
      <c r="C11" s="124"/>
      <c r="D11" s="124">
        <f>+B11+C11</f>
        <v>12000</v>
      </c>
      <c r="E11" s="118">
        <f t="shared" si="0"/>
        <v>0.3</v>
      </c>
      <c r="F11" s="45"/>
      <c r="G11" s="43"/>
      <c r="H11" s="43"/>
      <c r="I11" s="43"/>
      <c r="J11" s="43"/>
      <c r="K11"/>
    </row>
    <row r="12" spans="1:12" s="41" customFormat="1" ht="25.5">
      <c r="A12" s="125" t="s">
        <v>14</v>
      </c>
      <c r="B12" s="124">
        <f>+PEP!H89/1000</f>
        <v>1000</v>
      </c>
      <c r="C12" s="124"/>
      <c r="D12" s="124">
        <f>+B12+C12</f>
        <v>1000</v>
      </c>
      <c r="E12" s="118">
        <f t="shared" si="0"/>
        <v>2.5000000000000001E-2</v>
      </c>
      <c r="F12" s="45"/>
      <c r="G12" s="45"/>
      <c r="H12" s="45"/>
      <c r="I12" s="43"/>
      <c r="J12" s="43"/>
      <c r="K12"/>
    </row>
    <row r="13" spans="1:12" s="41" customFormat="1" ht="27.75" customHeight="1">
      <c r="A13" s="123" t="s">
        <v>15</v>
      </c>
      <c r="B13" s="124">
        <f>+PEP!H93/1000</f>
        <v>1000</v>
      </c>
      <c r="C13" s="124"/>
      <c r="D13" s="124">
        <f>+B13+C13</f>
        <v>1000</v>
      </c>
      <c r="E13" s="118">
        <f t="shared" si="0"/>
        <v>2.5000000000000001E-2</v>
      </c>
      <c r="F13" s="45"/>
      <c r="G13" s="43"/>
      <c r="H13" s="43"/>
      <c r="I13" s="43"/>
      <c r="J13" s="43"/>
      <c r="K13"/>
    </row>
    <row r="14" spans="1:12" s="101" customFormat="1" ht="22.15" customHeight="1">
      <c r="A14" s="120" t="s">
        <v>16</v>
      </c>
      <c r="B14" s="121">
        <f>SUM(B15:B19)</f>
        <v>2000</v>
      </c>
      <c r="C14" s="121"/>
      <c r="D14" s="121">
        <f>+D15+D16+D17+D18+D19</f>
        <v>2000</v>
      </c>
      <c r="E14" s="122">
        <f t="shared" si="0"/>
        <v>0.05</v>
      </c>
      <c r="F14" s="104"/>
      <c r="G14" s="104"/>
      <c r="H14" s="104"/>
      <c r="I14" s="104"/>
      <c r="J14" s="104"/>
      <c r="K14" s="104"/>
    </row>
    <row r="15" spans="1:12" s="41" customFormat="1">
      <c r="A15" s="125" t="str">
        <f>+PEP!B100</f>
        <v>Administración y Finanzas</v>
      </c>
      <c r="B15" s="124">
        <f>+PEP!H100/1000</f>
        <v>400</v>
      </c>
      <c r="C15" s="124"/>
      <c r="D15" s="124">
        <f>+B15+C15</f>
        <v>400</v>
      </c>
      <c r="E15" s="118">
        <f t="shared" si="0"/>
        <v>0.01</v>
      </c>
      <c r="F15" s="45"/>
      <c r="G15" s="43"/>
      <c r="H15" s="43"/>
      <c r="I15" s="43"/>
      <c r="J15" s="43"/>
      <c r="K15" s="43"/>
    </row>
    <row r="16" spans="1:12" s="41" customFormat="1">
      <c r="A16" s="125" t="str">
        <f>+PEP!B101</f>
        <v xml:space="preserve">Planificación y monitoreo </v>
      </c>
      <c r="B16" s="124">
        <f>+PEP!H101/1000</f>
        <v>710</v>
      </c>
      <c r="C16" s="124"/>
      <c r="D16" s="124">
        <f>+B16+C16</f>
        <v>710</v>
      </c>
      <c r="E16" s="118">
        <f t="shared" si="0"/>
        <v>1.7749999999999998E-2</v>
      </c>
      <c r="F16" s="45"/>
      <c r="G16" s="43"/>
      <c r="H16" s="43"/>
      <c r="I16" s="43"/>
      <c r="J16" s="43"/>
      <c r="K16" s="43"/>
    </row>
    <row r="17" spans="1:11" s="41" customFormat="1">
      <c r="A17" s="125" t="s">
        <v>17</v>
      </c>
      <c r="B17" s="124">
        <f>40000/1000</f>
        <v>40</v>
      </c>
      <c r="C17" s="124"/>
      <c r="D17" s="124">
        <f>40000/1000</f>
        <v>40</v>
      </c>
      <c r="E17" s="118">
        <f t="shared" si="0"/>
        <v>1E-3</v>
      </c>
      <c r="F17" s="45"/>
      <c r="G17" s="43"/>
      <c r="H17" s="43"/>
      <c r="I17" s="43"/>
      <c r="J17" s="43"/>
      <c r="K17" s="43"/>
    </row>
    <row r="18" spans="1:11" s="41" customFormat="1">
      <c r="A18" s="125" t="str">
        <f>+PEP!B103</f>
        <v>Evaluaciones</v>
      </c>
      <c r="B18" s="124">
        <f>+PEP!H103/1000</f>
        <v>650</v>
      </c>
      <c r="C18" s="124"/>
      <c r="D18" s="124">
        <f>+B18+C18</f>
        <v>650</v>
      </c>
      <c r="E18" s="118">
        <f t="shared" si="0"/>
        <v>1.6250000000000001E-2</v>
      </c>
      <c r="F18" s="45"/>
      <c r="G18" s="45"/>
      <c r="H18" s="45"/>
      <c r="I18" s="43"/>
      <c r="J18" s="43"/>
      <c r="K18" s="43"/>
    </row>
    <row r="19" spans="1:11" s="41" customFormat="1">
      <c r="A19" s="125" t="str">
        <f>+PEP!B104</f>
        <v>Imprevistos</v>
      </c>
      <c r="B19" s="124">
        <f>+PEP!H104/1000</f>
        <v>200</v>
      </c>
      <c r="C19" s="124"/>
      <c r="D19" s="124">
        <f>+B19+C19</f>
        <v>200</v>
      </c>
      <c r="E19" s="118">
        <f t="shared" si="0"/>
        <v>5.0000000000000001E-3</v>
      </c>
      <c r="F19" s="45"/>
      <c r="G19" s="43"/>
      <c r="H19" s="43"/>
      <c r="I19" s="43"/>
      <c r="J19" s="43"/>
      <c r="K19" s="43"/>
    </row>
    <row r="20" spans="1:11" s="41" customFormat="1">
      <c r="A20" s="42"/>
      <c r="B20" s="46"/>
      <c r="C20" s="46"/>
      <c r="D20" s="46"/>
      <c r="F20" s="43"/>
      <c r="G20" s="43"/>
      <c r="H20" s="43"/>
      <c r="I20" s="43"/>
      <c r="J20" s="43"/>
      <c r="K20" s="43"/>
    </row>
    <row r="21" spans="1:11" s="41" customFormat="1" ht="13.9">
      <c r="A21" s="105" t="s">
        <v>18</v>
      </c>
      <c r="B21" s="106">
        <f>+B5+B10+B14</f>
        <v>40000</v>
      </c>
      <c r="C21" s="106">
        <f>+C5+C10+C14</f>
        <v>0</v>
      </c>
      <c r="D21" s="107">
        <f>+D5+D10+D14</f>
        <v>40000</v>
      </c>
      <c r="F21" s="43"/>
      <c r="G21" s="43"/>
      <c r="H21" s="43"/>
      <c r="I21" s="43"/>
      <c r="J21" s="43"/>
      <c r="K21" s="43"/>
    </row>
    <row r="22" spans="1:11" s="41" customFormat="1" ht="13.9">
      <c r="A22" s="105" t="s">
        <v>6</v>
      </c>
      <c r="B22" s="115">
        <f>+B21/40000000</f>
        <v>1E-3</v>
      </c>
      <c r="C22" s="115">
        <f>+C21/40000000</f>
        <v>0</v>
      </c>
      <c r="D22" s="116">
        <f>+D21/40000000</f>
        <v>1E-3</v>
      </c>
      <c r="F22" s="43"/>
      <c r="G22" s="43"/>
      <c r="H22" s="43"/>
      <c r="I22" s="43"/>
      <c r="J22" s="43"/>
      <c r="K22" s="43"/>
    </row>
    <row r="23" spans="1:11" s="41" customFormat="1">
      <c r="A23" s="42"/>
      <c r="F23" s="44"/>
      <c r="G23" s="44"/>
      <c r="H23" s="43"/>
      <c r="I23" s="43"/>
      <c r="J23" s="43"/>
      <c r="K23" s="43"/>
    </row>
    <row r="24" spans="1:11" s="41" customFormat="1">
      <c r="A24" s="42"/>
      <c r="C24" s="47"/>
    </row>
    <row r="25" spans="1:11" s="41" customFormat="1">
      <c r="A25" s="42"/>
      <c r="C25" s="48"/>
    </row>
    <row r="26" spans="1:11" s="41" customFormat="1">
      <c r="A26" s="42"/>
    </row>
    <row r="27" spans="1:11" s="41" customFormat="1">
      <c r="A27" s="42"/>
    </row>
    <row r="28" spans="1:11" s="41" customFormat="1">
      <c r="A28" s="42"/>
    </row>
    <row r="29" spans="1:11" s="41" customFormat="1">
      <c r="A29" s="42"/>
    </row>
    <row r="30" spans="1:11" s="41" customFormat="1">
      <c r="A30" s="42"/>
    </row>
    <row r="31" spans="1:11" s="41" customFormat="1">
      <c r="A31" s="42"/>
    </row>
    <row r="32" spans="1:11" s="41" customFormat="1">
      <c r="A32" s="42"/>
    </row>
    <row r="33" spans="1:1" s="41" customFormat="1">
      <c r="A33" s="42"/>
    </row>
    <row r="34" spans="1:1" s="41" customFormat="1">
      <c r="A34" s="42"/>
    </row>
    <row r="35" spans="1:1" s="41" customFormat="1">
      <c r="A35" s="42"/>
    </row>
    <row r="36" spans="1:1" s="41" customFormat="1">
      <c r="A36" s="42"/>
    </row>
    <row r="37" spans="1:1" s="41" customFormat="1">
      <c r="A37" s="42"/>
    </row>
    <row r="38" spans="1:1" s="41" customFormat="1">
      <c r="A38" s="42"/>
    </row>
    <row r="39" spans="1:1" s="41" customFormat="1">
      <c r="A39" s="42"/>
    </row>
    <row r="40" spans="1:1" s="41" customFormat="1">
      <c r="A40" s="42"/>
    </row>
    <row r="41" spans="1:1" s="41" customFormat="1">
      <c r="A41" s="42"/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showGridLines="0" workbookViewId="0" xr3:uid="{958C4451-9541-5A59-BF78-D2F731DF1C81}">
      <selection activeCell="E35" sqref="E35"/>
    </sheetView>
  </sheetViews>
  <sheetFormatPr defaultColWidth="9.140625" defaultRowHeight="13.15"/>
  <cols>
    <col min="1" max="1" width="24.7109375" style="41" bestFit="1" customWidth="1"/>
    <col min="2" max="2" width="14" style="41" bestFit="1" customWidth="1"/>
    <col min="3" max="3" width="15" style="41" bestFit="1" customWidth="1"/>
    <col min="4" max="5" width="14" style="41" bestFit="1" customWidth="1"/>
    <col min="6" max="6" width="15" style="41" bestFit="1" customWidth="1"/>
    <col min="7" max="7" width="12.7109375" style="41" bestFit="1" customWidth="1"/>
    <col min="8" max="8" width="10.28515625" style="41" bestFit="1" customWidth="1"/>
    <col min="9" max="16384" width="9.140625" style="41"/>
  </cols>
  <sheetData>
    <row r="1" spans="1:12" customFormat="1" ht="21">
      <c r="A1" s="110" t="s">
        <v>0</v>
      </c>
      <c r="E1" s="41"/>
      <c r="F1" s="41"/>
      <c r="G1" s="41"/>
      <c r="H1" s="41"/>
      <c r="I1" s="41"/>
      <c r="J1" s="41"/>
      <c r="K1" s="41"/>
      <c r="L1" s="41"/>
    </row>
    <row r="2" spans="1:12" customFormat="1" ht="22.15" customHeight="1">
      <c r="A2" s="111" t="s">
        <v>19</v>
      </c>
      <c r="E2" s="41"/>
      <c r="F2" s="41"/>
      <c r="G2" s="41"/>
      <c r="H2" s="41"/>
      <c r="I2" s="41"/>
      <c r="J2" s="41"/>
      <c r="K2" s="41"/>
      <c r="L2" s="41"/>
    </row>
    <row r="4" spans="1:12">
      <c r="B4" s="128" t="s">
        <v>20</v>
      </c>
      <c r="C4" s="128"/>
      <c r="D4" s="128"/>
      <c r="E4" s="128"/>
      <c r="F4" s="128"/>
      <c r="G4" s="128"/>
    </row>
    <row r="5" spans="1:12">
      <c r="B5" s="49"/>
      <c r="C5" s="49" t="s">
        <v>21</v>
      </c>
      <c r="D5" s="49" t="s">
        <v>22</v>
      </c>
      <c r="E5" s="49" t="s">
        <v>23</v>
      </c>
      <c r="F5" s="49" t="s">
        <v>24</v>
      </c>
      <c r="G5" s="49" t="s">
        <v>25</v>
      </c>
      <c r="H5" s="49" t="s">
        <v>18</v>
      </c>
    </row>
    <row r="6" spans="1:12">
      <c r="B6" s="50" t="s">
        <v>3</v>
      </c>
      <c r="C6" s="51">
        <f>+PEP!C110</f>
        <v>3500000</v>
      </c>
      <c r="D6" s="51">
        <f>+PEP!D110</f>
        <v>17500000</v>
      </c>
      <c r="E6" s="51">
        <f>+PEP!E110</f>
        <v>10000000</v>
      </c>
      <c r="F6" s="51">
        <f>+PEP!F110</f>
        <v>5500000</v>
      </c>
      <c r="G6" s="51">
        <f>+PEP!G110</f>
        <v>3500000</v>
      </c>
      <c r="H6" s="52">
        <f>SUM(C6:G6)</f>
        <v>40000000</v>
      </c>
    </row>
    <row r="7" spans="1:12">
      <c r="B7" s="50" t="s">
        <v>26</v>
      </c>
      <c r="C7" s="53">
        <f>+C6/H6</f>
        <v>8.7499999999999994E-2</v>
      </c>
      <c r="D7" s="53">
        <f>+D6/H6</f>
        <v>0.4375</v>
      </c>
      <c r="E7" s="53">
        <f>+E6/H6</f>
        <v>0.25</v>
      </c>
      <c r="F7" s="53">
        <f>+F6/H6</f>
        <v>0.13750000000000001</v>
      </c>
      <c r="G7" s="53">
        <f>+G6/H6</f>
        <v>8.7499999999999994E-2</v>
      </c>
      <c r="H7" s="54">
        <f>SUM(C7:G7)</f>
        <v>1</v>
      </c>
    </row>
    <row r="11" spans="1:12">
      <c r="A11" s="41" t="s">
        <v>27</v>
      </c>
    </row>
  </sheetData>
  <mergeCells count="1"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114"/>
  <sheetViews>
    <sheetView showGridLines="0" topLeftCell="A98" zoomScale="89" zoomScaleNormal="90" zoomScalePageLayoutView="90" workbookViewId="0" xr3:uid="{842E5F09-E766-5B8D-85AF-A39847EA96FD}">
      <selection activeCell="B9" sqref="B9"/>
    </sheetView>
  </sheetViews>
  <sheetFormatPr defaultColWidth="8.7109375" defaultRowHeight="13.15"/>
  <cols>
    <col min="1" max="1" width="6.28515625" style="27" customWidth="1"/>
    <col min="2" max="2" width="75.7109375" style="5" customWidth="1"/>
    <col min="3" max="3" width="15.28515625" style="4" customWidth="1"/>
    <col min="4" max="5" width="17.28515625" style="4" customWidth="1"/>
    <col min="6" max="6" width="16.28515625" style="4" bestFit="1" customWidth="1"/>
    <col min="7" max="7" width="14.28515625" style="4" bestFit="1" customWidth="1"/>
    <col min="8" max="8" width="16" style="4" customWidth="1"/>
    <col min="9" max="9" width="15.28515625" style="4" hidden="1" customWidth="1"/>
    <col min="10" max="10" width="17.28515625" style="4" hidden="1" customWidth="1"/>
    <col min="11" max="11" width="28.42578125" style="5" customWidth="1"/>
    <col min="12" max="12" width="21.5703125" customWidth="1"/>
    <col min="13" max="13" width="18.7109375" customWidth="1"/>
    <col min="14" max="14" width="12.28515625" bestFit="1" customWidth="1"/>
    <col min="18" max="18" width="10" bestFit="1" customWidth="1"/>
    <col min="20" max="20" width="10.28515625" style="3" bestFit="1" customWidth="1"/>
    <col min="21" max="21" width="10.7109375" style="3" bestFit="1" customWidth="1"/>
    <col min="22" max="29" width="8.7109375" style="3"/>
    <col min="30" max="246" width="8.7109375" style="4"/>
    <col min="247" max="247" width="7.140625" style="4" customWidth="1"/>
    <col min="248" max="248" width="70.28515625" style="4" customWidth="1"/>
    <col min="249" max="249" width="13.140625" style="4" customWidth="1"/>
    <col min="250" max="250" width="14" style="4" customWidth="1"/>
    <col min="251" max="251" width="17.140625" style="4" bestFit="1" customWidth="1"/>
    <col min="252" max="252" width="15" style="4" customWidth="1"/>
    <col min="253" max="253" width="17.140625" style="4" bestFit="1" customWidth="1"/>
    <col min="254" max="254" width="14" style="4" customWidth="1"/>
    <col min="255" max="255" width="14" style="4" bestFit="1" customWidth="1"/>
    <col min="256" max="256" width="14" style="4" customWidth="1"/>
    <col min="257" max="257" width="15" style="4" bestFit="1" customWidth="1"/>
    <col min="258" max="258" width="12.28515625" style="4" bestFit="1" customWidth="1"/>
    <col min="259" max="259" width="13.28515625" style="4" bestFit="1" customWidth="1"/>
    <col min="260" max="502" width="8.7109375" style="4"/>
    <col min="503" max="503" width="7.140625" style="4" customWidth="1"/>
    <col min="504" max="504" width="70.28515625" style="4" customWidth="1"/>
    <col min="505" max="505" width="13.140625" style="4" customWidth="1"/>
    <col min="506" max="506" width="14" style="4" customWidth="1"/>
    <col min="507" max="507" width="17.140625" style="4" bestFit="1" customWidth="1"/>
    <col min="508" max="508" width="15" style="4" customWidth="1"/>
    <col min="509" max="509" width="17.140625" style="4" bestFit="1" customWidth="1"/>
    <col min="510" max="510" width="14" style="4" customWidth="1"/>
    <col min="511" max="511" width="14" style="4" bestFit="1" customWidth="1"/>
    <col min="512" max="512" width="14" style="4" customWidth="1"/>
    <col min="513" max="513" width="15" style="4" bestFit="1" customWidth="1"/>
    <col min="514" max="514" width="12.28515625" style="4" bestFit="1" customWidth="1"/>
    <col min="515" max="515" width="13.28515625" style="4" bestFit="1" customWidth="1"/>
    <col min="516" max="758" width="8.7109375" style="4"/>
    <col min="759" max="759" width="7.140625" style="4" customWidth="1"/>
    <col min="760" max="760" width="70.28515625" style="4" customWidth="1"/>
    <col min="761" max="761" width="13.140625" style="4" customWidth="1"/>
    <col min="762" max="762" width="14" style="4" customWidth="1"/>
    <col min="763" max="763" width="17.140625" style="4" bestFit="1" customWidth="1"/>
    <col min="764" max="764" width="15" style="4" customWidth="1"/>
    <col min="765" max="765" width="17.140625" style="4" bestFit="1" customWidth="1"/>
    <col min="766" max="766" width="14" style="4" customWidth="1"/>
    <col min="767" max="767" width="14" style="4" bestFit="1" customWidth="1"/>
    <col min="768" max="768" width="14" style="4" customWidth="1"/>
    <col min="769" max="769" width="15" style="4" bestFit="1" customWidth="1"/>
    <col min="770" max="770" width="12.28515625" style="4" bestFit="1" customWidth="1"/>
    <col min="771" max="771" width="13.28515625" style="4" bestFit="1" customWidth="1"/>
    <col min="772" max="1014" width="8.7109375" style="4"/>
    <col min="1015" max="1015" width="7.140625" style="4" customWidth="1"/>
    <col min="1016" max="1016" width="70.28515625" style="4" customWidth="1"/>
    <col min="1017" max="1017" width="13.140625" style="4" customWidth="1"/>
    <col min="1018" max="1018" width="14" style="4" customWidth="1"/>
    <col min="1019" max="1019" width="17.140625" style="4" bestFit="1" customWidth="1"/>
    <col min="1020" max="1020" width="15" style="4" customWidth="1"/>
    <col min="1021" max="1021" width="17.140625" style="4" bestFit="1" customWidth="1"/>
    <col min="1022" max="1022" width="14" style="4" customWidth="1"/>
    <col min="1023" max="1023" width="14" style="4" bestFit="1" customWidth="1"/>
    <col min="1024" max="1024" width="14" style="4" customWidth="1"/>
    <col min="1025" max="1025" width="15" style="4" bestFit="1" customWidth="1"/>
    <col min="1026" max="1026" width="12.28515625" style="4" bestFit="1" customWidth="1"/>
    <col min="1027" max="1027" width="13.28515625" style="4" bestFit="1" customWidth="1"/>
    <col min="1028" max="1270" width="8.7109375" style="4"/>
    <col min="1271" max="1271" width="7.140625" style="4" customWidth="1"/>
    <col min="1272" max="1272" width="70.28515625" style="4" customWidth="1"/>
    <col min="1273" max="1273" width="13.140625" style="4" customWidth="1"/>
    <col min="1274" max="1274" width="14" style="4" customWidth="1"/>
    <col min="1275" max="1275" width="17.140625" style="4" bestFit="1" customWidth="1"/>
    <col min="1276" max="1276" width="15" style="4" customWidth="1"/>
    <col min="1277" max="1277" width="17.140625" style="4" bestFit="1" customWidth="1"/>
    <col min="1278" max="1278" width="14" style="4" customWidth="1"/>
    <col min="1279" max="1279" width="14" style="4" bestFit="1" customWidth="1"/>
    <col min="1280" max="1280" width="14" style="4" customWidth="1"/>
    <col min="1281" max="1281" width="15" style="4" bestFit="1" customWidth="1"/>
    <col min="1282" max="1282" width="12.28515625" style="4" bestFit="1" customWidth="1"/>
    <col min="1283" max="1283" width="13.28515625" style="4" bestFit="1" customWidth="1"/>
    <col min="1284" max="1526" width="8.7109375" style="4"/>
    <col min="1527" max="1527" width="7.140625" style="4" customWidth="1"/>
    <col min="1528" max="1528" width="70.28515625" style="4" customWidth="1"/>
    <col min="1529" max="1529" width="13.140625" style="4" customWidth="1"/>
    <col min="1530" max="1530" width="14" style="4" customWidth="1"/>
    <col min="1531" max="1531" width="17.140625" style="4" bestFit="1" customWidth="1"/>
    <col min="1532" max="1532" width="15" style="4" customWidth="1"/>
    <col min="1533" max="1533" width="17.140625" style="4" bestFit="1" customWidth="1"/>
    <col min="1534" max="1534" width="14" style="4" customWidth="1"/>
    <col min="1535" max="1535" width="14" style="4" bestFit="1" customWidth="1"/>
    <col min="1536" max="1536" width="14" style="4" customWidth="1"/>
    <col min="1537" max="1537" width="15" style="4" bestFit="1" customWidth="1"/>
    <col min="1538" max="1538" width="12.28515625" style="4" bestFit="1" customWidth="1"/>
    <col min="1539" max="1539" width="13.28515625" style="4" bestFit="1" customWidth="1"/>
    <col min="1540" max="1782" width="8.7109375" style="4"/>
    <col min="1783" max="1783" width="7.140625" style="4" customWidth="1"/>
    <col min="1784" max="1784" width="70.28515625" style="4" customWidth="1"/>
    <col min="1785" max="1785" width="13.140625" style="4" customWidth="1"/>
    <col min="1786" max="1786" width="14" style="4" customWidth="1"/>
    <col min="1787" max="1787" width="17.140625" style="4" bestFit="1" customWidth="1"/>
    <col min="1788" max="1788" width="15" style="4" customWidth="1"/>
    <col min="1789" max="1789" width="17.140625" style="4" bestFit="1" customWidth="1"/>
    <col min="1790" max="1790" width="14" style="4" customWidth="1"/>
    <col min="1791" max="1791" width="14" style="4" bestFit="1" customWidth="1"/>
    <col min="1792" max="1792" width="14" style="4" customWidth="1"/>
    <col min="1793" max="1793" width="15" style="4" bestFit="1" customWidth="1"/>
    <col min="1794" max="1794" width="12.28515625" style="4" bestFit="1" customWidth="1"/>
    <col min="1795" max="1795" width="13.28515625" style="4" bestFit="1" customWidth="1"/>
    <col min="1796" max="2038" width="8.7109375" style="4"/>
    <col min="2039" max="2039" width="7.140625" style="4" customWidth="1"/>
    <col min="2040" max="2040" width="70.28515625" style="4" customWidth="1"/>
    <col min="2041" max="2041" width="13.140625" style="4" customWidth="1"/>
    <col min="2042" max="2042" width="14" style="4" customWidth="1"/>
    <col min="2043" max="2043" width="17.140625" style="4" bestFit="1" customWidth="1"/>
    <col min="2044" max="2044" width="15" style="4" customWidth="1"/>
    <col min="2045" max="2045" width="17.140625" style="4" bestFit="1" customWidth="1"/>
    <col min="2046" max="2046" width="14" style="4" customWidth="1"/>
    <col min="2047" max="2047" width="14" style="4" bestFit="1" customWidth="1"/>
    <col min="2048" max="2048" width="14" style="4" customWidth="1"/>
    <col min="2049" max="2049" width="15" style="4" bestFit="1" customWidth="1"/>
    <col min="2050" max="2050" width="12.28515625" style="4" bestFit="1" customWidth="1"/>
    <col min="2051" max="2051" width="13.28515625" style="4" bestFit="1" customWidth="1"/>
    <col min="2052" max="2294" width="8.7109375" style="4"/>
    <col min="2295" max="2295" width="7.140625" style="4" customWidth="1"/>
    <col min="2296" max="2296" width="70.28515625" style="4" customWidth="1"/>
    <col min="2297" max="2297" width="13.140625" style="4" customWidth="1"/>
    <col min="2298" max="2298" width="14" style="4" customWidth="1"/>
    <col min="2299" max="2299" width="17.140625" style="4" bestFit="1" customWidth="1"/>
    <col min="2300" max="2300" width="15" style="4" customWidth="1"/>
    <col min="2301" max="2301" width="17.140625" style="4" bestFit="1" customWidth="1"/>
    <col min="2302" max="2302" width="14" style="4" customWidth="1"/>
    <col min="2303" max="2303" width="14" style="4" bestFit="1" customWidth="1"/>
    <col min="2304" max="2304" width="14" style="4" customWidth="1"/>
    <col min="2305" max="2305" width="15" style="4" bestFit="1" customWidth="1"/>
    <col min="2306" max="2306" width="12.28515625" style="4" bestFit="1" customWidth="1"/>
    <col min="2307" max="2307" width="13.28515625" style="4" bestFit="1" customWidth="1"/>
    <col min="2308" max="2550" width="8.7109375" style="4"/>
    <col min="2551" max="2551" width="7.140625" style="4" customWidth="1"/>
    <col min="2552" max="2552" width="70.28515625" style="4" customWidth="1"/>
    <col min="2553" max="2553" width="13.140625" style="4" customWidth="1"/>
    <col min="2554" max="2554" width="14" style="4" customWidth="1"/>
    <col min="2555" max="2555" width="17.140625" style="4" bestFit="1" customWidth="1"/>
    <col min="2556" max="2556" width="15" style="4" customWidth="1"/>
    <col min="2557" max="2557" width="17.140625" style="4" bestFit="1" customWidth="1"/>
    <col min="2558" max="2558" width="14" style="4" customWidth="1"/>
    <col min="2559" max="2559" width="14" style="4" bestFit="1" customWidth="1"/>
    <col min="2560" max="2560" width="14" style="4" customWidth="1"/>
    <col min="2561" max="2561" width="15" style="4" bestFit="1" customWidth="1"/>
    <col min="2562" max="2562" width="12.28515625" style="4" bestFit="1" customWidth="1"/>
    <col min="2563" max="2563" width="13.28515625" style="4" bestFit="1" customWidth="1"/>
    <col min="2564" max="2806" width="8.7109375" style="4"/>
    <col min="2807" max="2807" width="7.140625" style="4" customWidth="1"/>
    <col min="2808" max="2808" width="70.28515625" style="4" customWidth="1"/>
    <col min="2809" max="2809" width="13.140625" style="4" customWidth="1"/>
    <col min="2810" max="2810" width="14" style="4" customWidth="1"/>
    <col min="2811" max="2811" width="17.140625" style="4" bestFit="1" customWidth="1"/>
    <col min="2812" max="2812" width="15" style="4" customWidth="1"/>
    <col min="2813" max="2813" width="17.140625" style="4" bestFit="1" customWidth="1"/>
    <col min="2814" max="2814" width="14" style="4" customWidth="1"/>
    <col min="2815" max="2815" width="14" style="4" bestFit="1" customWidth="1"/>
    <col min="2816" max="2816" width="14" style="4" customWidth="1"/>
    <col min="2817" max="2817" width="15" style="4" bestFit="1" customWidth="1"/>
    <col min="2818" max="2818" width="12.28515625" style="4" bestFit="1" customWidth="1"/>
    <col min="2819" max="2819" width="13.28515625" style="4" bestFit="1" customWidth="1"/>
    <col min="2820" max="3062" width="8.7109375" style="4"/>
    <col min="3063" max="3063" width="7.140625" style="4" customWidth="1"/>
    <col min="3064" max="3064" width="70.28515625" style="4" customWidth="1"/>
    <col min="3065" max="3065" width="13.140625" style="4" customWidth="1"/>
    <col min="3066" max="3066" width="14" style="4" customWidth="1"/>
    <col min="3067" max="3067" width="17.140625" style="4" bestFit="1" customWidth="1"/>
    <col min="3068" max="3068" width="15" style="4" customWidth="1"/>
    <col min="3069" max="3069" width="17.140625" style="4" bestFit="1" customWidth="1"/>
    <col min="3070" max="3070" width="14" style="4" customWidth="1"/>
    <col min="3071" max="3071" width="14" style="4" bestFit="1" customWidth="1"/>
    <col min="3072" max="3072" width="14" style="4" customWidth="1"/>
    <col min="3073" max="3073" width="15" style="4" bestFit="1" customWidth="1"/>
    <col min="3074" max="3074" width="12.28515625" style="4" bestFit="1" customWidth="1"/>
    <col min="3075" max="3075" width="13.28515625" style="4" bestFit="1" customWidth="1"/>
    <col min="3076" max="3318" width="8.7109375" style="4"/>
    <col min="3319" max="3319" width="7.140625" style="4" customWidth="1"/>
    <col min="3320" max="3320" width="70.28515625" style="4" customWidth="1"/>
    <col min="3321" max="3321" width="13.140625" style="4" customWidth="1"/>
    <col min="3322" max="3322" width="14" style="4" customWidth="1"/>
    <col min="3323" max="3323" width="17.140625" style="4" bestFit="1" customWidth="1"/>
    <col min="3324" max="3324" width="15" style="4" customWidth="1"/>
    <col min="3325" max="3325" width="17.140625" style="4" bestFit="1" customWidth="1"/>
    <col min="3326" max="3326" width="14" style="4" customWidth="1"/>
    <col min="3327" max="3327" width="14" style="4" bestFit="1" customWidth="1"/>
    <col min="3328" max="3328" width="14" style="4" customWidth="1"/>
    <col min="3329" max="3329" width="15" style="4" bestFit="1" customWidth="1"/>
    <col min="3330" max="3330" width="12.28515625" style="4" bestFit="1" customWidth="1"/>
    <col min="3331" max="3331" width="13.28515625" style="4" bestFit="1" customWidth="1"/>
    <col min="3332" max="3574" width="8.7109375" style="4"/>
    <col min="3575" max="3575" width="7.140625" style="4" customWidth="1"/>
    <col min="3576" max="3576" width="70.28515625" style="4" customWidth="1"/>
    <col min="3577" max="3577" width="13.140625" style="4" customWidth="1"/>
    <col min="3578" max="3578" width="14" style="4" customWidth="1"/>
    <col min="3579" max="3579" width="17.140625" style="4" bestFit="1" customWidth="1"/>
    <col min="3580" max="3580" width="15" style="4" customWidth="1"/>
    <col min="3581" max="3581" width="17.140625" style="4" bestFit="1" customWidth="1"/>
    <col min="3582" max="3582" width="14" style="4" customWidth="1"/>
    <col min="3583" max="3583" width="14" style="4" bestFit="1" customWidth="1"/>
    <col min="3584" max="3584" width="14" style="4" customWidth="1"/>
    <col min="3585" max="3585" width="15" style="4" bestFit="1" customWidth="1"/>
    <col min="3586" max="3586" width="12.28515625" style="4" bestFit="1" customWidth="1"/>
    <col min="3587" max="3587" width="13.28515625" style="4" bestFit="1" customWidth="1"/>
    <col min="3588" max="3830" width="8.7109375" style="4"/>
    <col min="3831" max="3831" width="7.140625" style="4" customWidth="1"/>
    <col min="3832" max="3832" width="70.28515625" style="4" customWidth="1"/>
    <col min="3833" max="3833" width="13.140625" style="4" customWidth="1"/>
    <col min="3834" max="3834" width="14" style="4" customWidth="1"/>
    <col min="3835" max="3835" width="17.140625" style="4" bestFit="1" customWidth="1"/>
    <col min="3836" max="3836" width="15" style="4" customWidth="1"/>
    <col min="3837" max="3837" width="17.140625" style="4" bestFit="1" customWidth="1"/>
    <col min="3838" max="3838" width="14" style="4" customWidth="1"/>
    <col min="3839" max="3839" width="14" style="4" bestFit="1" customWidth="1"/>
    <col min="3840" max="3840" width="14" style="4" customWidth="1"/>
    <col min="3841" max="3841" width="15" style="4" bestFit="1" customWidth="1"/>
    <col min="3842" max="3842" width="12.28515625" style="4" bestFit="1" customWidth="1"/>
    <col min="3843" max="3843" width="13.28515625" style="4" bestFit="1" customWidth="1"/>
    <col min="3844" max="4086" width="8.7109375" style="4"/>
    <col min="4087" max="4087" width="7.140625" style="4" customWidth="1"/>
    <col min="4088" max="4088" width="70.28515625" style="4" customWidth="1"/>
    <col min="4089" max="4089" width="13.140625" style="4" customWidth="1"/>
    <col min="4090" max="4090" width="14" style="4" customWidth="1"/>
    <col min="4091" max="4091" width="17.140625" style="4" bestFit="1" customWidth="1"/>
    <col min="4092" max="4092" width="15" style="4" customWidth="1"/>
    <col min="4093" max="4093" width="17.140625" style="4" bestFit="1" customWidth="1"/>
    <col min="4094" max="4094" width="14" style="4" customWidth="1"/>
    <col min="4095" max="4095" width="14" style="4" bestFit="1" customWidth="1"/>
    <col min="4096" max="4096" width="14" style="4" customWidth="1"/>
    <col min="4097" max="4097" width="15" style="4" bestFit="1" customWidth="1"/>
    <col min="4098" max="4098" width="12.28515625" style="4" bestFit="1" customWidth="1"/>
    <col min="4099" max="4099" width="13.28515625" style="4" bestFit="1" customWidth="1"/>
    <col min="4100" max="4342" width="8.7109375" style="4"/>
    <col min="4343" max="4343" width="7.140625" style="4" customWidth="1"/>
    <col min="4344" max="4344" width="70.28515625" style="4" customWidth="1"/>
    <col min="4345" max="4345" width="13.140625" style="4" customWidth="1"/>
    <col min="4346" max="4346" width="14" style="4" customWidth="1"/>
    <col min="4347" max="4347" width="17.140625" style="4" bestFit="1" customWidth="1"/>
    <col min="4348" max="4348" width="15" style="4" customWidth="1"/>
    <col min="4349" max="4349" width="17.140625" style="4" bestFit="1" customWidth="1"/>
    <col min="4350" max="4350" width="14" style="4" customWidth="1"/>
    <col min="4351" max="4351" width="14" style="4" bestFit="1" customWidth="1"/>
    <col min="4352" max="4352" width="14" style="4" customWidth="1"/>
    <col min="4353" max="4353" width="15" style="4" bestFit="1" customWidth="1"/>
    <col min="4354" max="4354" width="12.28515625" style="4" bestFit="1" customWidth="1"/>
    <col min="4355" max="4355" width="13.28515625" style="4" bestFit="1" customWidth="1"/>
    <col min="4356" max="4598" width="8.7109375" style="4"/>
    <col min="4599" max="4599" width="7.140625" style="4" customWidth="1"/>
    <col min="4600" max="4600" width="70.28515625" style="4" customWidth="1"/>
    <col min="4601" max="4601" width="13.140625" style="4" customWidth="1"/>
    <col min="4602" max="4602" width="14" style="4" customWidth="1"/>
    <col min="4603" max="4603" width="17.140625" style="4" bestFit="1" customWidth="1"/>
    <col min="4604" max="4604" width="15" style="4" customWidth="1"/>
    <col min="4605" max="4605" width="17.140625" style="4" bestFit="1" customWidth="1"/>
    <col min="4606" max="4606" width="14" style="4" customWidth="1"/>
    <col min="4607" max="4607" width="14" style="4" bestFit="1" customWidth="1"/>
    <col min="4608" max="4608" width="14" style="4" customWidth="1"/>
    <col min="4609" max="4609" width="15" style="4" bestFit="1" customWidth="1"/>
    <col min="4610" max="4610" width="12.28515625" style="4" bestFit="1" customWidth="1"/>
    <col min="4611" max="4611" width="13.28515625" style="4" bestFit="1" customWidth="1"/>
    <col min="4612" max="4854" width="8.7109375" style="4"/>
    <col min="4855" max="4855" width="7.140625" style="4" customWidth="1"/>
    <col min="4856" max="4856" width="70.28515625" style="4" customWidth="1"/>
    <col min="4857" max="4857" width="13.140625" style="4" customWidth="1"/>
    <col min="4858" max="4858" width="14" style="4" customWidth="1"/>
    <col min="4859" max="4859" width="17.140625" style="4" bestFit="1" customWidth="1"/>
    <col min="4860" max="4860" width="15" style="4" customWidth="1"/>
    <col min="4861" max="4861" width="17.140625" style="4" bestFit="1" customWidth="1"/>
    <col min="4862" max="4862" width="14" style="4" customWidth="1"/>
    <col min="4863" max="4863" width="14" style="4" bestFit="1" customWidth="1"/>
    <col min="4864" max="4864" width="14" style="4" customWidth="1"/>
    <col min="4865" max="4865" width="15" style="4" bestFit="1" customWidth="1"/>
    <col min="4866" max="4866" width="12.28515625" style="4" bestFit="1" customWidth="1"/>
    <col min="4867" max="4867" width="13.28515625" style="4" bestFit="1" customWidth="1"/>
    <col min="4868" max="5110" width="8.7109375" style="4"/>
    <col min="5111" max="5111" width="7.140625" style="4" customWidth="1"/>
    <col min="5112" max="5112" width="70.28515625" style="4" customWidth="1"/>
    <col min="5113" max="5113" width="13.140625" style="4" customWidth="1"/>
    <col min="5114" max="5114" width="14" style="4" customWidth="1"/>
    <col min="5115" max="5115" width="17.140625" style="4" bestFit="1" customWidth="1"/>
    <col min="5116" max="5116" width="15" style="4" customWidth="1"/>
    <col min="5117" max="5117" width="17.140625" style="4" bestFit="1" customWidth="1"/>
    <col min="5118" max="5118" width="14" style="4" customWidth="1"/>
    <col min="5119" max="5119" width="14" style="4" bestFit="1" customWidth="1"/>
    <col min="5120" max="5120" width="14" style="4" customWidth="1"/>
    <col min="5121" max="5121" width="15" style="4" bestFit="1" customWidth="1"/>
    <col min="5122" max="5122" width="12.28515625" style="4" bestFit="1" customWidth="1"/>
    <col min="5123" max="5123" width="13.28515625" style="4" bestFit="1" customWidth="1"/>
    <col min="5124" max="5366" width="8.7109375" style="4"/>
    <col min="5367" max="5367" width="7.140625" style="4" customWidth="1"/>
    <col min="5368" max="5368" width="70.28515625" style="4" customWidth="1"/>
    <col min="5369" max="5369" width="13.140625" style="4" customWidth="1"/>
    <col min="5370" max="5370" width="14" style="4" customWidth="1"/>
    <col min="5371" max="5371" width="17.140625" style="4" bestFit="1" customWidth="1"/>
    <col min="5372" max="5372" width="15" style="4" customWidth="1"/>
    <col min="5373" max="5373" width="17.140625" style="4" bestFit="1" customWidth="1"/>
    <col min="5374" max="5374" width="14" style="4" customWidth="1"/>
    <col min="5375" max="5375" width="14" style="4" bestFit="1" customWidth="1"/>
    <col min="5376" max="5376" width="14" style="4" customWidth="1"/>
    <col min="5377" max="5377" width="15" style="4" bestFit="1" customWidth="1"/>
    <col min="5378" max="5378" width="12.28515625" style="4" bestFit="1" customWidth="1"/>
    <col min="5379" max="5379" width="13.28515625" style="4" bestFit="1" customWidth="1"/>
    <col min="5380" max="5622" width="8.7109375" style="4"/>
    <col min="5623" max="5623" width="7.140625" style="4" customWidth="1"/>
    <col min="5624" max="5624" width="70.28515625" style="4" customWidth="1"/>
    <col min="5625" max="5625" width="13.140625" style="4" customWidth="1"/>
    <col min="5626" max="5626" width="14" style="4" customWidth="1"/>
    <col min="5627" max="5627" width="17.140625" style="4" bestFit="1" customWidth="1"/>
    <col min="5628" max="5628" width="15" style="4" customWidth="1"/>
    <col min="5629" max="5629" width="17.140625" style="4" bestFit="1" customWidth="1"/>
    <col min="5630" max="5630" width="14" style="4" customWidth="1"/>
    <col min="5631" max="5631" width="14" style="4" bestFit="1" customWidth="1"/>
    <col min="5632" max="5632" width="14" style="4" customWidth="1"/>
    <col min="5633" max="5633" width="15" style="4" bestFit="1" customWidth="1"/>
    <col min="5634" max="5634" width="12.28515625" style="4" bestFit="1" customWidth="1"/>
    <col min="5635" max="5635" width="13.28515625" style="4" bestFit="1" customWidth="1"/>
    <col min="5636" max="5878" width="8.7109375" style="4"/>
    <col min="5879" max="5879" width="7.140625" style="4" customWidth="1"/>
    <col min="5880" max="5880" width="70.28515625" style="4" customWidth="1"/>
    <col min="5881" max="5881" width="13.140625" style="4" customWidth="1"/>
    <col min="5882" max="5882" width="14" style="4" customWidth="1"/>
    <col min="5883" max="5883" width="17.140625" style="4" bestFit="1" customWidth="1"/>
    <col min="5884" max="5884" width="15" style="4" customWidth="1"/>
    <col min="5885" max="5885" width="17.140625" style="4" bestFit="1" customWidth="1"/>
    <col min="5886" max="5886" width="14" style="4" customWidth="1"/>
    <col min="5887" max="5887" width="14" style="4" bestFit="1" customWidth="1"/>
    <col min="5888" max="5888" width="14" style="4" customWidth="1"/>
    <col min="5889" max="5889" width="15" style="4" bestFit="1" customWidth="1"/>
    <col min="5890" max="5890" width="12.28515625" style="4" bestFit="1" customWidth="1"/>
    <col min="5891" max="5891" width="13.28515625" style="4" bestFit="1" customWidth="1"/>
    <col min="5892" max="6134" width="8.7109375" style="4"/>
    <col min="6135" max="6135" width="7.140625" style="4" customWidth="1"/>
    <col min="6136" max="6136" width="70.28515625" style="4" customWidth="1"/>
    <col min="6137" max="6137" width="13.140625" style="4" customWidth="1"/>
    <col min="6138" max="6138" width="14" style="4" customWidth="1"/>
    <col min="6139" max="6139" width="17.140625" style="4" bestFit="1" customWidth="1"/>
    <col min="6140" max="6140" width="15" style="4" customWidth="1"/>
    <col min="6141" max="6141" width="17.140625" style="4" bestFit="1" customWidth="1"/>
    <col min="6142" max="6142" width="14" style="4" customWidth="1"/>
    <col min="6143" max="6143" width="14" style="4" bestFit="1" customWidth="1"/>
    <col min="6144" max="6144" width="14" style="4" customWidth="1"/>
    <col min="6145" max="6145" width="15" style="4" bestFit="1" customWidth="1"/>
    <col min="6146" max="6146" width="12.28515625" style="4" bestFit="1" customWidth="1"/>
    <col min="6147" max="6147" width="13.28515625" style="4" bestFit="1" customWidth="1"/>
    <col min="6148" max="6390" width="8.7109375" style="4"/>
    <col min="6391" max="6391" width="7.140625" style="4" customWidth="1"/>
    <col min="6392" max="6392" width="70.28515625" style="4" customWidth="1"/>
    <col min="6393" max="6393" width="13.140625" style="4" customWidth="1"/>
    <col min="6394" max="6394" width="14" style="4" customWidth="1"/>
    <col min="6395" max="6395" width="17.140625" style="4" bestFit="1" customWidth="1"/>
    <col min="6396" max="6396" width="15" style="4" customWidth="1"/>
    <col min="6397" max="6397" width="17.140625" style="4" bestFit="1" customWidth="1"/>
    <col min="6398" max="6398" width="14" style="4" customWidth="1"/>
    <col min="6399" max="6399" width="14" style="4" bestFit="1" customWidth="1"/>
    <col min="6400" max="6400" width="14" style="4" customWidth="1"/>
    <col min="6401" max="6401" width="15" style="4" bestFit="1" customWidth="1"/>
    <col min="6402" max="6402" width="12.28515625" style="4" bestFit="1" customWidth="1"/>
    <col min="6403" max="6403" width="13.28515625" style="4" bestFit="1" customWidth="1"/>
    <col min="6404" max="6646" width="8.7109375" style="4"/>
    <col min="6647" max="6647" width="7.140625" style="4" customWidth="1"/>
    <col min="6648" max="6648" width="70.28515625" style="4" customWidth="1"/>
    <col min="6649" max="6649" width="13.140625" style="4" customWidth="1"/>
    <col min="6650" max="6650" width="14" style="4" customWidth="1"/>
    <col min="6651" max="6651" width="17.140625" style="4" bestFit="1" customWidth="1"/>
    <col min="6652" max="6652" width="15" style="4" customWidth="1"/>
    <col min="6653" max="6653" width="17.140625" style="4" bestFit="1" customWidth="1"/>
    <col min="6654" max="6654" width="14" style="4" customWidth="1"/>
    <col min="6655" max="6655" width="14" style="4" bestFit="1" customWidth="1"/>
    <col min="6656" max="6656" width="14" style="4" customWidth="1"/>
    <col min="6657" max="6657" width="15" style="4" bestFit="1" customWidth="1"/>
    <col min="6658" max="6658" width="12.28515625" style="4" bestFit="1" customWidth="1"/>
    <col min="6659" max="6659" width="13.28515625" style="4" bestFit="1" customWidth="1"/>
    <col min="6660" max="6902" width="8.7109375" style="4"/>
    <col min="6903" max="6903" width="7.140625" style="4" customWidth="1"/>
    <col min="6904" max="6904" width="70.28515625" style="4" customWidth="1"/>
    <col min="6905" max="6905" width="13.140625" style="4" customWidth="1"/>
    <col min="6906" max="6906" width="14" style="4" customWidth="1"/>
    <col min="6907" max="6907" width="17.140625" style="4" bestFit="1" customWidth="1"/>
    <col min="6908" max="6908" width="15" style="4" customWidth="1"/>
    <col min="6909" max="6909" width="17.140625" style="4" bestFit="1" customWidth="1"/>
    <col min="6910" max="6910" width="14" style="4" customWidth="1"/>
    <col min="6911" max="6911" width="14" style="4" bestFit="1" customWidth="1"/>
    <col min="6912" max="6912" width="14" style="4" customWidth="1"/>
    <col min="6913" max="6913" width="15" style="4" bestFit="1" customWidth="1"/>
    <col min="6914" max="6914" width="12.28515625" style="4" bestFit="1" customWidth="1"/>
    <col min="6915" max="6915" width="13.28515625" style="4" bestFit="1" customWidth="1"/>
    <col min="6916" max="7158" width="8.7109375" style="4"/>
    <col min="7159" max="7159" width="7.140625" style="4" customWidth="1"/>
    <col min="7160" max="7160" width="70.28515625" style="4" customWidth="1"/>
    <col min="7161" max="7161" width="13.140625" style="4" customWidth="1"/>
    <col min="7162" max="7162" width="14" style="4" customWidth="1"/>
    <col min="7163" max="7163" width="17.140625" style="4" bestFit="1" customWidth="1"/>
    <col min="7164" max="7164" width="15" style="4" customWidth="1"/>
    <col min="7165" max="7165" width="17.140625" style="4" bestFit="1" customWidth="1"/>
    <col min="7166" max="7166" width="14" style="4" customWidth="1"/>
    <col min="7167" max="7167" width="14" style="4" bestFit="1" customWidth="1"/>
    <col min="7168" max="7168" width="14" style="4" customWidth="1"/>
    <col min="7169" max="7169" width="15" style="4" bestFit="1" customWidth="1"/>
    <col min="7170" max="7170" width="12.28515625" style="4" bestFit="1" customWidth="1"/>
    <col min="7171" max="7171" width="13.28515625" style="4" bestFit="1" customWidth="1"/>
    <col min="7172" max="7414" width="8.7109375" style="4"/>
    <col min="7415" max="7415" width="7.140625" style="4" customWidth="1"/>
    <col min="7416" max="7416" width="70.28515625" style="4" customWidth="1"/>
    <col min="7417" max="7417" width="13.140625" style="4" customWidth="1"/>
    <col min="7418" max="7418" width="14" style="4" customWidth="1"/>
    <col min="7419" max="7419" width="17.140625" style="4" bestFit="1" customWidth="1"/>
    <col min="7420" max="7420" width="15" style="4" customWidth="1"/>
    <col min="7421" max="7421" width="17.140625" style="4" bestFit="1" customWidth="1"/>
    <col min="7422" max="7422" width="14" style="4" customWidth="1"/>
    <col min="7423" max="7423" width="14" style="4" bestFit="1" customWidth="1"/>
    <col min="7424" max="7424" width="14" style="4" customWidth="1"/>
    <col min="7425" max="7425" width="15" style="4" bestFit="1" customWidth="1"/>
    <col min="7426" max="7426" width="12.28515625" style="4" bestFit="1" customWidth="1"/>
    <col min="7427" max="7427" width="13.28515625" style="4" bestFit="1" customWidth="1"/>
    <col min="7428" max="7670" width="8.7109375" style="4"/>
    <col min="7671" max="7671" width="7.140625" style="4" customWidth="1"/>
    <col min="7672" max="7672" width="70.28515625" style="4" customWidth="1"/>
    <col min="7673" max="7673" width="13.140625" style="4" customWidth="1"/>
    <col min="7674" max="7674" width="14" style="4" customWidth="1"/>
    <col min="7675" max="7675" width="17.140625" style="4" bestFit="1" customWidth="1"/>
    <col min="7676" max="7676" width="15" style="4" customWidth="1"/>
    <col min="7677" max="7677" width="17.140625" style="4" bestFit="1" customWidth="1"/>
    <col min="7678" max="7678" width="14" style="4" customWidth="1"/>
    <col min="7679" max="7679" width="14" style="4" bestFit="1" customWidth="1"/>
    <col min="7680" max="7680" width="14" style="4" customWidth="1"/>
    <col min="7681" max="7681" width="15" style="4" bestFit="1" customWidth="1"/>
    <col min="7682" max="7682" width="12.28515625" style="4" bestFit="1" customWidth="1"/>
    <col min="7683" max="7683" width="13.28515625" style="4" bestFit="1" customWidth="1"/>
    <col min="7684" max="7926" width="8.7109375" style="4"/>
    <col min="7927" max="7927" width="7.140625" style="4" customWidth="1"/>
    <col min="7928" max="7928" width="70.28515625" style="4" customWidth="1"/>
    <col min="7929" max="7929" width="13.140625" style="4" customWidth="1"/>
    <col min="7930" max="7930" width="14" style="4" customWidth="1"/>
    <col min="7931" max="7931" width="17.140625" style="4" bestFit="1" customWidth="1"/>
    <col min="7932" max="7932" width="15" style="4" customWidth="1"/>
    <col min="7933" max="7933" width="17.140625" style="4" bestFit="1" customWidth="1"/>
    <col min="7934" max="7934" width="14" style="4" customWidth="1"/>
    <col min="7935" max="7935" width="14" style="4" bestFit="1" customWidth="1"/>
    <col min="7936" max="7936" width="14" style="4" customWidth="1"/>
    <col min="7937" max="7937" width="15" style="4" bestFit="1" customWidth="1"/>
    <col min="7938" max="7938" width="12.28515625" style="4" bestFit="1" customWidth="1"/>
    <col min="7939" max="7939" width="13.28515625" style="4" bestFit="1" customWidth="1"/>
    <col min="7940" max="8182" width="8.7109375" style="4"/>
    <col min="8183" max="8183" width="7.140625" style="4" customWidth="1"/>
    <col min="8184" max="8184" width="70.28515625" style="4" customWidth="1"/>
    <col min="8185" max="8185" width="13.140625" style="4" customWidth="1"/>
    <col min="8186" max="8186" width="14" style="4" customWidth="1"/>
    <col min="8187" max="8187" width="17.140625" style="4" bestFit="1" customWidth="1"/>
    <col min="8188" max="8188" width="15" style="4" customWidth="1"/>
    <col min="8189" max="8189" width="17.140625" style="4" bestFit="1" customWidth="1"/>
    <col min="8190" max="8190" width="14" style="4" customWidth="1"/>
    <col min="8191" max="8191" width="14" style="4" bestFit="1" customWidth="1"/>
    <col min="8192" max="8192" width="14" style="4" customWidth="1"/>
    <col min="8193" max="8193" width="15" style="4" bestFit="1" customWidth="1"/>
    <col min="8194" max="8194" width="12.28515625" style="4" bestFit="1" customWidth="1"/>
    <col min="8195" max="8195" width="13.28515625" style="4" bestFit="1" customWidth="1"/>
    <col min="8196" max="8438" width="8.7109375" style="4"/>
    <col min="8439" max="8439" width="7.140625" style="4" customWidth="1"/>
    <col min="8440" max="8440" width="70.28515625" style="4" customWidth="1"/>
    <col min="8441" max="8441" width="13.140625" style="4" customWidth="1"/>
    <col min="8442" max="8442" width="14" style="4" customWidth="1"/>
    <col min="8443" max="8443" width="17.140625" style="4" bestFit="1" customWidth="1"/>
    <col min="8444" max="8444" width="15" style="4" customWidth="1"/>
    <col min="8445" max="8445" width="17.140625" style="4" bestFit="1" customWidth="1"/>
    <col min="8446" max="8446" width="14" style="4" customWidth="1"/>
    <col min="8447" max="8447" width="14" style="4" bestFit="1" customWidth="1"/>
    <col min="8448" max="8448" width="14" style="4" customWidth="1"/>
    <col min="8449" max="8449" width="15" style="4" bestFit="1" customWidth="1"/>
    <col min="8450" max="8450" width="12.28515625" style="4" bestFit="1" customWidth="1"/>
    <col min="8451" max="8451" width="13.28515625" style="4" bestFit="1" customWidth="1"/>
    <col min="8452" max="8694" width="8.7109375" style="4"/>
    <col min="8695" max="8695" width="7.140625" style="4" customWidth="1"/>
    <col min="8696" max="8696" width="70.28515625" style="4" customWidth="1"/>
    <col min="8697" max="8697" width="13.140625" style="4" customWidth="1"/>
    <col min="8698" max="8698" width="14" style="4" customWidth="1"/>
    <col min="8699" max="8699" width="17.140625" style="4" bestFit="1" customWidth="1"/>
    <col min="8700" max="8700" width="15" style="4" customWidth="1"/>
    <col min="8701" max="8701" width="17.140625" style="4" bestFit="1" customWidth="1"/>
    <col min="8702" max="8702" width="14" style="4" customWidth="1"/>
    <col min="8703" max="8703" width="14" style="4" bestFit="1" customWidth="1"/>
    <col min="8704" max="8704" width="14" style="4" customWidth="1"/>
    <col min="8705" max="8705" width="15" style="4" bestFit="1" customWidth="1"/>
    <col min="8706" max="8706" width="12.28515625" style="4" bestFit="1" customWidth="1"/>
    <col min="8707" max="8707" width="13.28515625" style="4" bestFit="1" customWidth="1"/>
    <col min="8708" max="8950" width="8.7109375" style="4"/>
    <col min="8951" max="8951" width="7.140625" style="4" customWidth="1"/>
    <col min="8952" max="8952" width="70.28515625" style="4" customWidth="1"/>
    <col min="8953" max="8953" width="13.140625" style="4" customWidth="1"/>
    <col min="8954" max="8954" width="14" style="4" customWidth="1"/>
    <col min="8955" max="8955" width="17.140625" style="4" bestFit="1" customWidth="1"/>
    <col min="8956" max="8956" width="15" style="4" customWidth="1"/>
    <col min="8957" max="8957" width="17.140625" style="4" bestFit="1" customWidth="1"/>
    <col min="8958" max="8958" width="14" style="4" customWidth="1"/>
    <col min="8959" max="8959" width="14" style="4" bestFit="1" customWidth="1"/>
    <col min="8960" max="8960" width="14" style="4" customWidth="1"/>
    <col min="8961" max="8961" width="15" style="4" bestFit="1" customWidth="1"/>
    <col min="8962" max="8962" width="12.28515625" style="4" bestFit="1" customWidth="1"/>
    <col min="8963" max="8963" width="13.28515625" style="4" bestFit="1" customWidth="1"/>
    <col min="8964" max="9206" width="8.7109375" style="4"/>
    <col min="9207" max="9207" width="7.140625" style="4" customWidth="1"/>
    <col min="9208" max="9208" width="70.28515625" style="4" customWidth="1"/>
    <col min="9209" max="9209" width="13.140625" style="4" customWidth="1"/>
    <col min="9210" max="9210" width="14" style="4" customWidth="1"/>
    <col min="9211" max="9211" width="17.140625" style="4" bestFit="1" customWidth="1"/>
    <col min="9212" max="9212" width="15" style="4" customWidth="1"/>
    <col min="9213" max="9213" width="17.140625" style="4" bestFit="1" customWidth="1"/>
    <col min="9214" max="9214" width="14" style="4" customWidth="1"/>
    <col min="9215" max="9215" width="14" style="4" bestFit="1" customWidth="1"/>
    <col min="9216" max="9216" width="14" style="4" customWidth="1"/>
    <col min="9217" max="9217" width="15" style="4" bestFit="1" customWidth="1"/>
    <col min="9218" max="9218" width="12.28515625" style="4" bestFit="1" customWidth="1"/>
    <col min="9219" max="9219" width="13.28515625" style="4" bestFit="1" customWidth="1"/>
    <col min="9220" max="9462" width="8.7109375" style="4"/>
    <col min="9463" max="9463" width="7.140625" style="4" customWidth="1"/>
    <col min="9464" max="9464" width="70.28515625" style="4" customWidth="1"/>
    <col min="9465" max="9465" width="13.140625" style="4" customWidth="1"/>
    <col min="9466" max="9466" width="14" style="4" customWidth="1"/>
    <col min="9467" max="9467" width="17.140625" style="4" bestFit="1" customWidth="1"/>
    <col min="9468" max="9468" width="15" style="4" customWidth="1"/>
    <col min="9469" max="9469" width="17.140625" style="4" bestFit="1" customWidth="1"/>
    <col min="9470" max="9470" width="14" style="4" customWidth="1"/>
    <col min="9471" max="9471" width="14" style="4" bestFit="1" customWidth="1"/>
    <col min="9472" max="9472" width="14" style="4" customWidth="1"/>
    <col min="9473" max="9473" width="15" style="4" bestFit="1" customWidth="1"/>
    <col min="9474" max="9474" width="12.28515625" style="4" bestFit="1" customWidth="1"/>
    <col min="9475" max="9475" width="13.28515625" style="4" bestFit="1" customWidth="1"/>
    <col min="9476" max="9718" width="8.7109375" style="4"/>
    <col min="9719" max="9719" width="7.140625" style="4" customWidth="1"/>
    <col min="9720" max="9720" width="70.28515625" style="4" customWidth="1"/>
    <col min="9721" max="9721" width="13.140625" style="4" customWidth="1"/>
    <col min="9722" max="9722" width="14" style="4" customWidth="1"/>
    <col min="9723" max="9723" width="17.140625" style="4" bestFit="1" customWidth="1"/>
    <col min="9724" max="9724" width="15" style="4" customWidth="1"/>
    <col min="9725" max="9725" width="17.140625" style="4" bestFit="1" customWidth="1"/>
    <col min="9726" max="9726" width="14" style="4" customWidth="1"/>
    <col min="9727" max="9727" width="14" style="4" bestFit="1" customWidth="1"/>
    <col min="9728" max="9728" width="14" style="4" customWidth="1"/>
    <col min="9729" max="9729" width="15" style="4" bestFit="1" customWidth="1"/>
    <col min="9730" max="9730" width="12.28515625" style="4" bestFit="1" customWidth="1"/>
    <col min="9731" max="9731" width="13.28515625" style="4" bestFit="1" customWidth="1"/>
    <col min="9732" max="9974" width="8.7109375" style="4"/>
    <col min="9975" max="9975" width="7.140625" style="4" customWidth="1"/>
    <col min="9976" max="9976" width="70.28515625" style="4" customWidth="1"/>
    <col min="9977" max="9977" width="13.140625" style="4" customWidth="1"/>
    <col min="9978" max="9978" width="14" style="4" customWidth="1"/>
    <col min="9979" max="9979" width="17.140625" style="4" bestFit="1" customWidth="1"/>
    <col min="9980" max="9980" width="15" style="4" customWidth="1"/>
    <col min="9981" max="9981" width="17.140625" style="4" bestFit="1" customWidth="1"/>
    <col min="9982" max="9982" width="14" style="4" customWidth="1"/>
    <col min="9983" max="9983" width="14" style="4" bestFit="1" customWidth="1"/>
    <col min="9984" max="9984" width="14" style="4" customWidth="1"/>
    <col min="9985" max="9985" width="15" style="4" bestFit="1" customWidth="1"/>
    <col min="9986" max="9986" width="12.28515625" style="4" bestFit="1" customWidth="1"/>
    <col min="9987" max="9987" width="13.28515625" style="4" bestFit="1" customWidth="1"/>
    <col min="9988" max="10230" width="8.7109375" style="4"/>
    <col min="10231" max="10231" width="7.140625" style="4" customWidth="1"/>
    <col min="10232" max="10232" width="70.28515625" style="4" customWidth="1"/>
    <col min="10233" max="10233" width="13.140625" style="4" customWidth="1"/>
    <col min="10234" max="10234" width="14" style="4" customWidth="1"/>
    <col min="10235" max="10235" width="17.140625" style="4" bestFit="1" customWidth="1"/>
    <col min="10236" max="10236" width="15" style="4" customWidth="1"/>
    <col min="10237" max="10237" width="17.140625" style="4" bestFit="1" customWidth="1"/>
    <col min="10238" max="10238" width="14" style="4" customWidth="1"/>
    <col min="10239" max="10239" width="14" style="4" bestFit="1" customWidth="1"/>
    <col min="10240" max="10240" width="14" style="4" customWidth="1"/>
    <col min="10241" max="10241" width="15" style="4" bestFit="1" customWidth="1"/>
    <col min="10242" max="10242" width="12.28515625" style="4" bestFit="1" customWidth="1"/>
    <col min="10243" max="10243" width="13.28515625" style="4" bestFit="1" customWidth="1"/>
    <col min="10244" max="10486" width="8.7109375" style="4"/>
    <col min="10487" max="10487" width="7.140625" style="4" customWidth="1"/>
    <col min="10488" max="10488" width="70.28515625" style="4" customWidth="1"/>
    <col min="10489" max="10489" width="13.140625" style="4" customWidth="1"/>
    <col min="10490" max="10490" width="14" style="4" customWidth="1"/>
    <col min="10491" max="10491" width="17.140625" style="4" bestFit="1" customWidth="1"/>
    <col min="10492" max="10492" width="15" style="4" customWidth="1"/>
    <col min="10493" max="10493" width="17.140625" style="4" bestFit="1" customWidth="1"/>
    <col min="10494" max="10494" width="14" style="4" customWidth="1"/>
    <col min="10495" max="10495" width="14" style="4" bestFit="1" customWidth="1"/>
    <col min="10496" max="10496" width="14" style="4" customWidth="1"/>
    <col min="10497" max="10497" width="15" style="4" bestFit="1" customWidth="1"/>
    <col min="10498" max="10498" width="12.28515625" style="4" bestFit="1" customWidth="1"/>
    <col min="10499" max="10499" width="13.28515625" style="4" bestFit="1" customWidth="1"/>
    <col min="10500" max="10742" width="8.7109375" style="4"/>
    <col min="10743" max="10743" width="7.140625" style="4" customWidth="1"/>
    <col min="10744" max="10744" width="70.28515625" style="4" customWidth="1"/>
    <col min="10745" max="10745" width="13.140625" style="4" customWidth="1"/>
    <col min="10746" max="10746" width="14" style="4" customWidth="1"/>
    <col min="10747" max="10747" width="17.140625" style="4" bestFit="1" customWidth="1"/>
    <col min="10748" max="10748" width="15" style="4" customWidth="1"/>
    <col min="10749" max="10749" width="17.140625" style="4" bestFit="1" customWidth="1"/>
    <col min="10750" max="10750" width="14" style="4" customWidth="1"/>
    <col min="10751" max="10751" width="14" style="4" bestFit="1" customWidth="1"/>
    <col min="10752" max="10752" width="14" style="4" customWidth="1"/>
    <col min="10753" max="10753" width="15" style="4" bestFit="1" customWidth="1"/>
    <col min="10754" max="10754" width="12.28515625" style="4" bestFit="1" customWidth="1"/>
    <col min="10755" max="10755" width="13.28515625" style="4" bestFit="1" customWidth="1"/>
    <col min="10756" max="10998" width="8.7109375" style="4"/>
    <col min="10999" max="10999" width="7.140625" style="4" customWidth="1"/>
    <col min="11000" max="11000" width="70.28515625" style="4" customWidth="1"/>
    <col min="11001" max="11001" width="13.140625" style="4" customWidth="1"/>
    <col min="11002" max="11002" width="14" style="4" customWidth="1"/>
    <col min="11003" max="11003" width="17.140625" style="4" bestFit="1" customWidth="1"/>
    <col min="11004" max="11004" width="15" style="4" customWidth="1"/>
    <col min="11005" max="11005" width="17.140625" style="4" bestFit="1" customWidth="1"/>
    <col min="11006" max="11006" width="14" style="4" customWidth="1"/>
    <col min="11007" max="11007" width="14" style="4" bestFit="1" customWidth="1"/>
    <col min="11008" max="11008" width="14" style="4" customWidth="1"/>
    <col min="11009" max="11009" width="15" style="4" bestFit="1" customWidth="1"/>
    <col min="11010" max="11010" width="12.28515625" style="4" bestFit="1" customWidth="1"/>
    <col min="11011" max="11011" width="13.28515625" style="4" bestFit="1" customWidth="1"/>
    <col min="11012" max="11254" width="8.7109375" style="4"/>
    <col min="11255" max="11255" width="7.140625" style="4" customWidth="1"/>
    <col min="11256" max="11256" width="70.28515625" style="4" customWidth="1"/>
    <col min="11257" max="11257" width="13.140625" style="4" customWidth="1"/>
    <col min="11258" max="11258" width="14" style="4" customWidth="1"/>
    <col min="11259" max="11259" width="17.140625" style="4" bestFit="1" customWidth="1"/>
    <col min="11260" max="11260" width="15" style="4" customWidth="1"/>
    <col min="11261" max="11261" width="17.140625" style="4" bestFit="1" customWidth="1"/>
    <col min="11262" max="11262" width="14" style="4" customWidth="1"/>
    <col min="11263" max="11263" width="14" style="4" bestFit="1" customWidth="1"/>
    <col min="11264" max="11264" width="14" style="4" customWidth="1"/>
    <col min="11265" max="11265" width="15" style="4" bestFit="1" customWidth="1"/>
    <col min="11266" max="11266" width="12.28515625" style="4" bestFit="1" customWidth="1"/>
    <col min="11267" max="11267" width="13.28515625" style="4" bestFit="1" customWidth="1"/>
    <col min="11268" max="11510" width="8.7109375" style="4"/>
    <col min="11511" max="11511" width="7.140625" style="4" customWidth="1"/>
    <col min="11512" max="11512" width="70.28515625" style="4" customWidth="1"/>
    <col min="11513" max="11513" width="13.140625" style="4" customWidth="1"/>
    <col min="11514" max="11514" width="14" style="4" customWidth="1"/>
    <col min="11515" max="11515" width="17.140625" style="4" bestFit="1" customWidth="1"/>
    <col min="11516" max="11516" width="15" style="4" customWidth="1"/>
    <col min="11517" max="11517" width="17.140625" style="4" bestFit="1" customWidth="1"/>
    <col min="11518" max="11518" width="14" style="4" customWidth="1"/>
    <col min="11519" max="11519" width="14" style="4" bestFit="1" customWidth="1"/>
    <col min="11520" max="11520" width="14" style="4" customWidth="1"/>
    <col min="11521" max="11521" width="15" style="4" bestFit="1" customWidth="1"/>
    <col min="11522" max="11522" width="12.28515625" style="4" bestFit="1" customWidth="1"/>
    <col min="11523" max="11523" width="13.28515625" style="4" bestFit="1" customWidth="1"/>
    <col min="11524" max="11766" width="8.7109375" style="4"/>
    <col min="11767" max="11767" width="7.140625" style="4" customWidth="1"/>
    <col min="11768" max="11768" width="70.28515625" style="4" customWidth="1"/>
    <col min="11769" max="11769" width="13.140625" style="4" customWidth="1"/>
    <col min="11770" max="11770" width="14" style="4" customWidth="1"/>
    <col min="11771" max="11771" width="17.140625" style="4" bestFit="1" customWidth="1"/>
    <col min="11772" max="11772" width="15" style="4" customWidth="1"/>
    <col min="11773" max="11773" width="17.140625" style="4" bestFit="1" customWidth="1"/>
    <col min="11774" max="11774" width="14" style="4" customWidth="1"/>
    <col min="11775" max="11775" width="14" style="4" bestFit="1" customWidth="1"/>
    <col min="11776" max="11776" width="14" style="4" customWidth="1"/>
    <col min="11777" max="11777" width="15" style="4" bestFit="1" customWidth="1"/>
    <col min="11778" max="11778" width="12.28515625" style="4" bestFit="1" customWidth="1"/>
    <col min="11779" max="11779" width="13.28515625" style="4" bestFit="1" customWidth="1"/>
    <col min="11780" max="12022" width="8.7109375" style="4"/>
    <col min="12023" max="12023" width="7.140625" style="4" customWidth="1"/>
    <col min="12024" max="12024" width="70.28515625" style="4" customWidth="1"/>
    <col min="12025" max="12025" width="13.140625" style="4" customWidth="1"/>
    <col min="12026" max="12026" width="14" style="4" customWidth="1"/>
    <col min="12027" max="12027" width="17.140625" style="4" bestFit="1" customWidth="1"/>
    <col min="12028" max="12028" width="15" style="4" customWidth="1"/>
    <col min="12029" max="12029" width="17.140625" style="4" bestFit="1" customWidth="1"/>
    <col min="12030" max="12030" width="14" style="4" customWidth="1"/>
    <col min="12031" max="12031" width="14" style="4" bestFit="1" customWidth="1"/>
    <col min="12032" max="12032" width="14" style="4" customWidth="1"/>
    <col min="12033" max="12033" width="15" style="4" bestFit="1" customWidth="1"/>
    <col min="12034" max="12034" width="12.28515625" style="4" bestFit="1" customWidth="1"/>
    <col min="12035" max="12035" width="13.28515625" style="4" bestFit="1" customWidth="1"/>
    <col min="12036" max="12278" width="8.7109375" style="4"/>
    <col min="12279" max="12279" width="7.140625" style="4" customWidth="1"/>
    <col min="12280" max="12280" width="70.28515625" style="4" customWidth="1"/>
    <col min="12281" max="12281" width="13.140625" style="4" customWidth="1"/>
    <col min="12282" max="12282" width="14" style="4" customWidth="1"/>
    <col min="12283" max="12283" width="17.140625" style="4" bestFit="1" customWidth="1"/>
    <col min="12284" max="12284" width="15" style="4" customWidth="1"/>
    <col min="12285" max="12285" width="17.140625" style="4" bestFit="1" customWidth="1"/>
    <col min="12286" max="12286" width="14" style="4" customWidth="1"/>
    <col min="12287" max="12287" width="14" style="4" bestFit="1" customWidth="1"/>
    <col min="12288" max="12288" width="14" style="4" customWidth="1"/>
    <col min="12289" max="12289" width="15" style="4" bestFit="1" customWidth="1"/>
    <col min="12290" max="12290" width="12.28515625" style="4" bestFit="1" customWidth="1"/>
    <col min="12291" max="12291" width="13.28515625" style="4" bestFit="1" customWidth="1"/>
    <col min="12292" max="12534" width="8.7109375" style="4"/>
    <col min="12535" max="12535" width="7.140625" style="4" customWidth="1"/>
    <col min="12536" max="12536" width="70.28515625" style="4" customWidth="1"/>
    <col min="12537" max="12537" width="13.140625" style="4" customWidth="1"/>
    <col min="12538" max="12538" width="14" style="4" customWidth="1"/>
    <col min="12539" max="12539" width="17.140625" style="4" bestFit="1" customWidth="1"/>
    <col min="12540" max="12540" width="15" style="4" customWidth="1"/>
    <col min="12541" max="12541" width="17.140625" style="4" bestFit="1" customWidth="1"/>
    <col min="12542" max="12542" width="14" style="4" customWidth="1"/>
    <col min="12543" max="12543" width="14" style="4" bestFit="1" customWidth="1"/>
    <col min="12544" max="12544" width="14" style="4" customWidth="1"/>
    <col min="12545" max="12545" width="15" style="4" bestFit="1" customWidth="1"/>
    <col min="12546" max="12546" width="12.28515625" style="4" bestFit="1" customWidth="1"/>
    <col min="12547" max="12547" width="13.28515625" style="4" bestFit="1" customWidth="1"/>
    <col min="12548" max="12790" width="8.7109375" style="4"/>
    <col min="12791" max="12791" width="7.140625" style="4" customWidth="1"/>
    <col min="12792" max="12792" width="70.28515625" style="4" customWidth="1"/>
    <col min="12793" max="12793" width="13.140625" style="4" customWidth="1"/>
    <col min="12794" max="12794" width="14" style="4" customWidth="1"/>
    <col min="12795" max="12795" width="17.140625" style="4" bestFit="1" customWidth="1"/>
    <col min="12796" max="12796" width="15" style="4" customWidth="1"/>
    <col min="12797" max="12797" width="17.140625" style="4" bestFit="1" customWidth="1"/>
    <col min="12798" max="12798" width="14" style="4" customWidth="1"/>
    <col min="12799" max="12799" width="14" style="4" bestFit="1" customWidth="1"/>
    <col min="12800" max="12800" width="14" style="4" customWidth="1"/>
    <col min="12801" max="12801" width="15" style="4" bestFit="1" customWidth="1"/>
    <col min="12802" max="12802" width="12.28515625" style="4" bestFit="1" customWidth="1"/>
    <col min="12803" max="12803" width="13.28515625" style="4" bestFit="1" customWidth="1"/>
    <col min="12804" max="13046" width="8.7109375" style="4"/>
    <col min="13047" max="13047" width="7.140625" style="4" customWidth="1"/>
    <col min="13048" max="13048" width="70.28515625" style="4" customWidth="1"/>
    <col min="13049" max="13049" width="13.140625" style="4" customWidth="1"/>
    <col min="13050" max="13050" width="14" style="4" customWidth="1"/>
    <col min="13051" max="13051" width="17.140625" style="4" bestFit="1" customWidth="1"/>
    <col min="13052" max="13052" width="15" style="4" customWidth="1"/>
    <col min="13053" max="13053" width="17.140625" style="4" bestFit="1" customWidth="1"/>
    <col min="13054" max="13054" width="14" style="4" customWidth="1"/>
    <col min="13055" max="13055" width="14" style="4" bestFit="1" customWidth="1"/>
    <col min="13056" max="13056" width="14" style="4" customWidth="1"/>
    <col min="13057" max="13057" width="15" style="4" bestFit="1" customWidth="1"/>
    <col min="13058" max="13058" width="12.28515625" style="4" bestFit="1" customWidth="1"/>
    <col min="13059" max="13059" width="13.28515625" style="4" bestFit="1" customWidth="1"/>
    <col min="13060" max="13302" width="8.7109375" style="4"/>
    <col min="13303" max="13303" width="7.140625" style="4" customWidth="1"/>
    <col min="13304" max="13304" width="70.28515625" style="4" customWidth="1"/>
    <col min="13305" max="13305" width="13.140625" style="4" customWidth="1"/>
    <col min="13306" max="13306" width="14" style="4" customWidth="1"/>
    <col min="13307" max="13307" width="17.140625" style="4" bestFit="1" customWidth="1"/>
    <col min="13308" max="13308" width="15" style="4" customWidth="1"/>
    <col min="13309" max="13309" width="17.140625" style="4" bestFit="1" customWidth="1"/>
    <col min="13310" max="13310" width="14" style="4" customWidth="1"/>
    <col min="13311" max="13311" width="14" style="4" bestFit="1" customWidth="1"/>
    <col min="13312" max="13312" width="14" style="4" customWidth="1"/>
    <col min="13313" max="13313" width="15" style="4" bestFit="1" customWidth="1"/>
    <col min="13314" max="13314" width="12.28515625" style="4" bestFit="1" customWidth="1"/>
    <col min="13315" max="13315" width="13.28515625" style="4" bestFit="1" customWidth="1"/>
    <col min="13316" max="13558" width="8.7109375" style="4"/>
    <col min="13559" max="13559" width="7.140625" style="4" customWidth="1"/>
    <col min="13560" max="13560" width="70.28515625" style="4" customWidth="1"/>
    <col min="13561" max="13561" width="13.140625" style="4" customWidth="1"/>
    <col min="13562" max="13562" width="14" style="4" customWidth="1"/>
    <col min="13563" max="13563" width="17.140625" style="4" bestFit="1" customWidth="1"/>
    <col min="13564" max="13564" width="15" style="4" customWidth="1"/>
    <col min="13565" max="13565" width="17.140625" style="4" bestFit="1" customWidth="1"/>
    <col min="13566" max="13566" width="14" style="4" customWidth="1"/>
    <col min="13567" max="13567" width="14" style="4" bestFit="1" customWidth="1"/>
    <col min="13568" max="13568" width="14" style="4" customWidth="1"/>
    <col min="13569" max="13569" width="15" style="4" bestFit="1" customWidth="1"/>
    <col min="13570" max="13570" width="12.28515625" style="4" bestFit="1" customWidth="1"/>
    <col min="13571" max="13571" width="13.28515625" style="4" bestFit="1" customWidth="1"/>
    <col min="13572" max="13814" width="8.7109375" style="4"/>
    <col min="13815" max="13815" width="7.140625" style="4" customWidth="1"/>
    <col min="13816" max="13816" width="70.28515625" style="4" customWidth="1"/>
    <col min="13817" max="13817" width="13.140625" style="4" customWidth="1"/>
    <col min="13818" max="13818" width="14" style="4" customWidth="1"/>
    <col min="13819" max="13819" width="17.140625" style="4" bestFit="1" customWidth="1"/>
    <col min="13820" max="13820" width="15" style="4" customWidth="1"/>
    <col min="13821" max="13821" width="17.140625" style="4" bestFit="1" customWidth="1"/>
    <col min="13822" max="13822" width="14" style="4" customWidth="1"/>
    <col min="13823" max="13823" width="14" style="4" bestFit="1" customWidth="1"/>
    <col min="13824" max="13824" width="14" style="4" customWidth="1"/>
    <col min="13825" max="13825" width="15" style="4" bestFit="1" customWidth="1"/>
    <col min="13826" max="13826" width="12.28515625" style="4" bestFit="1" customWidth="1"/>
    <col min="13827" max="13827" width="13.28515625" style="4" bestFit="1" customWidth="1"/>
    <col min="13828" max="14070" width="8.7109375" style="4"/>
    <col min="14071" max="14071" width="7.140625" style="4" customWidth="1"/>
    <col min="14072" max="14072" width="70.28515625" style="4" customWidth="1"/>
    <col min="14073" max="14073" width="13.140625" style="4" customWidth="1"/>
    <col min="14074" max="14074" width="14" style="4" customWidth="1"/>
    <col min="14075" max="14075" width="17.140625" style="4" bestFit="1" customWidth="1"/>
    <col min="14076" max="14076" width="15" style="4" customWidth="1"/>
    <col min="14077" max="14077" width="17.140625" style="4" bestFit="1" customWidth="1"/>
    <col min="14078" max="14078" width="14" style="4" customWidth="1"/>
    <col min="14079" max="14079" width="14" style="4" bestFit="1" customWidth="1"/>
    <col min="14080" max="14080" width="14" style="4" customWidth="1"/>
    <col min="14081" max="14081" width="15" style="4" bestFit="1" customWidth="1"/>
    <col min="14082" max="14082" width="12.28515625" style="4" bestFit="1" customWidth="1"/>
    <col min="14083" max="14083" width="13.28515625" style="4" bestFit="1" customWidth="1"/>
    <col min="14084" max="14326" width="8.7109375" style="4"/>
    <col min="14327" max="14327" width="7.140625" style="4" customWidth="1"/>
    <col min="14328" max="14328" width="70.28515625" style="4" customWidth="1"/>
    <col min="14329" max="14329" width="13.140625" style="4" customWidth="1"/>
    <col min="14330" max="14330" width="14" style="4" customWidth="1"/>
    <col min="14331" max="14331" width="17.140625" style="4" bestFit="1" customWidth="1"/>
    <col min="14332" max="14332" width="15" style="4" customWidth="1"/>
    <col min="14333" max="14333" width="17.140625" style="4" bestFit="1" customWidth="1"/>
    <col min="14334" max="14334" width="14" style="4" customWidth="1"/>
    <col min="14335" max="14335" width="14" style="4" bestFit="1" customWidth="1"/>
    <col min="14336" max="14336" width="14" style="4" customWidth="1"/>
    <col min="14337" max="14337" width="15" style="4" bestFit="1" customWidth="1"/>
    <col min="14338" max="14338" width="12.28515625" style="4" bestFit="1" customWidth="1"/>
    <col min="14339" max="14339" width="13.28515625" style="4" bestFit="1" customWidth="1"/>
    <col min="14340" max="14582" width="8.7109375" style="4"/>
    <col min="14583" max="14583" width="7.140625" style="4" customWidth="1"/>
    <col min="14584" max="14584" width="70.28515625" style="4" customWidth="1"/>
    <col min="14585" max="14585" width="13.140625" style="4" customWidth="1"/>
    <col min="14586" max="14586" width="14" style="4" customWidth="1"/>
    <col min="14587" max="14587" width="17.140625" style="4" bestFit="1" customWidth="1"/>
    <col min="14588" max="14588" width="15" style="4" customWidth="1"/>
    <col min="14589" max="14589" width="17.140625" style="4" bestFit="1" customWidth="1"/>
    <col min="14590" max="14590" width="14" style="4" customWidth="1"/>
    <col min="14591" max="14591" width="14" style="4" bestFit="1" customWidth="1"/>
    <col min="14592" max="14592" width="14" style="4" customWidth="1"/>
    <col min="14593" max="14593" width="15" style="4" bestFit="1" customWidth="1"/>
    <col min="14594" max="14594" width="12.28515625" style="4" bestFit="1" customWidth="1"/>
    <col min="14595" max="14595" width="13.28515625" style="4" bestFit="1" customWidth="1"/>
    <col min="14596" max="14838" width="8.7109375" style="4"/>
    <col min="14839" max="14839" width="7.140625" style="4" customWidth="1"/>
    <col min="14840" max="14840" width="70.28515625" style="4" customWidth="1"/>
    <col min="14841" max="14841" width="13.140625" style="4" customWidth="1"/>
    <col min="14842" max="14842" width="14" style="4" customWidth="1"/>
    <col min="14843" max="14843" width="17.140625" style="4" bestFit="1" customWidth="1"/>
    <col min="14844" max="14844" width="15" style="4" customWidth="1"/>
    <col min="14845" max="14845" width="17.140625" style="4" bestFit="1" customWidth="1"/>
    <col min="14846" max="14846" width="14" style="4" customWidth="1"/>
    <col min="14847" max="14847" width="14" style="4" bestFit="1" customWidth="1"/>
    <col min="14848" max="14848" width="14" style="4" customWidth="1"/>
    <col min="14849" max="14849" width="15" style="4" bestFit="1" customWidth="1"/>
    <col min="14850" max="14850" width="12.28515625" style="4" bestFit="1" customWidth="1"/>
    <col min="14851" max="14851" width="13.28515625" style="4" bestFit="1" customWidth="1"/>
    <col min="14852" max="15094" width="8.7109375" style="4"/>
    <col min="15095" max="15095" width="7.140625" style="4" customWidth="1"/>
    <col min="15096" max="15096" width="70.28515625" style="4" customWidth="1"/>
    <col min="15097" max="15097" width="13.140625" style="4" customWidth="1"/>
    <col min="15098" max="15098" width="14" style="4" customWidth="1"/>
    <col min="15099" max="15099" width="17.140625" style="4" bestFit="1" customWidth="1"/>
    <col min="15100" max="15100" width="15" style="4" customWidth="1"/>
    <col min="15101" max="15101" width="17.140625" style="4" bestFit="1" customWidth="1"/>
    <col min="15102" max="15102" width="14" style="4" customWidth="1"/>
    <col min="15103" max="15103" width="14" style="4" bestFit="1" customWidth="1"/>
    <col min="15104" max="15104" width="14" style="4" customWidth="1"/>
    <col min="15105" max="15105" width="15" style="4" bestFit="1" customWidth="1"/>
    <col min="15106" max="15106" width="12.28515625" style="4" bestFit="1" customWidth="1"/>
    <col min="15107" max="15107" width="13.28515625" style="4" bestFit="1" customWidth="1"/>
    <col min="15108" max="15350" width="8.7109375" style="4"/>
    <col min="15351" max="15351" width="7.140625" style="4" customWidth="1"/>
    <col min="15352" max="15352" width="70.28515625" style="4" customWidth="1"/>
    <col min="15353" max="15353" width="13.140625" style="4" customWidth="1"/>
    <col min="15354" max="15354" width="14" style="4" customWidth="1"/>
    <col min="15355" max="15355" width="17.140625" style="4" bestFit="1" customWidth="1"/>
    <col min="15356" max="15356" width="15" style="4" customWidth="1"/>
    <col min="15357" max="15357" width="17.140625" style="4" bestFit="1" customWidth="1"/>
    <col min="15358" max="15358" width="14" style="4" customWidth="1"/>
    <col min="15359" max="15359" width="14" style="4" bestFit="1" customWidth="1"/>
    <col min="15360" max="15360" width="14" style="4" customWidth="1"/>
    <col min="15361" max="15361" width="15" style="4" bestFit="1" customWidth="1"/>
    <col min="15362" max="15362" width="12.28515625" style="4" bestFit="1" customWidth="1"/>
    <col min="15363" max="15363" width="13.28515625" style="4" bestFit="1" customWidth="1"/>
    <col min="15364" max="15606" width="8.7109375" style="4"/>
    <col min="15607" max="15607" width="7.140625" style="4" customWidth="1"/>
    <col min="15608" max="15608" width="70.28515625" style="4" customWidth="1"/>
    <col min="15609" max="15609" width="13.140625" style="4" customWidth="1"/>
    <col min="15610" max="15610" width="14" style="4" customWidth="1"/>
    <col min="15611" max="15611" width="17.140625" style="4" bestFit="1" customWidth="1"/>
    <col min="15612" max="15612" width="15" style="4" customWidth="1"/>
    <col min="15613" max="15613" width="17.140625" style="4" bestFit="1" customWidth="1"/>
    <col min="15614" max="15614" width="14" style="4" customWidth="1"/>
    <col min="15615" max="15615" width="14" style="4" bestFit="1" customWidth="1"/>
    <col min="15616" max="15616" width="14" style="4" customWidth="1"/>
    <col min="15617" max="15617" width="15" style="4" bestFit="1" customWidth="1"/>
    <col min="15618" max="15618" width="12.28515625" style="4" bestFit="1" customWidth="1"/>
    <col min="15619" max="15619" width="13.28515625" style="4" bestFit="1" customWidth="1"/>
    <col min="15620" max="15862" width="8.7109375" style="4"/>
    <col min="15863" max="15863" width="7.140625" style="4" customWidth="1"/>
    <col min="15864" max="15864" width="70.28515625" style="4" customWidth="1"/>
    <col min="15865" max="15865" width="13.140625" style="4" customWidth="1"/>
    <col min="15866" max="15866" width="14" style="4" customWidth="1"/>
    <col min="15867" max="15867" width="17.140625" style="4" bestFit="1" customWidth="1"/>
    <col min="15868" max="15868" width="15" style="4" customWidth="1"/>
    <col min="15869" max="15869" width="17.140625" style="4" bestFit="1" customWidth="1"/>
    <col min="15870" max="15870" width="14" style="4" customWidth="1"/>
    <col min="15871" max="15871" width="14" style="4" bestFit="1" customWidth="1"/>
    <col min="15872" max="15872" width="14" style="4" customWidth="1"/>
    <col min="15873" max="15873" width="15" style="4" bestFit="1" customWidth="1"/>
    <col min="15874" max="15874" width="12.28515625" style="4" bestFit="1" customWidth="1"/>
    <col min="15875" max="15875" width="13.28515625" style="4" bestFit="1" customWidth="1"/>
    <col min="15876" max="16118" width="8.7109375" style="4"/>
    <col min="16119" max="16119" width="7.140625" style="4" customWidth="1"/>
    <col min="16120" max="16120" width="70.28515625" style="4" customWidth="1"/>
    <col min="16121" max="16121" width="13.140625" style="4" customWidth="1"/>
    <col min="16122" max="16122" width="14" style="4" customWidth="1"/>
    <col min="16123" max="16123" width="17.140625" style="4" bestFit="1" customWidth="1"/>
    <col min="16124" max="16124" width="15" style="4" customWidth="1"/>
    <col min="16125" max="16125" width="17.140625" style="4" bestFit="1" customWidth="1"/>
    <col min="16126" max="16126" width="14" style="4" customWidth="1"/>
    <col min="16127" max="16127" width="14" style="4" bestFit="1" customWidth="1"/>
    <col min="16128" max="16128" width="14" style="4" customWidth="1"/>
    <col min="16129" max="16129" width="15" style="4" bestFit="1" customWidth="1"/>
    <col min="16130" max="16130" width="12.28515625" style="4" bestFit="1" customWidth="1"/>
    <col min="16131" max="16131" width="13.28515625" style="4" bestFit="1" customWidth="1"/>
    <col min="16132" max="16384" width="8.7109375" style="4"/>
  </cols>
  <sheetData>
    <row r="1" spans="1:29" customFormat="1" ht="21">
      <c r="A1" s="110" t="s">
        <v>0</v>
      </c>
      <c r="E1" s="41"/>
      <c r="F1" s="41"/>
      <c r="G1" s="41"/>
      <c r="H1" s="41"/>
      <c r="I1" s="41"/>
      <c r="J1" s="41"/>
      <c r="L1" s="41"/>
    </row>
    <row r="2" spans="1:29" customFormat="1" ht="22.15" customHeight="1">
      <c r="A2" s="111" t="s">
        <v>28</v>
      </c>
      <c r="E2" s="41"/>
      <c r="F2" s="41"/>
      <c r="G2" s="41"/>
      <c r="H2" s="41"/>
      <c r="I2" s="41"/>
      <c r="J2" s="41"/>
      <c r="L2" s="41"/>
    </row>
    <row r="3" spans="1:29" ht="21.6" thickBot="1">
      <c r="A3" s="1"/>
      <c r="B3" s="2"/>
      <c r="C3" s="3"/>
      <c r="D3" s="3"/>
      <c r="E3" s="3"/>
      <c r="F3" s="3"/>
      <c r="G3" s="3"/>
      <c r="H3" s="3"/>
      <c r="I3" s="3"/>
      <c r="J3" s="3"/>
      <c r="K3" s="2"/>
    </row>
    <row r="4" spans="1:29">
      <c r="A4" s="1"/>
      <c r="C4" s="62" t="s">
        <v>29</v>
      </c>
      <c r="D4" s="72" t="s">
        <v>30</v>
      </c>
      <c r="E4" s="72" t="s">
        <v>31</v>
      </c>
      <c r="F4" s="72" t="s">
        <v>32</v>
      </c>
      <c r="G4" s="72" t="s">
        <v>33</v>
      </c>
      <c r="H4" s="133" t="s">
        <v>18</v>
      </c>
      <c r="I4" s="129" t="s">
        <v>4</v>
      </c>
      <c r="J4" s="131" t="s">
        <v>5</v>
      </c>
      <c r="K4" s="135" t="s">
        <v>34</v>
      </c>
    </row>
    <row r="5" spans="1:29">
      <c r="A5" s="1"/>
      <c r="B5" s="6"/>
      <c r="C5" s="126"/>
      <c r="D5" s="127"/>
      <c r="E5" s="127"/>
      <c r="F5" s="127"/>
      <c r="G5" s="127"/>
      <c r="H5" s="134"/>
      <c r="I5" s="130"/>
      <c r="J5" s="132"/>
      <c r="K5" s="136"/>
    </row>
    <row r="6" spans="1:29" s="11" customFormat="1" ht="27.6">
      <c r="A6" s="7"/>
      <c r="B6" s="8" t="s">
        <v>35</v>
      </c>
      <c r="C6" s="63">
        <f>+C7+C11+C17+C22+C26+C30+C34+C41+C47+C51+C56+C60</f>
        <v>900000</v>
      </c>
      <c r="D6" s="63">
        <f t="shared" ref="D6:G6" si="0">+D7+D11+D17+D22+D26+D30+D34+D41+D47+D51+D56+D60</f>
        <v>14415000</v>
      </c>
      <c r="E6" s="63">
        <f t="shared" si="0"/>
        <v>5500000</v>
      </c>
      <c r="F6" s="63">
        <f t="shared" si="0"/>
        <v>1775000</v>
      </c>
      <c r="G6" s="63">
        <f t="shared" si="0"/>
        <v>1410000</v>
      </c>
      <c r="H6" s="73">
        <f>+H7+H11+H17+H22+H26+H30+H34+H41+H47+H51+H56+H60</f>
        <v>24000000</v>
      </c>
      <c r="I6" s="59"/>
      <c r="J6" s="9"/>
      <c r="K6" s="8"/>
      <c r="L6" s="39"/>
      <c r="M6" s="39"/>
      <c r="N6"/>
      <c r="O6"/>
      <c r="P6"/>
      <c r="Q6"/>
      <c r="R6"/>
      <c r="S6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 ht="42" customHeight="1">
      <c r="A7" s="12"/>
      <c r="B7" s="13" t="s">
        <v>36</v>
      </c>
      <c r="C7" s="14">
        <f>SUM(C8:C10)</f>
        <v>0</v>
      </c>
      <c r="D7" s="74">
        <f>SUM(D8:D10)</f>
        <v>500000</v>
      </c>
      <c r="E7" s="74">
        <f>SUM(E8:E10)</f>
        <v>500000</v>
      </c>
      <c r="F7" s="74">
        <f>SUM(F8:F10)</f>
        <v>0</v>
      </c>
      <c r="G7" s="74">
        <f>SUM(G8:G10)</f>
        <v>500000</v>
      </c>
      <c r="H7" s="74">
        <f t="shared" ref="H7:H18" si="1">+F7+E7+D7+C7+G7</f>
        <v>1500000</v>
      </c>
      <c r="I7" s="83"/>
      <c r="J7" s="14"/>
      <c r="K7" s="13" t="s">
        <v>37</v>
      </c>
    </row>
    <row r="8" spans="1:29" ht="37.15" customHeight="1">
      <c r="A8" s="15" t="s">
        <v>38</v>
      </c>
      <c r="B8" s="16" t="s">
        <v>39</v>
      </c>
      <c r="C8" s="64">
        <v>0</v>
      </c>
      <c r="D8" s="75">
        <v>500000</v>
      </c>
      <c r="E8" s="75">
        <v>0</v>
      </c>
      <c r="F8" s="75">
        <v>0</v>
      </c>
      <c r="G8" s="75">
        <v>0</v>
      </c>
      <c r="H8" s="87">
        <f t="shared" si="1"/>
        <v>500000</v>
      </c>
      <c r="I8" s="84"/>
      <c r="J8" s="17"/>
      <c r="K8" s="16"/>
    </row>
    <row r="9" spans="1:29" ht="37.15" customHeight="1">
      <c r="A9" s="15" t="s">
        <v>40</v>
      </c>
      <c r="B9" s="16" t="s">
        <v>41</v>
      </c>
      <c r="C9" s="64">
        <v>0</v>
      </c>
      <c r="D9" s="75">
        <v>0</v>
      </c>
      <c r="E9" s="75"/>
      <c r="F9" s="75"/>
      <c r="G9" s="75">
        <v>500000</v>
      </c>
      <c r="H9" s="87">
        <f t="shared" si="1"/>
        <v>500000</v>
      </c>
      <c r="I9" s="84"/>
      <c r="J9" s="17"/>
      <c r="K9" s="16"/>
      <c r="L9" s="56"/>
    </row>
    <row r="10" spans="1:29" ht="37.15" customHeight="1">
      <c r="A10" s="15" t="s">
        <v>42</v>
      </c>
      <c r="B10" s="16" t="s">
        <v>43</v>
      </c>
      <c r="C10" s="64">
        <v>0</v>
      </c>
      <c r="D10" s="75">
        <v>0</v>
      </c>
      <c r="E10" s="75">
        <v>500000</v>
      </c>
      <c r="F10" s="75"/>
      <c r="G10" s="75">
        <v>0</v>
      </c>
      <c r="H10" s="87">
        <f t="shared" si="1"/>
        <v>500000</v>
      </c>
      <c r="I10" s="84"/>
      <c r="J10" s="17"/>
      <c r="K10" s="16"/>
    </row>
    <row r="11" spans="1:29" ht="42" customHeight="1">
      <c r="A11" s="12"/>
      <c r="B11" s="13" t="s">
        <v>44</v>
      </c>
      <c r="C11" s="14">
        <f>SUM(C12:C16)</f>
        <v>150000</v>
      </c>
      <c r="D11" s="74">
        <f>SUM(D12:D16)</f>
        <v>380000</v>
      </c>
      <c r="E11" s="74">
        <f>SUM(E12:E16)</f>
        <v>270000</v>
      </c>
      <c r="F11" s="74">
        <f>SUM(F12:F16)</f>
        <v>0</v>
      </c>
      <c r="G11" s="74">
        <f>SUM(G12:G16)</f>
        <v>0</v>
      </c>
      <c r="H11" s="74">
        <f t="shared" si="1"/>
        <v>800000</v>
      </c>
      <c r="I11" s="83"/>
      <c r="J11" s="14"/>
      <c r="K11" s="13" t="s">
        <v>37</v>
      </c>
    </row>
    <row r="12" spans="1:29" ht="46.15" customHeight="1">
      <c r="A12" s="15" t="s">
        <v>45</v>
      </c>
      <c r="B12" s="37" t="s">
        <v>46</v>
      </c>
      <c r="C12" s="17">
        <v>50000</v>
      </c>
      <c r="D12" s="90">
        <v>80000</v>
      </c>
      <c r="E12" s="17">
        <v>20000</v>
      </c>
      <c r="F12" s="76"/>
      <c r="G12" s="76"/>
      <c r="H12" s="87">
        <f t="shared" si="1"/>
        <v>150000</v>
      </c>
      <c r="I12" s="84"/>
      <c r="J12" s="17"/>
      <c r="K12" s="37"/>
      <c r="L12" s="38"/>
    </row>
    <row r="13" spans="1:29" ht="36" customHeight="1">
      <c r="A13" s="15" t="s">
        <v>47</v>
      </c>
      <c r="B13" s="16" t="s">
        <v>48</v>
      </c>
      <c r="C13" s="65">
        <v>100000</v>
      </c>
      <c r="D13" s="90"/>
      <c r="E13" s="17"/>
      <c r="F13" s="76"/>
      <c r="G13" s="76"/>
      <c r="H13" s="87">
        <f t="shared" si="1"/>
        <v>100000</v>
      </c>
      <c r="I13" s="84"/>
      <c r="J13" s="17"/>
      <c r="K13" s="16"/>
      <c r="L13" s="58"/>
    </row>
    <row r="14" spans="1:29" ht="36" customHeight="1">
      <c r="A14" s="15" t="s">
        <v>49</v>
      </c>
      <c r="B14" s="16" t="s">
        <v>50</v>
      </c>
      <c r="C14" s="17"/>
      <c r="D14" s="91">
        <v>100000</v>
      </c>
      <c r="E14" s="17">
        <v>100000</v>
      </c>
      <c r="F14" s="76"/>
      <c r="G14" s="76"/>
      <c r="H14" s="87">
        <f t="shared" si="1"/>
        <v>200000</v>
      </c>
      <c r="I14" s="84"/>
      <c r="J14" s="17"/>
      <c r="K14" s="16"/>
    </row>
    <row r="15" spans="1:29" ht="36" customHeight="1">
      <c r="A15" s="15" t="s">
        <v>51</v>
      </c>
      <c r="B15" s="16" t="s">
        <v>52</v>
      </c>
      <c r="C15" s="17"/>
      <c r="D15" s="91">
        <v>150000</v>
      </c>
      <c r="E15" s="65"/>
      <c r="F15" s="76"/>
      <c r="G15" s="76"/>
      <c r="H15" s="87">
        <f t="shared" si="1"/>
        <v>150000</v>
      </c>
      <c r="I15" s="84"/>
      <c r="J15" s="17"/>
      <c r="K15" s="16"/>
    </row>
    <row r="16" spans="1:29" ht="36" customHeight="1">
      <c r="A16" s="15" t="s">
        <v>53</v>
      </c>
      <c r="B16" s="16" t="s">
        <v>54</v>
      </c>
      <c r="C16" s="17"/>
      <c r="D16" s="90">
        <v>50000</v>
      </c>
      <c r="E16" s="65">
        <v>150000</v>
      </c>
      <c r="F16" s="76"/>
      <c r="G16" s="76"/>
      <c r="H16" s="87">
        <f t="shared" si="1"/>
        <v>200000</v>
      </c>
      <c r="I16" s="84"/>
      <c r="J16" s="17"/>
      <c r="K16" s="16"/>
    </row>
    <row r="17" spans="1:19" ht="42" customHeight="1">
      <c r="A17" s="12"/>
      <c r="B17" s="13" t="s">
        <v>55</v>
      </c>
      <c r="C17" s="66">
        <f>SUM(C18:C21)</f>
        <v>0</v>
      </c>
      <c r="D17" s="77">
        <f>SUM(D18:D21)</f>
        <v>40000</v>
      </c>
      <c r="E17" s="77">
        <f>SUM(E18:E21)</f>
        <v>70000</v>
      </c>
      <c r="F17" s="77">
        <f>SUM(F18:F21)</f>
        <v>70000</v>
      </c>
      <c r="G17" s="77">
        <f>SUM(G18:G21)</f>
        <v>70000</v>
      </c>
      <c r="H17" s="74">
        <f t="shared" si="1"/>
        <v>250000</v>
      </c>
      <c r="I17" s="83"/>
      <c r="J17" s="14"/>
      <c r="K17" s="13" t="s">
        <v>37</v>
      </c>
    </row>
    <row r="18" spans="1:19" ht="36" customHeight="1">
      <c r="A18" s="15" t="s">
        <v>56</v>
      </c>
      <c r="B18" s="16" t="s">
        <v>57</v>
      </c>
      <c r="C18" s="17"/>
      <c r="D18" s="90">
        <v>25000</v>
      </c>
      <c r="E18" s="17">
        <v>25000</v>
      </c>
      <c r="F18" s="90"/>
      <c r="G18" s="17"/>
      <c r="H18" s="87">
        <f t="shared" si="1"/>
        <v>50000</v>
      </c>
      <c r="I18" s="84"/>
      <c r="J18" s="17"/>
      <c r="K18" s="16"/>
    </row>
    <row r="19" spans="1:19" ht="36" customHeight="1">
      <c r="A19" s="15" t="s">
        <v>58</v>
      </c>
      <c r="B19" s="16" t="s">
        <v>59</v>
      </c>
      <c r="C19" s="17"/>
      <c r="D19" s="90"/>
      <c r="E19" s="17">
        <v>10000</v>
      </c>
      <c r="F19" s="90">
        <v>30000</v>
      </c>
      <c r="G19" s="17">
        <v>35000</v>
      </c>
      <c r="H19" s="87">
        <f t="shared" ref="H19:H24" si="2">+F19+E19+D19+C19+G19</f>
        <v>75000</v>
      </c>
      <c r="I19" s="84"/>
      <c r="J19" s="17"/>
      <c r="K19" s="16"/>
    </row>
    <row r="20" spans="1:19" ht="36" customHeight="1">
      <c r="A20" s="15" t="s">
        <v>60</v>
      </c>
      <c r="B20" s="16" t="s">
        <v>61</v>
      </c>
      <c r="C20" s="17"/>
      <c r="D20" s="90">
        <v>15000</v>
      </c>
      <c r="E20" s="17">
        <v>25000</v>
      </c>
      <c r="F20" s="90">
        <v>10000</v>
      </c>
      <c r="G20" s="17"/>
      <c r="H20" s="87">
        <f t="shared" si="2"/>
        <v>50000</v>
      </c>
      <c r="I20" s="84"/>
      <c r="J20" s="17"/>
      <c r="K20" s="16"/>
    </row>
    <row r="21" spans="1:19" ht="36" customHeight="1">
      <c r="A21" s="15" t="s">
        <v>62</v>
      </c>
      <c r="B21" s="16" t="s">
        <v>63</v>
      </c>
      <c r="C21" s="17"/>
      <c r="D21" s="90"/>
      <c r="E21" s="17">
        <v>10000</v>
      </c>
      <c r="F21" s="90">
        <v>30000</v>
      </c>
      <c r="G21" s="17">
        <v>35000</v>
      </c>
      <c r="H21" s="87">
        <f t="shared" si="2"/>
        <v>75000</v>
      </c>
      <c r="I21" s="84"/>
      <c r="J21" s="17"/>
      <c r="K21" s="16"/>
    </row>
    <row r="22" spans="1:19" ht="42" customHeight="1">
      <c r="A22" s="12"/>
      <c r="B22" s="13" t="s">
        <v>64</v>
      </c>
      <c r="C22" s="14">
        <f>SUM(C23:C25)</f>
        <v>35000</v>
      </c>
      <c r="D22" s="74">
        <f>SUM(D23:D25)</f>
        <v>50000</v>
      </c>
      <c r="E22" s="74">
        <f>SUM(E23:E25)</f>
        <v>80000</v>
      </c>
      <c r="F22" s="74">
        <f>SUM(F23:F25)</f>
        <v>35000</v>
      </c>
      <c r="G22" s="74">
        <f>SUM(G23:G25)</f>
        <v>0</v>
      </c>
      <c r="H22" s="74">
        <f>+F22+E22+D22+C22+G22</f>
        <v>200000</v>
      </c>
      <c r="I22" s="83"/>
      <c r="J22" s="14"/>
      <c r="K22" s="13" t="s">
        <v>37</v>
      </c>
    </row>
    <row r="23" spans="1:19" s="3" customFormat="1" ht="36" customHeight="1">
      <c r="A23" s="15" t="s">
        <v>65</v>
      </c>
      <c r="B23" s="16" t="s">
        <v>66</v>
      </c>
      <c r="C23" s="17">
        <v>35000</v>
      </c>
      <c r="D23" s="90"/>
      <c r="E23" s="17">
        <v>0</v>
      </c>
      <c r="F23" s="17">
        <v>0</v>
      </c>
      <c r="G23" s="17">
        <v>0</v>
      </c>
      <c r="H23" s="87">
        <f t="shared" si="2"/>
        <v>35000</v>
      </c>
      <c r="I23" s="84"/>
      <c r="J23" s="17"/>
      <c r="K23" s="16"/>
      <c r="L23"/>
      <c r="M23"/>
      <c r="N23"/>
      <c r="O23"/>
      <c r="P23"/>
      <c r="Q23"/>
      <c r="R23"/>
      <c r="S23"/>
    </row>
    <row r="24" spans="1:19" s="3" customFormat="1" ht="36" customHeight="1">
      <c r="A24" s="15" t="s">
        <v>67</v>
      </c>
      <c r="B24" s="16" t="s">
        <v>68</v>
      </c>
      <c r="C24" s="17">
        <v>0</v>
      </c>
      <c r="D24" s="90">
        <v>50000</v>
      </c>
      <c r="E24" s="17">
        <v>50000</v>
      </c>
      <c r="F24" s="17">
        <v>0</v>
      </c>
      <c r="G24" s="17">
        <v>0</v>
      </c>
      <c r="H24" s="87">
        <f t="shared" si="2"/>
        <v>100000</v>
      </c>
      <c r="I24" s="84"/>
      <c r="J24" s="17"/>
      <c r="K24" s="16"/>
      <c r="L24"/>
      <c r="M24"/>
      <c r="N24"/>
      <c r="O24"/>
      <c r="P24"/>
      <c r="Q24"/>
      <c r="R24"/>
      <c r="S24"/>
    </row>
    <row r="25" spans="1:19" s="3" customFormat="1" ht="36" customHeight="1">
      <c r="A25" s="15" t="s">
        <v>69</v>
      </c>
      <c r="B25" s="16" t="s">
        <v>70</v>
      </c>
      <c r="C25" s="17">
        <v>0</v>
      </c>
      <c r="D25" s="90">
        <v>0</v>
      </c>
      <c r="E25" s="17">
        <v>30000</v>
      </c>
      <c r="F25" s="17">
        <v>35000</v>
      </c>
      <c r="G25" s="17">
        <v>0</v>
      </c>
      <c r="H25" s="87">
        <f t="shared" ref="H25:H34" si="3">+F25+E25+D25+C25+G25</f>
        <v>65000</v>
      </c>
      <c r="I25" s="84"/>
      <c r="J25" s="17"/>
      <c r="K25" s="16"/>
      <c r="L25"/>
      <c r="M25"/>
      <c r="N25"/>
      <c r="O25"/>
      <c r="P25"/>
      <c r="Q25"/>
      <c r="R25"/>
      <c r="S25"/>
    </row>
    <row r="26" spans="1:19" ht="42" customHeight="1">
      <c r="A26" s="12"/>
      <c r="B26" s="13" t="s">
        <v>71</v>
      </c>
      <c r="C26" s="14">
        <f>SUM(C27:C29)</f>
        <v>0</v>
      </c>
      <c r="D26" s="74">
        <f>SUM(D27:D29)</f>
        <v>9600000</v>
      </c>
      <c r="E26" s="74">
        <f>SUM(E27:E29)</f>
        <v>2400000</v>
      </c>
      <c r="F26" s="74">
        <f>SUM(F27:F29)</f>
        <v>0</v>
      </c>
      <c r="G26" s="74">
        <f>SUM(G27:G29)</f>
        <v>0</v>
      </c>
      <c r="H26" s="74">
        <f t="shared" si="3"/>
        <v>12000000</v>
      </c>
      <c r="I26" s="83"/>
      <c r="J26" s="14"/>
      <c r="K26" s="13" t="s">
        <v>72</v>
      </c>
    </row>
    <row r="27" spans="1:19" ht="36" customHeight="1">
      <c r="A27" s="15" t="s">
        <v>73</v>
      </c>
      <c r="B27" s="16" t="s">
        <v>74</v>
      </c>
      <c r="C27" s="17"/>
      <c r="D27" s="90">
        <v>4800000</v>
      </c>
      <c r="E27" s="112"/>
      <c r="F27" s="113"/>
      <c r="G27" s="112"/>
      <c r="H27" s="87">
        <f t="shared" si="3"/>
        <v>4800000</v>
      </c>
      <c r="I27" s="84"/>
      <c r="J27" s="17"/>
      <c r="K27" s="16"/>
    </row>
    <row r="28" spans="1:19" ht="36" customHeight="1">
      <c r="A28" s="15" t="s">
        <v>75</v>
      </c>
      <c r="B28" s="16" t="s">
        <v>76</v>
      </c>
      <c r="C28" s="17"/>
      <c r="D28" s="113"/>
      <c r="E28" s="112">
        <v>2400000</v>
      </c>
      <c r="F28" s="113"/>
      <c r="G28" s="17"/>
      <c r="H28" s="87">
        <f t="shared" si="3"/>
        <v>2400000</v>
      </c>
      <c r="I28" s="84"/>
      <c r="J28" s="17"/>
      <c r="K28" s="16"/>
    </row>
    <row r="29" spans="1:19" ht="36" customHeight="1">
      <c r="A29" s="15" t="s">
        <v>77</v>
      </c>
      <c r="B29" s="37" t="s">
        <v>78</v>
      </c>
      <c r="C29" s="17"/>
      <c r="D29" s="90">
        <v>4800000</v>
      </c>
      <c r="E29" s="112"/>
      <c r="F29" s="113"/>
      <c r="G29" s="112"/>
      <c r="H29" s="87">
        <f t="shared" si="3"/>
        <v>4800000</v>
      </c>
      <c r="I29" s="84"/>
      <c r="J29" s="17"/>
      <c r="K29" s="37"/>
    </row>
    <row r="30" spans="1:19" ht="42" customHeight="1">
      <c r="A30" s="12"/>
      <c r="B30" s="13" t="s">
        <v>79</v>
      </c>
      <c r="C30" s="14">
        <f>SUM(C31:C33)</f>
        <v>0</v>
      </c>
      <c r="D30" s="74">
        <f>SUM(D31:D33)</f>
        <v>1800000</v>
      </c>
      <c r="E30" s="74">
        <f>SUM(E31:E33)</f>
        <v>200000</v>
      </c>
      <c r="F30" s="74">
        <f>SUM(F31:F33)</f>
        <v>0</v>
      </c>
      <c r="G30" s="74">
        <f>SUM(G31:G33)</f>
        <v>0</v>
      </c>
      <c r="H30" s="74">
        <f t="shared" si="3"/>
        <v>2000000</v>
      </c>
      <c r="I30" s="83"/>
      <c r="J30" s="14"/>
      <c r="K30" s="13" t="s">
        <v>72</v>
      </c>
    </row>
    <row r="31" spans="1:19" ht="37.15" customHeight="1">
      <c r="A31" s="15" t="s">
        <v>80</v>
      </c>
      <c r="B31" s="16" t="s">
        <v>74</v>
      </c>
      <c r="C31" s="17"/>
      <c r="D31" s="90">
        <v>1400000</v>
      </c>
      <c r="E31" s="112"/>
      <c r="F31" s="112"/>
      <c r="G31" s="17">
        <v>0</v>
      </c>
      <c r="H31" s="87">
        <f t="shared" si="3"/>
        <v>1400000</v>
      </c>
      <c r="I31" s="84"/>
      <c r="J31" s="17"/>
      <c r="K31" s="16"/>
    </row>
    <row r="32" spans="1:19" ht="37.15" customHeight="1">
      <c r="A32" s="15" t="s">
        <v>81</v>
      </c>
      <c r="B32" s="16" t="s">
        <v>76</v>
      </c>
      <c r="C32" s="17"/>
      <c r="D32" s="90">
        <v>0</v>
      </c>
      <c r="E32" s="17">
        <v>200000</v>
      </c>
      <c r="F32" s="17">
        <v>0</v>
      </c>
      <c r="G32" s="17">
        <v>0</v>
      </c>
      <c r="H32" s="87">
        <f t="shared" si="3"/>
        <v>200000</v>
      </c>
      <c r="I32" s="84"/>
      <c r="J32" s="17"/>
      <c r="K32" s="16"/>
    </row>
    <row r="33" spans="1:11" ht="37.15" customHeight="1">
      <c r="A33" s="15" t="s">
        <v>82</v>
      </c>
      <c r="B33" s="37" t="s">
        <v>78</v>
      </c>
      <c r="C33" s="17"/>
      <c r="D33" s="90">
        <v>400000</v>
      </c>
      <c r="E33" s="112"/>
      <c r="F33" s="112"/>
      <c r="G33" s="17"/>
      <c r="H33" s="87">
        <f t="shared" si="3"/>
        <v>400000</v>
      </c>
      <c r="I33" s="84"/>
      <c r="J33" s="17"/>
      <c r="K33" s="37"/>
    </row>
    <row r="34" spans="1:11" ht="42" customHeight="1">
      <c r="A34" s="12"/>
      <c r="B34" s="13" t="s">
        <v>83</v>
      </c>
      <c r="C34" s="67">
        <f>SUM(C35:C40)</f>
        <v>160000</v>
      </c>
      <c r="D34" s="78">
        <f>SUM(D35:D40)</f>
        <v>190000</v>
      </c>
      <c r="E34" s="78">
        <f>SUM(E35:E40)</f>
        <v>250000</v>
      </c>
      <c r="F34" s="78">
        <f>SUM(F35:F40)</f>
        <v>0</v>
      </c>
      <c r="G34" s="78">
        <f>SUM(G35:G40)</f>
        <v>0</v>
      </c>
      <c r="H34" s="74">
        <f t="shared" si="3"/>
        <v>600000</v>
      </c>
      <c r="I34" s="83"/>
      <c r="J34" s="14"/>
      <c r="K34" s="13" t="s">
        <v>84</v>
      </c>
    </row>
    <row r="35" spans="1:11" ht="36" customHeight="1">
      <c r="A35" s="15" t="s">
        <v>85</v>
      </c>
      <c r="B35" s="16" t="s">
        <v>86</v>
      </c>
      <c r="C35" s="68">
        <v>30000</v>
      </c>
      <c r="D35" s="90">
        <v>0</v>
      </c>
      <c r="E35" s="17">
        <v>0</v>
      </c>
      <c r="F35" s="76">
        <v>0</v>
      </c>
      <c r="G35" s="76">
        <v>0</v>
      </c>
      <c r="H35" s="87">
        <f t="shared" ref="H35:H40" si="4">+F35+E35+D35+C35+G35</f>
        <v>30000</v>
      </c>
      <c r="I35" s="84"/>
      <c r="J35" s="17"/>
      <c r="K35" s="16"/>
    </row>
    <row r="36" spans="1:11" ht="36" customHeight="1">
      <c r="A36" s="15" t="s">
        <v>87</v>
      </c>
      <c r="B36" s="16" t="s">
        <v>88</v>
      </c>
      <c r="C36" s="68">
        <v>80000</v>
      </c>
      <c r="D36" s="90">
        <v>0</v>
      </c>
      <c r="E36" s="17">
        <v>0</v>
      </c>
      <c r="F36" s="76">
        <v>0</v>
      </c>
      <c r="G36" s="76">
        <v>0</v>
      </c>
      <c r="H36" s="87">
        <f t="shared" si="4"/>
        <v>80000</v>
      </c>
      <c r="I36" s="84"/>
      <c r="J36" s="17"/>
      <c r="K36" s="16"/>
    </row>
    <row r="37" spans="1:11" ht="36" customHeight="1">
      <c r="A37" s="15" t="s">
        <v>89</v>
      </c>
      <c r="B37" s="16" t="s">
        <v>90</v>
      </c>
      <c r="C37" s="68">
        <v>50000</v>
      </c>
      <c r="D37" s="90">
        <v>0</v>
      </c>
      <c r="E37" s="17">
        <v>0</v>
      </c>
      <c r="F37" s="76">
        <v>0</v>
      </c>
      <c r="G37" s="76">
        <v>0</v>
      </c>
      <c r="H37" s="87">
        <f t="shared" si="4"/>
        <v>50000</v>
      </c>
      <c r="I37" s="84"/>
      <c r="J37" s="17"/>
      <c r="K37" s="16"/>
    </row>
    <row r="38" spans="1:11" ht="36" customHeight="1">
      <c r="A38" s="15" t="s">
        <v>91</v>
      </c>
      <c r="B38" s="16" t="s">
        <v>92</v>
      </c>
      <c r="C38" s="17">
        <v>0</v>
      </c>
      <c r="D38" s="92">
        <v>40000</v>
      </c>
      <c r="E38" s="17">
        <v>0</v>
      </c>
      <c r="F38" s="76">
        <v>0</v>
      </c>
      <c r="G38" s="76">
        <v>0</v>
      </c>
      <c r="H38" s="87">
        <f t="shared" si="4"/>
        <v>40000</v>
      </c>
      <c r="I38" s="84"/>
      <c r="J38" s="17"/>
      <c r="K38" s="16"/>
    </row>
    <row r="39" spans="1:11" ht="36" customHeight="1">
      <c r="A39" s="15" t="s">
        <v>93</v>
      </c>
      <c r="B39" s="16" t="s">
        <v>94</v>
      </c>
      <c r="C39" s="17"/>
      <c r="D39" s="92">
        <v>150000</v>
      </c>
      <c r="E39" s="17"/>
      <c r="F39" s="76"/>
      <c r="G39" s="76"/>
      <c r="H39" s="87">
        <f t="shared" si="4"/>
        <v>150000</v>
      </c>
      <c r="I39" s="84"/>
      <c r="J39" s="17"/>
      <c r="K39" s="16"/>
    </row>
    <row r="40" spans="1:11" ht="36" customHeight="1">
      <c r="A40" s="15" t="s">
        <v>95</v>
      </c>
      <c r="B40" s="16" t="s">
        <v>96</v>
      </c>
      <c r="C40" s="17"/>
      <c r="D40" s="90"/>
      <c r="E40" s="68">
        <v>250000</v>
      </c>
      <c r="F40" s="76"/>
      <c r="G40" s="76"/>
      <c r="H40" s="87">
        <f t="shared" si="4"/>
        <v>250000</v>
      </c>
      <c r="I40" s="84"/>
      <c r="J40" s="17"/>
      <c r="K40" s="16"/>
    </row>
    <row r="41" spans="1:11" ht="42" customHeight="1">
      <c r="A41" s="12"/>
      <c r="B41" s="13" t="s">
        <v>97</v>
      </c>
      <c r="C41" s="67">
        <f>SUM(C42:C46)</f>
        <v>100000</v>
      </c>
      <c r="D41" s="78">
        <f>SUM(D42:D46)</f>
        <v>200000</v>
      </c>
      <c r="E41" s="78">
        <f>SUM(E42:E46)</f>
        <v>0</v>
      </c>
      <c r="F41" s="78">
        <f>SUM(F42:F46)</f>
        <v>0</v>
      </c>
      <c r="G41" s="78">
        <f>SUM(G42:G46)</f>
        <v>0</v>
      </c>
      <c r="H41" s="74">
        <f t="shared" ref="H41:H50" si="5">+F41+E41+D41+C41+G41</f>
        <v>300000</v>
      </c>
      <c r="I41" s="83"/>
      <c r="J41" s="14"/>
      <c r="K41" s="13" t="s">
        <v>84</v>
      </c>
    </row>
    <row r="42" spans="1:11" ht="36" customHeight="1">
      <c r="A42" s="15" t="s">
        <v>98</v>
      </c>
      <c r="B42" s="16" t="s">
        <v>99</v>
      </c>
      <c r="C42" s="68">
        <v>100000</v>
      </c>
      <c r="D42" s="76">
        <v>0</v>
      </c>
      <c r="E42" s="76">
        <v>0</v>
      </c>
      <c r="F42" s="76">
        <v>0</v>
      </c>
      <c r="G42" s="76">
        <v>0</v>
      </c>
      <c r="H42" s="87">
        <f>+F42+E42+D42+C42+G42</f>
        <v>100000</v>
      </c>
      <c r="I42" s="84"/>
      <c r="J42" s="17"/>
      <c r="K42" s="16"/>
    </row>
    <row r="43" spans="1:11" ht="36" customHeight="1">
      <c r="A43" s="15" t="s">
        <v>100</v>
      </c>
      <c r="B43" s="16" t="s">
        <v>101</v>
      </c>
      <c r="C43" s="17">
        <v>0</v>
      </c>
      <c r="D43" s="76">
        <v>100000</v>
      </c>
      <c r="E43" s="76">
        <v>0</v>
      </c>
      <c r="F43" s="76">
        <v>0</v>
      </c>
      <c r="G43" s="76">
        <v>0</v>
      </c>
      <c r="H43" s="87">
        <f t="shared" si="5"/>
        <v>100000</v>
      </c>
      <c r="I43" s="84"/>
      <c r="J43" s="17"/>
      <c r="K43" s="16"/>
    </row>
    <row r="44" spans="1:11" ht="36" customHeight="1">
      <c r="A44" s="15" t="s">
        <v>102</v>
      </c>
      <c r="B44" s="16" t="s">
        <v>103</v>
      </c>
      <c r="C44" s="17">
        <v>0</v>
      </c>
      <c r="D44" s="76">
        <v>50000</v>
      </c>
      <c r="E44" s="76">
        <v>0</v>
      </c>
      <c r="F44" s="76">
        <v>0</v>
      </c>
      <c r="G44" s="76">
        <v>0</v>
      </c>
      <c r="H44" s="87">
        <f t="shared" si="5"/>
        <v>50000</v>
      </c>
      <c r="I44" s="84"/>
      <c r="J44" s="17"/>
      <c r="K44" s="16"/>
    </row>
    <row r="45" spans="1:11" ht="36" customHeight="1">
      <c r="A45" s="15" t="s">
        <v>104</v>
      </c>
      <c r="B45" s="16" t="s">
        <v>105</v>
      </c>
      <c r="C45" s="17">
        <v>0</v>
      </c>
      <c r="D45" s="76">
        <v>40000</v>
      </c>
      <c r="E45" s="76">
        <v>0</v>
      </c>
      <c r="F45" s="76">
        <v>0</v>
      </c>
      <c r="G45" s="76">
        <v>0</v>
      </c>
      <c r="H45" s="87">
        <f t="shared" si="5"/>
        <v>40000</v>
      </c>
      <c r="I45" s="84"/>
      <c r="J45" s="17"/>
      <c r="K45" s="16"/>
    </row>
    <row r="46" spans="1:11" ht="36" customHeight="1">
      <c r="A46" s="15" t="s">
        <v>106</v>
      </c>
      <c r="B46" s="16" t="s">
        <v>107</v>
      </c>
      <c r="C46" s="17">
        <v>0</v>
      </c>
      <c r="D46" s="76">
        <v>10000</v>
      </c>
      <c r="E46" s="76">
        <v>0</v>
      </c>
      <c r="F46" s="76">
        <v>0</v>
      </c>
      <c r="G46" s="76">
        <v>0</v>
      </c>
      <c r="H46" s="87">
        <f t="shared" si="5"/>
        <v>10000</v>
      </c>
      <c r="I46" s="84"/>
      <c r="J46" s="17"/>
      <c r="K46" s="16"/>
    </row>
    <row r="47" spans="1:11" ht="42" customHeight="1">
      <c r="A47" s="12"/>
      <c r="B47" s="13" t="s">
        <v>108</v>
      </c>
      <c r="C47" s="14">
        <f>SUM(C48:C50)</f>
        <v>50000</v>
      </c>
      <c r="D47" s="74">
        <f>SUM(D48:D50)</f>
        <v>110000</v>
      </c>
      <c r="E47" s="74">
        <f>SUM(E48:E50)</f>
        <v>50000</v>
      </c>
      <c r="F47" s="74">
        <f>SUM(F48:F50)</f>
        <v>110000</v>
      </c>
      <c r="G47" s="74">
        <f>SUM(G48:G50)</f>
        <v>80000</v>
      </c>
      <c r="H47" s="74">
        <f>+F47+E47+D47+C47+G47</f>
        <v>400000</v>
      </c>
      <c r="I47" s="83"/>
      <c r="J47" s="14"/>
      <c r="K47" s="13" t="s">
        <v>84</v>
      </c>
    </row>
    <row r="48" spans="1:11" ht="36" customHeight="1">
      <c r="A48" s="15" t="s">
        <v>109</v>
      </c>
      <c r="B48" s="16" t="s">
        <v>110</v>
      </c>
      <c r="C48" s="17">
        <v>20000</v>
      </c>
      <c r="D48" s="90">
        <v>20000</v>
      </c>
      <c r="E48" s="17">
        <v>20000</v>
      </c>
      <c r="F48" s="90">
        <v>20000</v>
      </c>
      <c r="G48" s="17">
        <v>20000</v>
      </c>
      <c r="H48" s="87">
        <f>+F48+E48+D48+C48+G48</f>
        <v>100000</v>
      </c>
      <c r="I48" s="84"/>
      <c r="J48" s="17"/>
      <c r="K48" s="16"/>
    </row>
    <row r="49" spans="1:11" ht="36" customHeight="1">
      <c r="A49" s="15" t="s">
        <v>111</v>
      </c>
      <c r="B49" s="16" t="s">
        <v>112</v>
      </c>
      <c r="C49" s="17">
        <v>0</v>
      </c>
      <c r="D49" s="90">
        <v>60000</v>
      </c>
      <c r="E49" s="17">
        <v>0</v>
      </c>
      <c r="F49" s="90">
        <v>60000</v>
      </c>
      <c r="G49" s="17">
        <v>30000</v>
      </c>
      <c r="H49" s="87">
        <f t="shared" si="5"/>
        <v>150000</v>
      </c>
      <c r="I49" s="84"/>
      <c r="J49" s="17"/>
      <c r="K49" s="16"/>
    </row>
    <row r="50" spans="1:11" ht="36" customHeight="1">
      <c r="A50" s="15" t="s">
        <v>113</v>
      </c>
      <c r="B50" s="37" t="s">
        <v>114</v>
      </c>
      <c r="C50" s="17">
        <v>30000</v>
      </c>
      <c r="D50" s="90">
        <v>30000</v>
      </c>
      <c r="E50" s="17">
        <v>30000</v>
      </c>
      <c r="F50" s="90">
        <v>30000</v>
      </c>
      <c r="G50" s="17">
        <v>30000</v>
      </c>
      <c r="H50" s="87">
        <f t="shared" si="5"/>
        <v>150000</v>
      </c>
      <c r="I50" s="84"/>
      <c r="J50" s="17"/>
      <c r="K50" s="37"/>
    </row>
    <row r="51" spans="1:11" ht="42" customHeight="1">
      <c r="A51" s="12"/>
      <c r="B51" s="13" t="s">
        <v>115</v>
      </c>
      <c r="C51" s="14">
        <f>SUM(C52:C55)</f>
        <v>245000</v>
      </c>
      <c r="D51" s="74">
        <f>SUM(D52:D55)</f>
        <v>950000</v>
      </c>
      <c r="E51" s="74">
        <f>SUM(E52:E55)</f>
        <v>1345000</v>
      </c>
      <c r="F51" s="74">
        <f>SUM(F52:F55)</f>
        <v>1320000</v>
      </c>
      <c r="G51" s="74">
        <f>SUM(G52:G55)</f>
        <v>640000</v>
      </c>
      <c r="H51" s="74">
        <f t="shared" ref="H51:H55" si="6">+F51+E51+D51+C51+G51</f>
        <v>4500000</v>
      </c>
      <c r="I51" s="83"/>
      <c r="J51" s="14"/>
      <c r="K51" s="13" t="s">
        <v>84</v>
      </c>
    </row>
    <row r="52" spans="1:11" ht="55.9" customHeight="1">
      <c r="A52" s="15" t="s">
        <v>116</v>
      </c>
      <c r="B52" s="16" t="s">
        <v>117</v>
      </c>
      <c r="C52" s="68">
        <v>30000</v>
      </c>
      <c r="D52" s="90">
        <v>90000</v>
      </c>
      <c r="E52" s="17">
        <v>30000</v>
      </c>
      <c r="F52" s="76">
        <v>0</v>
      </c>
      <c r="G52" s="76">
        <v>0</v>
      </c>
      <c r="H52" s="87">
        <f t="shared" si="6"/>
        <v>150000</v>
      </c>
      <c r="I52" s="84"/>
      <c r="J52" s="17"/>
      <c r="K52" s="16"/>
    </row>
    <row r="53" spans="1:11" ht="36" customHeight="1">
      <c r="A53" s="15" t="s">
        <v>118</v>
      </c>
      <c r="B53" s="16" t="s">
        <v>119</v>
      </c>
      <c r="C53" s="68">
        <v>129000</v>
      </c>
      <c r="D53" s="93">
        <v>516000</v>
      </c>
      <c r="E53" s="93">
        <v>780000</v>
      </c>
      <c r="F53" s="93">
        <v>780000</v>
      </c>
      <c r="G53" s="93">
        <v>375000</v>
      </c>
      <c r="H53" s="87">
        <f t="shared" si="6"/>
        <v>2580000</v>
      </c>
      <c r="I53" s="84"/>
      <c r="J53" s="17"/>
      <c r="K53" s="16"/>
    </row>
    <row r="54" spans="1:11" ht="36" customHeight="1">
      <c r="A54" s="15" t="s">
        <v>120</v>
      </c>
      <c r="B54" s="16" t="s">
        <v>121</v>
      </c>
      <c r="C54" s="17">
        <v>86000</v>
      </c>
      <c r="D54" s="17">
        <v>344000</v>
      </c>
      <c r="E54" s="17">
        <v>520000</v>
      </c>
      <c r="F54" s="17">
        <v>520000</v>
      </c>
      <c r="G54" s="17">
        <v>250000</v>
      </c>
      <c r="H54" s="87">
        <f t="shared" si="6"/>
        <v>1720000</v>
      </c>
      <c r="I54" s="84"/>
      <c r="J54" s="17"/>
      <c r="K54" s="16"/>
    </row>
    <row r="55" spans="1:11" ht="36" customHeight="1">
      <c r="A55" s="15" t="s">
        <v>122</v>
      </c>
      <c r="B55" s="16" t="s">
        <v>123</v>
      </c>
      <c r="C55" s="17"/>
      <c r="D55" s="76"/>
      <c r="E55" s="17">
        <v>15000</v>
      </c>
      <c r="F55" s="90">
        <v>20000</v>
      </c>
      <c r="G55" s="17">
        <v>15000</v>
      </c>
      <c r="H55" s="87">
        <f t="shared" si="6"/>
        <v>50000</v>
      </c>
      <c r="I55" s="84"/>
      <c r="J55" s="17"/>
      <c r="K55" s="16"/>
    </row>
    <row r="56" spans="1:11" ht="42" customHeight="1">
      <c r="A56" s="12"/>
      <c r="B56" s="13" t="s">
        <v>124</v>
      </c>
      <c r="C56" s="14">
        <f>SUM(C57:C59)</f>
        <v>85000</v>
      </c>
      <c r="D56" s="74">
        <f>SUM(D57:D59)</f>
        <v>200000</v>
      </c>
      <c r="E56" s="74">
        <f>SUM(E57:E59)</f>
        <v>215000</v>
      </c>
      <c r="F56" s="74">
        <f>SUM(F57:F59)</f>
        <v>195000</v>
      </c>
      <c r="G56" s="74">
        <f>SUM(G57:G59)</f>
        <v>105000</v>
      </c>
      <c r="H56" s="74">
        <f t="shared" ref="H56:H61" si="7">+F56+E56+D56+C56+G56</f>
        <v>800000</v>
      </c>
      <c r="I56" s="83"/>
      <c r="J56" s="14"/>
      <c r="K56" s="13" t="s">
        <v>125</v>
      </c>
    </row>
    <row r="57" spans="1:11" ht="36" customHeight="1">
      <c r="A57" s="15" t="s">
        <v>126</v>
      </c>
      <c r="B57" s="37" t="s">
        <v>127</v>
      </c>
      <c r="C57" s="17">
        <v>30000</v>
      </c>
      <c r="D57" s="90">
        <v>140000</v>
      </c>
      <c r="E57" s="17">
        <v>150000</v>
      </c>
      <c r="F57" s="90">
        <v>130000</v>
      </c>
      <c r="G57" s="17">
        <v>50000</v>
      </c>
      <c r="H57" s="87">
        <f t="shared" si="7"/>
        <v>500000</v>
      </c>
      <c r="I57" s="84"/>
      <c r="J57" s="17"/>
      <c r="K57" s="37"/>
    </row>
    <row r="58" spans="1:11" ht="36" customHeight="1">
      <c r="A58" s="15" t="s">
        <v>128</v>
      </c>
      <c r="B58" s="37" t="s">
        <v>129</v>
      </c>
      <c r="C58" s="17">
        <v>5000</v>
      </c>
      <c r="D58" s="90">
        <v>10000</v>
      </c>
      <c r="E58" s="17">
        <v>15000</v>
      </c>
      <c r="F58" s="90">
        <v>15000</v>
      </c>
      <c r="G58" s="17">
        <v>5000</v>
      </c>
      <c r="H58" s="87">
        <f t="shared" si="7"/>
        <v>50000</v>
      </c>
      <c r="I58" s="84"/>
      <c r="J58" s="17"/>
      <c r="K58" s="37"/>
    </row>
    <row r="59" spans="1:11" ht="36" customHeight="1">
      <c r="A59" s="15" t="s">
        <v>130</v>
      </c>
      <c r="B59" s="37" t="s">
        <v>131</v>
      </c>
      <c r="C59" s="17">
        <v>50000</v>
      </c>
      <c r="D59" s="90">
        <v>50000</v>
      </c>
      <c r="E59" s="17">
        <v>50000</v>
      </c>
      <c r="F59" s="90">
        <v>50000</v>
      </c>
      <c r="G59" s="17">
        <v>50000</v>
      </c>
      <c r="H59" s="87">
        <f t="shared" si="7"/>
        <v>250000</v>
      </c>
      <c r="I59" s="84"/>
      <c r="J59" s="17"/>
      <c r="K59" s="37"/>
    </row>
    <row r="60" spans="1:11" ht="42" customHeight="1">
      <c r="A60" s="12"/>
      <c r="B60" s="13" t="s">
        <v>132</v>
      </c>
      <c r="C60" s="14">
        <f>SUM(C61:C66)</f>
        <v>75000</v>
      </c>
      <c r="D60" s="74">
        <f>SUM(D61:D66)</f>
        <v>395000</v>
      </c>
      <c r="E60" s="74">
        <f>SUM(E61:E66)</f>
        <v>120000</v>
      </c>
      <c r="F60" s="74">
        <f>SUM(F61:F66)</f>
        <v>45000</v>
      </c>
      <c r="G60" s="74">
        <f>SUM(G61:G66)</f>
        <v>15000</v>
      </c>
      <c r="H60" s="74">
        <f t="shared" si="7"/>
        <v>650000</v>
      </c>
      <c r="I60" s="83"/>
      <c r="J60" s="14"/>
      <c r="K60" s="13" t="s">
        <v>125</v>
      </c>
    </row>
    <row r="61" spans="1:11" ht="36" customHeight="1">
      <c r="A61" s="15" t="s">
        <v>133</v>
      </c>
      <c r="B61" s="37" t="s">
        <v>134</v>
      </c>
      <c r="C61" s="17">
        <v>20000</v>
      </c>
      <c r="D61" s="90">
        <v>5000</v>
      </c>
      <c r="E61" s="17">
        <v>5000</v>
      </c>
      <c r="F61" s="90">
        <v>5000</v>
      </c>
      <c r="G61" s="17">
        <v>5000</v>
      </c>
      <c r="H61" s="87">
        <f t="shared" si="7"/>
        <v>40000</v>
      </c>
      <c r="I61" s="84"/>
      <c r="J61" s="17"/>
      <c r="K61" s="37"/>
    </row>
    <row r="62" spans="1:11" ht="36" customHeight="1">
      <c r="A62" s="15" t="s">
        <v>135</v>
      </c>
      <c r="B62" s="37" t="s">
        <v>136</v>
      </c>
      <c r="C62" s="17">
        <v>25000</v>
      </c>
      <c r="D62" s="90">
        <v>75000</v>
      </c>
      <c r="E62" s="17">
        <v>20000</v>
      </c>
      <c r="F62" s="90">
        <v>20000</v>
      </c>
      <c r="G62" s="17">
        <v>10000</v>
      </c>
      <c r="H62" s="87">
        <f t="shared" ref="H62:H66" si="8">+F62+E62+D62+C62+G62</f>
        <v>150000</v>
      </c>
      <c r="I62" s="84"/>
      <c r="J62" s="17"/>
      <c r="K62" s="37"/>
    </row>
    <row r="63" spans="1:11" ht="36" customHeight="1">
      <c r="A63" s="15" t="s">
        <v>137</v>
      </c>
      <c r="B63" s="37" t="s">
        <v>138</v>
      </c>
      <c r="C63" s="17"/>
      <c r="D63" s="90">
        <v>25000</v>
      </c>
      <c r="E63" s="17">
        <v>25000</v>
      </c>
      <c r="F63" s="90">
        <v>0</v>
      </c>
      <c r="G63" s="17">
        <v>0</v>
      </c>
      <c r="H63" s="87">
        <f t="shared" si="8"/>
        <v>50000</v>
      </c>
      <c r="I63" s="84"/>
      <c r="J63" s="17"/>
      <c r="K63" s="37"/>
    </row>
    <row r="64" spans="1:11" ht="36" customHeight="1">
      <c r="A64" s="15" t="s">
        <v>139</v>
      </c>
      <c r="B64" s="37" t="s">
        <v>140</v>
      </c>
      <c r="C64" s="17"/>
      <c r="D64" s="90">
        <v>200000</v>
      </c>
      <c r="E64" s="17">
        <v>50000</v>
      </c>
      <c r="F64" s="90"/>
      <c r="G64" s="17"/>
      <c r="H64" s="87">
        <f t="shared" si="8"/>
        <v>250000</v>
      </c>
      <c r="I64" s="84"/>
      <c r="J64" s="17"/>
      <c r="K64" s="37"/>
    </row>
    <row r="65" spans="1:29" ht="36" customHeight="1">
      <c r="A65" s="15" t="s">
        <v>141</v>
      </c>
      <c r="B65" s="37" t="s">
        <v>142</v>
      </c>
      <c r="C65" s="17">
        <v>30000</v>
      </c>
      <c r="D65" s="90">
        <v>70000</v>
      </c>
      <c r="E65" s="17"/>
      <c r="F65" s="90"/>
      <c r="G65" s="17"/>
      <c r="H65" s="87">
        <f t="shared" si="8"/>
        <v>100000</v>
      </c>
      <c r="I65" s="84"/>
      <c r="J65" s="17"/>
      <c r="K65" s="37"/>
    </row>
    <row r="66" spans="1:29" ht="36" customHeight="1" thickBot="1">
      <c r="A66" s="15" t="s">
        <v>143</v>
      </c>
      <c r="B66" s="37" t="s">
        <v>144</v>
      </c>
      <c r="C66" s="71">
        <v>0</v>
      </c>
      <c r="D66" s="94">
        <v>20000</v>
      </c>
      <c r="E66" s="71">
        <v>20000</v>
      </c>
      <c r="F66" s="94">
        <v>20000</v>
      </c>
      <c r="G66" s="71"/>
      <c r="H66" s="87">
        <f t="shared" si="8"/>
        <v>60000</v>
      </c>
      <c r="I66" s="84"/>
      <c r="J66" s="17"/>
      <c r="K66" s="37"/>
    </row>
    <row r="67" spans="1:29" s="11" customFormat="1" ht="37.9" customHeight="1">
      <c r="A67" s="12"/>
      <c r="B67" s="8" t="s">
        <v>12</v>
      </c>
      <c r="C67" s="69">
        <f>+C68+C77+C93+C85+C89+C85</f>
        <v>1178500</v>
      </c>
      <c r="D67" s="69">
        <f t="shared" ref="D67:G67" si="9">+D68+D77+D93+D85+D89+D85</f>
        <v>3018250</v>
      </c>
      <c r="E67" s="69">
        <f t="shared" si="9"/>
        <v>4414250</v>
      </c>
      <c r="F67" s="69">
        <f t="shared" si="9"/>
        <v>3807250</v>
      </c>
      <c r="G67" s="69">
        <f t="shared" si="9"/>
        <v>2081750</v>
      </c>
      <c r="H67" s="69">
        <f>+H68+H77+H85+H89+H93</f>
        <v>14000000</v>
      </c>
      <c r="I67" s="60"/>
      <c r="J67" s="19"/>
      <c r="K67" s="8"/>
      <c r="L67"/>
      <c r="M67"/>
      <c r="N67"/>
      <c r="O67"/>
      <c r="P67"/>
      <c r="Q67"/>
      <c r="R67"/>
      <c r="S67"/>
      <c r="T67" s="10"/>
      <c r="U67" s="10"/>
      <c r="V67" s="10"/>
      <c r="W67" s="10"/>
      <c r="X67" s="10"/>
      <c r="Y67" s="10"/>
      <c r="Z67" s="10"/>
      <c r="AA67" s="10"/>
      <c r="AB67" s="10"/>
      <c r="AC67" s="10"/>
    </row>
    <row r="68" spans="1:29" ht="42" customHeight="1">
      <c r="A68" s="12"/>
      <c r="B68" s="13" t="s">
        <v>145</v>
      </c>
      <c r="C68" s="20">
        <f>SUM(C69:C76)</f>
        <v>778500</v>
      </c>
      <c r="D68" s="20">
        <f t="shared" ref="D68:G68" si="10">SUM(D69:D76)</f>
        <v>1073250</v>
      </c>
      <c r="E68" s="20">
        <f t="shared" si="10"/>
        <v>1001250</v>
      </c>
      <c r="F68" s="20">
        <f t="shared" si="10"/>
        <v>915750</v>
      </c>
      <c r="G68" s="20">
        <f t="shared" si="10"/>
        <v>731250</v>
      </c>
      <c r="H68" s="80">
        <f>+C68+D68+E68+F68+G68</f>
        <v>4500000</v>
      </c>
      <c r="I68" s="82"/>
      <c r="J68" s="20"/>
      <c r="K68" s="13" t="s">
        <v>146</v>
      </c>
    </row>
    <row r="69" spans="1:29" ht="36" customHeight="1">
      <c r="A69" s="15" t="s">
        <v>147</v>
      </c>
      <c r="B69" s="16" t="s">
        <v>148</v>
      </c>
      <c r="C69" s="18">
        <v>54000</v>
      </c>
      <c r="D69" s="18">
        <v>90000</v>
      </c>
      <c r="E69" s="18">
        <v>18000</v>
      </c>
      <c r="F69" s="95">
        <v>18000</v>
      </c>
      <c r="G69" s="17"/>
      <c r="H69" s="88">
        <f>+C69+D69+E69+F69+G69</f>
        <v>180000</v>
      </c>
      <c r="I69" s="85"/>
      <c r="J69" s="21"/>
      <c r="K69" s="16"/>
    </row>
    <row r="70" spans="1:29" ht="36" customHeight="1">
      <c r="A70" s="15" t="s">
        <v>149</v>
      </c>
      <c r="B70" s="16" t="s">
        <v>150</v>
      </c>
      <c r="C70" s="18">
        <v>27000</v>
      </c>
      <c r="D70" s="18">
        <v>27000</v>
      </c>
      <c r="E70" s="18">
        <v>27000</v>
      </c>
      <c r="F70" s="95">
        <v>54000</v>
      </c>
      <c r="G70" s="17"/>
      <c r="H70" s="88">
        <f>+C70+D70+E70+F70+G70</f>
        <v>135000</v>
      </c>
      <c r="I70" s="85"/>
      <c r="J70" s="21"/>
      <c r="K70" s="16"/>
      <c r="L70" s="57"/>
    </row>
    <row r="71" spans="1:29" ht="36" customHeight="1">
      <c r="A71" s="15" t="s">
        <v>151</v>
      </c>
      <c r="B71" s="16" t="s">
        <v>152</v>
      </c>
      <c r="C71" s="18">
        <v>360000</v>
      </c>
      <c r="D71" s="18">
        <v>360000</v>
      </c>
      <c r="E71" s="18">
        <v>360000</v>
      </c>
      <c r="F71" s="95">
        <v>360000</v>
      </c>
      <c r="G71" s="17">
        <v>360000</v>
      </c>
      <c r="H71" s="88">
        <f>+C71+D71+E71+F71+G71</f>
        <v>1800000</v>
      </c>
      <c r="I71" s="85"/>
      <c r="J71" s="21"/>
      <c r="K71" s="16"/>
    </row>
    <row r="72" spans="1:29" ht="36" customHeight="1">
      <c r="A72" s="15" t="s">
        <v>153</v>
      </c>
      <c r="B72" s="16" t="s">
        <v>154</v>
      </c>
      <c r="C72" s="18">
        <v>45000</v>
      </c>
      <c r="D72" s="18">
        <v>45000</v>
      </c>
      <c r="E72" s="18">
        <v>45000</v>
      </c>
      <c r="F72" s="95">
        <v>45000</v>
      </c>
      <c r="G72" s="17">
        <v>45000</v>
      </c>
      <c r="H72" s="88">
        <f t="shared" ref="H72:H84" si="11">+C72+D72+E72+F72+G72</f>
        <v>225000</v>
      </c>
      <c r="I72" s="85"/>
      <c r="J72" s="21"/>
      <c r="K72" s="16"/>
    </row>
    <row r="73" spans="1:29" ht="36" customHeight="1">
      <c r="A73" s="15" t="s">
        <v>155</v>
      </c>
      <c r="B73" s="16" t="s">
        <v>156</v>
      </c>
      <c r="C73" s="18"/>
      <c r="D73" s="18">
        <v>33750</v>
      </c>
      <c r="E73" s="18">
        <v>33750</v>
      </c>
      <c r="F73" s="95">
        <v>33750</v>
      </c>
      <c r="G73" s="17">
        <v>33750</v>
      </c>
      <c r="H73" s="88">
        <f t="shared" si="11"/>
        <v>135000</v>
      </c>
      <c r="I73" s="85"/>
      <c r="J73" s="21"/>
      <c r="K73" s="16"/>
      <c r="L73" s="38"/>
    </row>
    <row r="74" spans="1:29" ht="36" customHeight="1">
      <c r="A74" s="15" t="s">
        <v>157</v>
      </c>
      <c r="B74" s="16" t="s">
        <v>158</v>
      </c>
      <c r="C74" s="18">
        <v>90000</v>
      </c>
      <c r="D74" s="18">
        <v>90000</v>
      </c>
      <c r="E74" s="18">
        <v>90000</v>
      </c>
      <c r="F74" s="95">
        <v>90000</v>
      </c>
      <c r="G74" s="17">
        <v>90000</v>
      </c>
      <c r="H74" s="88">
        <f t="shared" si="11"/>
        <v>450000</v>
      </c>
      <c r="I74" s="85"/>
      <c r="J74" s="21"/>
      <c r="K74" s="16"/>
    </row>
    <row r="75" spans="1:29" ht="36" customHeight="1">
      <c r="A75" s="15" t="s">
        <v>159</v>
      </c>
      <c r="B75" s="16" t="s">
        <v>160</v>
      </c>
      <c r="C75" s="18">
        <v>112500</v>
      </c>
      <c r="D75" s="18">
        <v>337500</v>
      </c>
      <c r="E75" s="18">
        <v>337500</v>
      </c>
      <c r="F75" s="95">
        <v>225000</v>
      </c>
      <c r="G75" s="17">
        <v>112500</v>
      </c>
      <c r="H75" s="88">
        <f t="shared" si="11"/>
        <v>1125000</v>
      </c>
      <c r="I75" s="85"/>
      <c r="J75" s="21"/>
      <c r="K75" s="16"/>
    </row>
    <row r="76" spans="1:29" ht="36" customHeight="1">
      <c r="A76" s="15" t="s">
        <v>161</v>
      </c>
      <c r="B76" s="16" t="s">
        <v>162</v>
      </c>
      <c r="C76" s="18">
        <v>90000</v>
      </c>
      <c r="D76" s="18">
        <v>90000</v>
      </c>
      <c r="E76" s="18">
        <v>90000</v>
      </c>
      <c r="F76" s="95">
        <v>90000</v>
      </c>
      <c r="G76" s="17">
        <v>90000</v>
      </c>
      <c r="H76" s="88">
        <f>+C76+D76+E76+F76+G76</f>
        <v>450000</v>
      </c>
      <c r="I76" s="85"/>
      <c r="J76" s="21"/>
      <c r="K76" s="16"/>
    </row>
    <row r="77" spans="1:29" ht="42" customHeight="1">
      <c r="A77" s="12"/>
      <c r="B77" s="13" t="s">
        <v>163</v>
      </c>
      <c r="C77" s="20">
        <f>SUM(C78:C84)</f>
        <v>45000</v>
      </c>
      <c r="D77" s="80">
        <f>SUM(D78:D84)</f>
        <v>1170000</v>
      </c>
      <c r="E77" s="80">
        <f>SUM(E78:E84)</f>
        <v>2628000</v>
      </c>
      <c r="F77" s="80">
        <f>SUM(F78:F84)</f>
        <v>2236500</v>
      </c>
      <c r="G77" s="80">
        <f>SUM(G78:G84)</f>
        <v>920500</v>
      </c>
      <c r="H77" s="80">
        <f>+C77+D77+E77+F77+G77</f>
        <v>7000000</v>
      </c>
      <c r="I77" s="82"/>
      <c r="J77" s="20"/>
      <c r="K77" s="13" t="s">
        <v>146</v>
      </c>
    </row>
    <row r="78" spans="1:29" ht="36" customHeight="1">
      <c r="A78" s="15" t="s">
        <v>164</v>
      </c>
      <c r="B78" s="16" t="s">
        <v>165</v>
      </c>
      <c r="C78" s="17">
        <v>25000</v>
      </c>
      <c r="D78" s="76">
        <v>40000</v>
      </c>
      <c r="E78" s="76">
        <v>40000</v>
      </c>
      <c r="F78" s="76"/>
      <c r="G78" s="76"/>
      <c r="H78" s="88">
        <f t="shared" si="11"/>
        <v>105000</v>
      </c>
      <c r="I78" s="85"/>
      <c r="J78" s="21"/>
      <c r="K78" s="16"/>
    </row>
    <row r="79" spans="1:29" ht="36" customHeight="1">
      <c r="A79" s="15" t="s">
        <v>166</v>
      </c>
      <c r="B79" s="16" t="s">
        <v>150</v>
      </c>
      <c r="C79" s="17">
        <v>20000</v>
      </c>
      <c r="D79" s="76">
        <v>30000</v>
      </c>
      <c r="E79" s="76">
        <v>20000</v>
      </c>
      <c r="F79" s="76"/>
      <c r="G79" s="76"/>
      <c r="H79" s="88">
        <f t="shared" si="11"/>
        <v>70000</v>
      </c>
      <c r="I79" s="85"/>
      <c r="J79" s="21"/>
      <c r="K79" s="16"/>
    </row>
    <row r="80" spans="1:29" ht="36" customHeight="1">
      <c r="A80" s="15" t="s">
        <v>167</v>
      </c>
      <c r="B80" s="16" t="s">
        <v>168</v>
      </c>
      <c r="C80" s="17"/>
      <c r="D80" s="76">
        <v>650000</v>
      </c>
      <c r="E80" s="76">
        <v>1250000</v>
      </c>
      <c r="F80" s="76">
        <v>1150000</v>
      </c>
      <c r="G80" s="76">
        <v>450000</v>
      </c>
      <c r="H80" s="88">
        <f t="shared" si="11"/>
        <v>3500000</v>
      </c>
      <c r="I80" s="85"/>
      <c r="J80" s="21"/>
      <c r="K80" s="16"/>
    </row>
    <row r="81" spans="1:29" ht="36" customHeight="1">
      <c r="A81" s="15" t="s">
        <v>169</v>
      </c>
      <c r="B81" s="16" t="s">
        <v>170</v>
      </c>
      <c r="C81" s="17"/>
      <c r="D81" s="76">
        <v>50000</v>
      </c>
      <c r="E81" s="76">
        <v>100000</v>
      </c>
      <c r="F81" s="76">
        <v>100000</v>
      </c>
      <c r="G81" s="76">
        <v>100000</v>
      </c>
      <c r="H81" s="88">
        <f t="shared" si="11"/>
        <v>350000</v>
      </c>
      <c r="I81" s="85"/>
      <c r="J81" s="21"/>
      <c r="K81" s="16"/>
    </row>
    <row r="82" spans="1:29" ht="36" customHeight="1">
      <c r="A82" s="15" t="s">
        <v>171</v>
      </c>
      <c r="B82" s="16" t="s">
        <v>172</v>
      </c>
      <c r="C82" s="17"/>
      <c r="D82" s="76"/>
      <c r="E82" s="76">
        <v>50000</v>
      </c>
      <c r="F82" s="76">
        <v>62500</v>
      </c>
      <c r="G82" s="76">
        <v>62500</v>
      </c>
      <c r="H82" s="88">
        <f t="shared" si="11"/>
        <v>175000</v>
      </c>
      <c r="I82" s="85"/>
      <c r="J82" s="21"/>
      <c r="K82" s="16"/>
    </row>
    <row r="83" spans="1:29" ht="36" customHeight="1">
      <c r="A83" s="15" t="s">
        <v>173</v>
      </c>
      <c r="B83" s="16" t="s">
        <v>174</v>
      </c>
      <c r="C83" s="17"/>
      <c r="D83" s="76"/>
      <c r="E83" s="76">
        <v>168000</v>
      </c>
      <c r="F83" s="76">
        <v>224000</v>
      </c>
      <c r="G83" s="76">
        <v>308000</v>
      </c>
      <c r="H83" s="88">
        <f t="shared" si="11"/>
        <v>700000</v>
      </c>
      <c r="I83" s="85"/>
      <c r="J83" s="21"/>
      <c r="K83" s="16"/>
    </row>
    <row r="84" spans="1:29" ht="36" customHeight="1">
      <c r="A84" s="15" t="s">
        <v>175</v>
      </c>
      <c r="B84" s="16" t="s">
        <v>176</v>
      </c>
      <c r="C84" s="17"/>
      <c r="D84" s="76">
        <v>400000</v>
      </c>
      <c r="E84" s="76">
        <v>1000000</v>
      </c>
      <c r="F84" s="76">
        <v>700000</v>
      </c>
      <c r="G84" s="79"/>
      <c r="H84" s="88">
        <f t="shared" si="11"/>
        <v>2100000</v>
      </c>
      <c r="I84" s="85"/>
      <c r="J84" s="21"/>
      <c r="K84" s="16"/>
      <c r="L84" s="56"/>
      <c r="M84" s="56"/>
    </row>
    <row r="85" spans="1:29" ht="45" customHeight="1">
      <c r="A85" s="12"/>
      <c r="B85" s="13" t="s">
        <v>177</v>
      </c>
      <c r="C85" s="20">
        <f>SUM(C86:C88)</f>
        <v>80000</v>
      </c>
      <c r="D85" s="80">
        <f>SUM(D86:D88)</f>
        <v>120000</v>
      </c>
      <c r="E85" s="80">
        <f>SUM(E86:E88)</f>
        <v>120000</v>
      </c>
      <c r="F85" s="80">
        <f>SUM(F86:F88)</f>
        <v>90000</v>
      </c>
      <c r="G85" s="80">
        <f>SUM(G86:G88)</f>
        <v>90000</v>
      </c>
      <c r="H85" s="74">
        <f>+F85+E85+D85+C85+G85</f>
        <v>500000</v>
      </c>
      <c r="I85" s="83"/>
      <c r="J85" s="14"/>
      <c r="K85" s="13" t="s">
        <v>146</v>
      </c>
      <c r="L85" s="56"/>
      <c r="M85" s="56"/>
    </row>
    <row r="86" spans="1:29" ht="36" customHeight="1">
      <c r="A86" s="15" t="s">
        <v>178</v>
      </c>
      <c r="B86" s="37" t="s">
        <v>179</v>
      </c>
      <c r="C86" s="18">
        <v>20000</v>
      </c>
      <c r="D86" s="18">
        <v>30000</v>
      </c>
      <c r="E86" s="18"/>
      <c r="F86" s="95"/>
      <c r="G86" s="17"/>
      <c r="H86" s="88">
        <f>+C86+D86+E86+F86+G86</f>
        <v>50000</v>
      </c>
      <c r="I86" s="85"/>
      <c r="J86" s="21"/>
      <c r="K86" s="37"/>
      <c r="L86" s="56"/>
      <c r="M86" s="56"/>
    </row>
    <row r="87" spans="1:29" ht="36" customHeight="1">
      <c r="A87" s="15" t="s">
        <v>180</v>
      </c>
      <c r="B87" s="37" t="s">
        <v>181</v>
      </c>
      <c r="C87" s="18">
        <v>30000</v>
      </c>
      <c r="D87" s="18">
        <v>60000</v>
      </c>
      <c r="E87" s="18">
        <v>90000</v>
      </c>
      <c r="F87" s="95">
        <v>60000</v>
      </c>
      <c r="G87" s="17">
        <v>60000</v>
      </c>
      <c r="H87" s="88">
        <f>+C87+D87+E87+F87+G87</f>
        <v>300000</v>
      </c>
      <c r="I87" s="85"/>
      <c r="J87" s="21"/>
      <c r="K87" s="37"/>
      <c r="L87" s="56"/>
      <c r="M87" s="56"/>
    </row>
    <row r="88" spans="1:29" ht="36" customHeight="1" thickBot="1">
      <c r="A88" s="15" t="s">
        <v>182</v>
      </c>
      <c r="B88" s="37" t="s">
        <v>183</v>
      </c>
      <c r="C88" s="18">
        <v>30000</v>
      </c>
      <c r="D88" s="18">
        <v>30000</v>
      </c>
      <c r="E88" s="18">
        <v>30000</v>
      </c>
      <c r="F88" s="95">
        <v>30000</v>
      </c>
      <c r="G88" s="17">
        <v>30000</v>
      </c>
      <c r="H88" s="89">
        <f>+C88+D88+E88+F88+G88</f>
        <v>150000</v>
      </c>
      <c r="I88" s="85"/>
      <c r="J88" s="21"/>
      <c r="K88" s="37"/>
      <c r="L88" s="56"/>
      <c r="M88" s="56"/>
    </row>
    <row r="89" spans="1:29" ht="42.75" customHeight="1">
      <c r="A89" s="12"/>
      <c r="B89" s="13" t="s">
        <v>184</v>
      </c>
      <c r="C89" s="20">
        <f>SUM(C90:C92)</f>
        <v>90000</v>
      </c>
      <c r="D89" s="80">
        <f>SUM(D90:D92)</f>
        <v>280000</v>
      </c>
      <c r="E89" s="80">
        <f>SUM(E90:E92)</f>
        <v>250000</v>
      </c>
      <c r="F89" s="80">
        <f>SUM(F90:F92)</f>
        <v>250000</v>
      </c>
      <c r="G89" s="80">
        <f>SUM(G90:G92)</f>
        <v>130000</v>
      </c>
      <c r="H89" s="74">
        <f>+F89+E89+D89+C89+G89</f>
        <v>1000000</v>
      </c>
      <c r="I89" s="83"/>
      <c r="J89" s="14"/>
      <c r="K89" s="13" t="s">
        <v>185</v>
      </c>
      <c r="L89" s="56"/>
      <c r="M89" s="56"/>
    </row>
    <row r="90" spans="1:29" ht="36" customHeight="1">
      <c r="A90" s="15" t="s">
        <v>186</v>
      </c>
      <c r="B90" s="16" t="s">
        <v>187</v>
      </c>
      <c r="C90" s="18">
        <v>30000</v>
      </c>
      <c r="D90" s="18">
        <v>70000</v>
      </c>
      <c r="E90" s="18">
        <v>0</v>
      </c>
      <c r="F90" s="95">
        <v>0</v>
      </c>
      <c r="G90" s="17">
        <v>0</v>
      </c>
      <c r="H90" s="88">
        <f>+C90+D90+E90+F90+G90</f>
        <v>100000</v>
      </c>
      <c r="I90" s="85"/>
      <c r="J90" s="21"/>
      <c r="K90" s="16"/>
      <c r="L90" s="56"/>
      <c r="M90" s="56"/>
    </row>
    <row r="91" spans="1:29" ht="36" customHeight="1">
      <c r="A91" s="15" t="s">
        <v>188</v>
      </c>
      <c r="B91" s="16" t="s">
        <v>189</v>
      </c>
      <c r="C91" s="18">
        <v>60000</v>
      </c>
      <c r="D91" s="18">
        <v>160000</v>
      </c>
      <c r="E91" s="18">
        <v>200000</v>
      </c>
      <c r="F91" s="95">
        <v>200000</v>
      </c>
      <c r="G91" s="17">
        <v>80000</v>
      </c>
      <c r="H91" s="88">
        <f>+C91+D91+E91+F91+G91</f>
        <v>700000</v>
      </c>
      <c r="I91" s="85"/>
      <c r="J91" s="21"/>
      <c r="K91" s="16"/>
      <c r="L91" s="56"/>
      <c r="M91" s="56"/>
    </row>
    <row r="92" spans="1:29" ht="36" customHeight="1">
      <c r="A92" s="15" t="s">
        <v>190</v>
      </c>
      <c r="B92" s="16" t="s">
        <v>191</v>
      </c>
      <c r="C92" s="18">
        <v>0</v>
      </c>
      <c r="D92" s="18">
        <v>50000</v>
      </c>
      <c r="E92" s="18">
        <v>50000</v>
      </c>
      <c r="F92" s="95">
        <v>50000</v>
      </c>
      <c r="G92" s="17">
        <v>50000</v>
      </c>
      <c r="H92" s="88">
        <f>+C92+D92+E92+F92+G92</f>
        <v>200000</v>
      </c>
      <c r="I92" s="85"/>
      <c r="J92" s="21"/>
      <c r="K92" s="16"/>
      <c r="L92" s="56"/>
      <c r="M92" s="56"/>
    </row>
    <row r="93" spans="1:29" s="23" customFormat="1" ht="42" customHeight="1">
      <c r="A93" s="12"/>
      <c r="B93" s="13" t="s">
        <v>192</v>
      </c>
      <c r="C93" s="70">
        <f>SUM(C94:C98)</f>
        <v>105000</v>
      </c>
      <c r="D93" s="81">
        <f>SUM(D94:D98)</f>
        <v>255000</v>
      </c>
      <c r="E93" s="81">
        <f>SUM(E94:E98)</f>
        <v>295000</v>
      </c>
      <c r="F93" s="81">
        <f>SUM(F94:F98)</f>
        <v>225000</v>
      </c>
      <c r="G93" s="81">
        <f>SUM(G94:G98)</f>
        <v>120000</v>
      </c>
      <c r="H93" s="81">
        <f>+C93+D93+E93+F93+G93</f>
        <v>1000000</v>
      </c>
      <c r="I93" s="86"/>
      <c r="J93" s="22"/>
      <c r="K93" s="13" t="s">
        <v>193</v>
      </c>
      <c r="L93"/>
      <c r="M93"/>
      <c r="N93"/>
      <c r="O93"/>
      <c r="P93"/>
      <c r="Q93"/>
      <c r="R93"/>
      <c r="S93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29" ht="36" customHeight="1">
      <c r="A94" s="15" t="s">
        <v>194</v>
      </c>
      <c r="B94" s="37" t="s">
        <v>195</v>
      </c>
      <c r="C94" s="17">
        <v>30000</v>
      </c>
      <c r="D94" s="76">
        <v>90000</v>
      </c>
      <c r="E94" s="76">
        <v>130000</v>
      </c>
      <c r="F94" s="76">
        <v>100000</v>
      </c>
      <c r="G94" s="76">
        <v>50000</v>
      </c>
      <c r="H94" s="88">
        <f t="shared" ref="H94:H98" si="12">+C94+D94+E94+F94+G94</f>
        <v>400000</v>
      </c>
      <c r="I94" s="85"/>
      <c r="J94" s="21"/>
      <c r="K94" s="37"/>
    </row>
    <row r="95" spans="1:29" ht="36" customHeight="1">
      <c r="A95" s="15" t="s">
        <v>196</v>
      </c>
      <c r="B95" s="37" t="s">
        <v>197</v>
      </c>
      <c r="C95" s="17">
        <v>5000</v>
      </c>
      <c r="D95" s="76">
        <v>15000</v>
      </c>
      <c r="E95" s="76">
        <v>15000</v>
      </c>
      <c r="F95" s="76">
        <v>15000</v>
      </c>
      <c r="G95" s="76">
        <v>10000</v>
      </c>
      <c r="H95" s="88">
        <f t="shared" si="12"/>
        <v>60000</v>
      </c>
      <c r="I95" s="85"/>
      <c r="J95" s="21"/>
      <c r="K95" s="37"/>
    </row>
    <row r="96" spans="1:29" ht="36" customHeight="1">
      <c r="A96" s="15" t="s">
        <v>198</v>
      </c>
      <c r="B96" s="37" t="s">
        <v>199</v>
      </c>
      <c r="C96" s="17">
        <v>40000</v>
      </c>
      <c r="D96" s="76">
        <v>40000</v>
      </c>
      <c r="E96" s="76">
        <v>0</v>
      </c>
      <c r="F96" s="76">
        <v>0</v>
      </c>
      <c r="G96" s="76">
        <v>0</v>
      </c>
      <c r="H96" s="88">
        <f t="shared" si="12"/>
        <v>80000</v>
      </c>
      <c r="I96" s="85"/>
      <c r="J96" s="21"/>
      <c r="K96" s="37"/>
    </row>
    <row r="97" spans="1:29" ht="36" customHeight="1">
      <c r="A97" s="15" t="s">
        <v>200</v>
      </c>
      <c r="B97" s="37" t="s">
        <v>201</v>
      </c>
      <c r="C97" s="17">
        <v>30000</v>
      </c>
      <c r="D97" s="76">
        <v>70000</v>
      </c>
      <c r="E97" s="76">
        <v>70000</v>
      </c>
      <c r="F97" s="76">
        <v>70000</v>
      </c>
      <c r="G97" s="76">
        <v>20000</v>
      </c>
      <c r="H97" s="88">
        <f t="shared" si="12"/>
        <v>260000</v>
      </c>
      <c r="I97" s="85"/>
      <c r="J97" s="21"/>
      <c r="K97" s="37"/>
    </row>
    <row r="98" spans="1:29" ht="48.75" customHeight="1">
      <c r="A98" s="15" t="s">
        <v>202</v>
      </c>
      <c r="B98" s="37" t="s">
        <v>203</v>
      </c>
      <c r="C98" s="17">
        <v>0</v>
      </c>
      <c r="D98" s="76">
        <v>40000</v>
      </c>
      <c r="E98" s="76">
        <v>80000</v>
      </c>
      <c r="F98" s="76">
        <v>40000</v>
      </c>
      <c r="G98" s="76">
        <v>40000</v>
      </c>
      <c r="H98" s="88">
        <f t="shared" si="12"/>
        <v>200000</v>
      </c>
      <c r="I98" s="85"/>
      <c r="J98" s="21"/>
      <c r="K98" s="37"/>
    </row>
    <row r="99" spans="1:29" s="11" customFormat="1" ht="40.9" customHeight="1">
      <c r="A99" s="7"/>
      <c r="B99" s="8" t="s">
        <v>204</v>
      </c>
      <c r="C99" s="61">
        <f t="shared" ref="C99:H99" si="13">SUM(C100:C104)</f>
        <v>246000</v>
      </c>
      <c r="D99" s="61">
        <f t="shared" si="13"/>
        <v>312000</v>
      </c>
      <c r="E99" s="61">
        <f t="shared" si="13"/>
        <v>402000</v>
      </c>
      <c r="F99" s="61">
        <f t="shared" si="13"/>
        <v>312000</v>
      </c>
      <c r="G99" s="61">
        <f t="shared" si="13"/>
        <v>728000</v>
      </c>
      <c r="H99" s="61">
        <f t="shared" si="13"/>
        <v>2000000</v>
      </c>
      <c r="I99" s="25"/>
      <c r="J99" s="26"/>
      <c r="K99" s="8"/>
      <c r="L99"/>
      <c r="M99"/>
      <c r="N99"/>
      <c r="O99"/>
      <c r="P99"/>
      <c r="Q99"/>
      <c r="R99"/>
      <c r="S99"/>
      <c r="T99" s="10"/>
      <c r="U99" s="10"/>
      <c r="V99" s="10"/>
      <c r="W99" s="10"/>
      <c r="X99" s="10"/>
      <c r="Y99" s="10"/>
      <c r="Z99" s="10"/>
      <c r="AA99" s="10"/>
      <c r="AB99" s="10"/>
      <c r="AC99" s="10"/>
    </row>
    <row r="100" spans="1:29" ht="13.9">
      <c r="A100" s="15"/>
      <c r="B100" s="37" t="s">
        <v>205</v>
      </c>
      <c r="C100" s="18">
        <v>44000</v>
      </c>
      <c r="D100" s="18">
        <v>100000</v>
      </c>
      <c r="E100" s="18">
        <v>110000</v>
      </c>
      <c r="F100" s="95">
        <v>100000</v>
      </c>
      <c r="G100" s="17">
        <v>46000</v>
      </c>
      <c r="H100" s="88">
        <f>+C100+D100+E100+F100+G100</f>
        <v>400000</v>
      </c>
      <c r="I100" s="85"/>
      <c r="J100" s="21"/>
      <c r="K100" s="37"/>
    </row>
    <row r="101" spans="1:29" ht="13.9">
      <c r="A101" s="15"/>
      <c r="B101" s="37" t="s">
        <v>206</v>
      </c>
      <c r="C101" s="18">
        <v>142000</v>
      </c>
      <c r="D101" s="18">
        <v>142000</v>
      </c>
      <c r="E101" s="18">
        <v>142000</v>
      </c>
      <c r="F101" s="18">
        <v>142000</v>
      </c>
      <c r="G101" s="18">
        <v>142000</v>
      </c>
      <c r="H101" s="88">
        <f>+C101+D101+E101+F101+G101</f>
        <v>710000</v>
      </c>
      <c r="I101" s="85"/>
      <c r="J101" s="21"/>
      <c r="K101" s="37"/>
    </row>
    <row r="102" spans="1:29" ht="13.9">
      <c r="A102" s="15"/>
      <c r="B102" s="37" t="s">
        <v>207</v>
      </c>
      <c r="C102" s="18">
        <v>0</v>
      </c>
      <c r="D102" s="18">
        <v>10000</v>
      </c>
      <c r="E102" s="18">
        <v>10000</v>
      </c>
      <c r="F102" s="95">
        <v>10000</v>
      </c>
      <c r="G102" s="17">
        <v>10000</v>
      </c>
      <c r="H102" s="88">
        <f>+C102+D102+E102+F102+G102</f>
        <v>40000</v>
      </c>
      <c r="I102" s="85"/>
      <c r="J102" s="21"/>
      <c r="K102" s="37"/>
    </row>
    <row r="103" spans="1:29" ht="13.9">
      <c r="A103" s="15"/>
      <c r="B103" s="37" t="s">
        <v>208</v>
      </c>
      <c r="C103" s="18">
        <v>20000</v>
      </c>
      <c r="D103" s="18">
        <v>20000</v>
      </c>
      <c r="E103" s="18">
        <f>20000+80000</f>
        <v>100000</v>
      </c>
      <c r="F103" s="18">
        <v>20000</v>
      </c>
      <c r="G103" s="18">
        <f>20000+360000+80000+30000</f>
        <v>490000</v>
      </c>
      <c r="H103" s="88">
        <f>+C103+D103+E103+F103+G103</f>
        <v>650000</v>
      </c>
      <c r="I103" s="85"/>
      <c r="J103" s="21"/>
      <c r="K103" s="37"/>
    </row>
    <row r="104" spans="1:29" ht="13.9">
      <c r="A104" s="15"/>
      <c r="B104" s="37" t="s">
        <v>209</v>
      </c>
      <c r="C104" s="18">
        <v>40000</v>
      </c>
      <c r="D104" s="18">
        <v>40000</v>
      </c>
      <c r="E104" s="18">
        <v>40000</v>
      </c>
      <c r="F104" s="95">
        <v>40000</v>
      </c>
      <c r="G104" s="17">
        <v>40000</v>
      </c>
      <c r="H104" s="88">
        <f>+C104+D104+E104+F104+G104</f>
        <v>200000</v>
      </c>
      <c r="I104" s="85"/>
      <c r="J104" s="21"/>
      <c r="K104" s="37"/>
    </row>
    <row r="105" spans="1:29" ht="14.45" thickBot="1">
      <c r="B105" s="96"/>
      <c r="C105" s="97"/>
      <c r="D105" s="97"/>
      <c r="E105" s="97"/>
      <c r="F105" s="97"/>
      <c r="G105" s="98"/>
      <c r="H105" s="98"/>
      <c r="I105" s="29"/>
      <c r="J105" s="29"/>
      <c r="K105" s="96"/>
    </row>
    <row r="106" spans="1:29" ht="14.45" thickBot="1">
      <c r="B106" s="30" t="s">
        <v>28</v>
      </c>
      <c r="C106" s="31">
        <f t="shared" ref="C106:H106" si="14">+C99+C67+C6</f>
        <v>2324500</v>
      </c>
      <c r="D106" s="31">
        <f t="shared" si="14"/>
        <v>17745250</v>
      </c>
      <c r="E106" s="31">
        <f t="shared" si="14"/>
        <v>10316250</v>
      </c>
      <c r="F106" s="31">
        <f t="shared" si="14"/>
        <v>5894250</v>
      </c>
      <c r="G106" s="31">
        <f t="shared" si="14"/>
        <v>4219750</v>
      </c>
      <c r="H106" s="100">
        <f t="shared" si="14"/>
        <v>40000000</v>
      </c>
      <c r="I106" s="99"/>
      <c r="J106" s="31"/>
      <c r="K106" s="30"/>
    </row>
    <row r="107" spans="1:29" ht="13.9">
      <c r="B107" s="28"/>
      <c r="G107" s="29"/>
      <c r="H107" s="29"/>
      <c r="I107" s="29"/>
      <c r="J107" s="29"/>
      <c r="K107" s="28"/>
    </row>
    <row r="108" spans="1:29" ht="13.9">
      <c r="B108" s="28"/>
      <c r="G108" s="29"/>
      <c r="H108" s="29"/>
      <c r="I108" s="29"/>
      <c r="J108" s="29"/>
      <c r="K108" s="28"/>
    </row>
    <row r="109" spans="1:29" ht="13.9">
      <c r="B109" s="28"/>
      <c r="C109" s="114">
        <f t="shared" ref="C109:H109" si="15">+C110/40000000</f>
        <v>8.7499999999999994E-2</v>
      </c>
      <c r="D109" s="114">
        <f t="shared" si="15"/>
        <v>0.4375</v>
      </c>
      <c r="E109" s="114">
        <f t="shared" si="15"/>
        <v>0.25</v>
      </c>
      <c r="F109" s="114">
        <f t="shared" si="15"/>
        <v>0.13750000000000001</v>
      </c>
      <c r="G109" s="114">
        <f t="shared" si="15"/>
        <v>8.7499999999999994E-2</v>
      </c>
      <c r="H109" s="55">
        <f t="shared" si="15"/>
        <v>1</v>
      </c>
      <c r="I109" s="29"/>
      <c r="J109" s="29"/>
      <c r="K109" s="28"/>
    </row>
    <row r="110" spans="1:29">
      <c r="B110" s="32" t="s">
        <v>210</v>
      </c>
      <c r="C110" s="33">
        <v>3500000</v>
      </c>
      <c r="D110" s="33">
        <v>17500000</v>
      </c>
      <c r="E110" s="33">
        <v>10000000</v>
      </c>
      <c r="F110" s="33">
        <v>5500000</v>
      </c>
      <c r="G110" s="33">
        <v>3500000</v>
      </c>
      <c r="H110" s="33">
        <f>SUM(C110:G110)</f>
        <v>40000000</v>
      </c>
      <c r="I110" s="35"/>
      <c r="K110" s="32"/>
    </row>
    <row r="111" spans="1:29">
      <c r="B111" s="32" t="s">
        <v>211</v>
      </c>
      <c r="C111" s="34"/>
      <c r="D111" s="34"/>
      <c r="E111" s="34"/>
      <c r="F111" s="34"/>
      <c r="G111" s="34"/>
      <c r="H111" s="34"/>
      <c r="I111" s="33"/>
      <c r="K111" s="32"/>
    </row>
    <row r="114" spans="3:3">
      <c r="C114" s="36"/>
    </row>
  </sheetData>
  <mergeCells count="4">
    <mergeCell ref="I4:I5"/>
    <mergeCell ref="J4:J5"/>
    <mergeCell ref="H4:H5"/>
    <mergeCell ref="K4:K5"/>
  </mergeCells>
  <phoneticPr fontId="54" type="noConversion"/>
  <pageMargins left="0.70866141732283472" right="0.70866141732283472" top="0.74803149606299213" bottom="0.74803149606299213" header="0.31496062992125984" footer="0.31496062992125984"/>
  <pageSetup paperSize="9" scale="57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Mahfouz, Giovanna L.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MANAGEMENT FOR DEVELOPMENT RESULTS</TermName>
          <TermId xmlns="http://schemas.microsoft.com/office/infopath/2007/PartnerControls">1d0013d3-9cc8-41d0-aaab-9bdee2ebedb4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5</Value>
      <Value>274</Value>
      <Value>36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AR-L1292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EZSHARE-119605780-36</_dlc_DocId>
    <_dlc_DocIdUrl xmlns="cdc7663a-08f0-4737-9e8c-148ce897a09c">
      <Url>https://idbg.sharepoint.com/teams/EZ-AR-LON/AR-L1292/_layouts/15/DocIdRedir.aspx?ID=EZSHARE-119605780-36</Url>
      <Description>EZSHARE-119605780-36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406805E361C854E81F3A882D6585E51" ma:contentTypeVersion="2994" ma:contentTypeDescription="A content type to manage public (operations) IDB documents" ma:contentTypeScope="" ma:versionID="31d354375393fc357634d6409441e61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3df755e6e7b54a33a132b8e06e20d8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29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71E89E77586CC4882F93827C36CED15" ma:contentTypeVersion="2256" ma:contentTypeDescription="The base project type from which other project content types inherit their information." ma:contentTypeScope="" ma:versionID="5aebe754e4eafc1d2e1e2d7b4ed6906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50573c93f1e911096ac28373f4ed9f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AR-L1292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31DB7177-F8D1-4B48-A97E-16C3E751579B}"/>
</file>

<file path=customXml/itemProps2.xml><?xml version="1.0" encoding="utf-8"?>
<ds:datastoreItem xmlns:ds="http://schemas.openxmlformats.org/officeDocument/2006/customXml" ds:itemID="{E8F0B9E1-E4F6-4DA0-883A-DBE2211B9295}"/>
</file>

<file path=customXml/itemProps3.xml><?xml version="1.0" encoding="utf-8"?>
<ds:datastoreItem xmlns:ds="http://schemas.openxmlformats.org/officeDocument/2006/customXml" ds:itemID="{8BA4E77F-1E94-438C-B78D-D1172F6BD111}"/>
</file>

<file path=customXml/itemProps4.xml><?xml version="1.0" encoding="utf-8"?>
<ds:datastoreItem xmlns:ds="http://schemas.openxmlformats.org/officeDocument/2006/customXml" ds:itemID="{A6338CC7-51B8-4A14-9E8C-C8AED72E1675}"/>
</file>

<file path=customXml/itemProps5.xml><?xml version="1.0" encoding="utf-8"?>
<ds:datastoreItem xmlns:ds="http://schemas.openxmlformats.org/officeDocument/2006/customXml" ds:itemID="{ADF606A0-DA34-4060-A588-5AD9BC3D87D4}"/>
</file>

<file path=customXml/itemProps6.xml><?xml version="1.0" encoding="utf-8"?>
<ds:datastoreItem xmlns:ds="http://schemas.openxmlformats.org/officeDocument/2006/customXml" ds:itemID="{53874641-CF70-4C41-B61F-618E6685AC1A}"/>
</file>

<file path=customXml/itemProps7.xml><?xml version="1.0" encoding="utf-8"?>
<ds:datastoreItem xmlns:ds="http://schemas.openxmlformats.org/officeDocument/2006/customXml" ds:itemID="{3484B059-5071-41E2-B811-FCCFB8AF85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Irene Berardo</dc:creator>
  <cp:keywords/>
  <dc:description/>
  <cp:lastModifiedBy>Mosteirin, Milagros</cp:lastModifiedBy>
  <cp:revision/>
  <dcterms:created xsi:type="dcterms:W3CDTF">2018-08-02T15:38:25Z</dcterms:created>
  <dcterms:modified xsi:type="dcterms:W3CDTF">2019-04-08T21:47:33Z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274;#MANAGEMENT FOR DEVELOPMENT RESULTS|1d0013d3-9cc8-41d0-aaab-9bdee2ebedb4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/>
  </property>
  <property fmtid="{D5CDD505-2E9C-101B-9397-08002B2CF9AE}" pid="9" name="_dlc_DocIdItemGuid">
    <vt:lpwstr>c6d63f0e-1e5d-4de6-ba7f-9fc4a2a94d77</vt:lpwstr>
  </property>
  <property fmtid="{D5CDD505-2E9C-101B-9397-08002B2CF9AE}" pid="10" name="Sector IDB">
    <vt:lpwstr>36;#REFORM / MODERNIZATION OF THE STATE|c8fda4a7-691a-4c65-b227-9825197b5cd2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AuthorIds_UIVersion_3">
    <vt:lpwstr>1730</vt:lpwstr>
  </property>
  <property fmtid="{D5CDD505-2E9C-101B-9397-08002B2CF9AE}" pid="13" name="AuthorIds_UIVersion_4">
    <vt:lpwstr>1730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0x0101001A458A224826124E8B45B1D613300CFC00D406805E361C854E81F3A882D6585E51</vt:lpwstr>
  </property>
</Properties>
</file>