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.sharepoint.com/teams/EZ-NI-LON/NI-L1143/15 LifeCycle Milestones/Draft Area/LP/"/>
    </mc:Choice>
  </mc:AlternateContent>
  <xr:revisionPtr revIDLastSave="4" documentId="4B1F32BA79F7F8CDA811375BFE1E27EFC584D954" xr6:coauthVersionLast="23" xr6:coauthVersionMax="23" xr10:uidLastSave="{88C01613-4D67-480C-A0D3-0E1F2A735D79}"/>
  <bookViews>
    <workbookView xWindow="0" yWindow="0" windowWidth="23040" windowHeight="7584" activeTab="1" xr2:uid="{00000000-000D-0000-FFFF-FFFF00000000}"/>
  </bookViews>
  <sheets>
    <sheet name="Estructura del Proyecto" sheetId="3" r:id="rId1"/>
    <sheet name="Plan de Adquisiciones" sheetId="2" r:id="rId2"/>
    <sheet name="Detalle Plan de Adquisiciones" sheetId="1" r:id="rId3"/>
  </sheets>
  <definedNames>
    <definedName name="_xlnm.Print_Area" localSheetId="2">'Detalle Plan de Adquisiciones'!$C$1:$P$72</definedName>
  </definedNames>
  <calcPr calcId="171027"/>
</workbook>
</file>

<file path=xl/calcChain.xml><?xml version="1.0" encoding="utf-8"?>
<calcChain xmlns="http://schemas.openxmlformats.org/spreadsheetml/2006/main">
  <c r="C26" i="2" l="1"/>
  <c r="C24" i="2"/>
  <c r="B29" i="2"/>
  <c r="B19" i="2"/>
  <c r="B13" i="2"/>
  <c r="B12" i="2"/>
  <c r="I33" i="1"/>
  <c r="S32" i="1"/>
  <c r="S59" i="1"/>
  <c r="S89" i="1"/>
  <c r="S88" i="1"/>
  <c r="R84" i="1"/>
  <c r="R85" i="1"/>
  <c r="R86" i="1"/>
  <c r="R87" i="1"/>
  <c r="R80" i="1"/>
  <c r="R81" i="1"/>
  <c r="R82" i="1"/>
  <c r="R83" i="1"/>
  <c r="R79" i="1"/>
  <c r="Q78" i="1"/>
  <c r="Q77" i="1"/>
  <c r="Q72" i="1"/>
  <c r="Q73" i="1" s="1"/>
  <c r="T58" i="1"/>
  <c r="T59" i="1" s="1"/>
  <c r="R57" i="1"/>
  <c r="R59" i="1" s="1"/>
  <c r="Q56" i="1"/>
  <c r="Q59" i="1" s="1"/>
  <c r="T50" i="1"/>
  <c r="S51" i="1"/>
  <c r="T49" i="1"/>
  <c r="T48" i="1"/>
  <c r="R45" i="1"/>
  <c r="R46" i="1"/>
  <c r="R47" i="1"/>
  <c r="R44" i="1"/>
  <c r="R38" i="1"/>
  <c r="R39" i="1" s="1"/>
  <c r="S31" i="1"/>
  <c r="S33" i="1" s="1"/>
  <c r="R28" i="1"/>
  <c r="R29" i="1"/>
  <c r="R30" i="1"/>
  <c r="R27" i="1"/>
  <c r="T22" i="1"/>
  <c r="S20" i="1"/>
  <c r="S21" i="1"/>
  <c r="S19" i="1"/>
  <c r="R11" i="1"/>
  <c r="R12" i="1"/>
  <c r="R13" i="1"/>
  <c r="R14" i="1"/>
  <c r="R15" i="1"/>
  <c r="R16" i="1"/>
  <c r="R17" i="1"/>
  <c r="R18" i="1"/>
  <c r="R10" i="1"/>
  <c r="Q7" i="1"/>
  <c r="Q8" i="1"/>
  <c r="Q9" i="1"/>
  <c r="Q6" i="1"/>
  <c r="Q5" i="1"/>
  <c r="I90" i="1"/>
  <c r="B15" i="2" s="1"/>
  <c r="C15" i="2" s="1"/>
  <c r="I73" i="1"/>
  <c r="B17" i="2" s="1"/>
  <c r="C17" i="2" s="1"/>
  <c r="H59" i="1"/>
  <c r="T51" i="1" l="1"/>
  <c r="Q90" i="1"/>
  <c r="R90" i="1"/>
  <c r="S90" i="1"/>
  <c r="T92" i="1"/>
  <c r="T95" i="1" s="1"/>
  <c r="T98" i="1" s="1"/>
  <c r="S22" i="1"/>
  <c r="Q22" i="1"/>
  <c r="Q92" i="1" s="1"/>
  <c r="R22" i="1"/>
  <c r="R33" i="1"/>
  <c r="R51" i="1"/>
  <c r="S92" i="1" l="1"/>
  <c r="S95" i="1" s="1"/>
  <c r="R92" i="1"/>
  <c r="T93" i="1" l="1"/>
  <c r="R95" i="1"/>
  <c r="I51" i="1" l="1"/>
  <c r="B16" i="2" s="1"/>
  <c r="C16" i="2" s="1"/>
  <c r="C12" i="2" l="1"/>
  <c r="I22" i="1"/>
  <c r="I39" i="1"/>
  <c r="C13" i="2" s="1"/>
  <c r="C18" i="2"/>
  <c r="C14" i="2"/>
  <c r="C27" i="2"/>
  <c r="C25" i="2"/>
  <c r="C19" i="2"/>
  <c r="C15" i="3"/>
  <c r="C16" i="3"/>
  <c r="C18" i="3"/>
  <c r="C11" i="2" l="1"/>
  <c r="C20" i="2" s="1"/>
  <c r="B11" i="2"/>
  <c r="C28" i="2"/>
  <c r="C29" i="2" s="1"/>
  <c r="I92" i="1"/>
  <c r="I94" i="1" s="1"/>
  <c r="B20" i="2" l="1"/>
</calcChain>
</file>

<file path=xl/sharedStrings.xml><?xml version="1.0" encoding="utf-8"?>
<sst xmlns="http://schemas.openxmlformats.org/spreadsheetml/2006/main" count="425" uniqueCount="212">
  <si>
    <t>INFORMACIÓN PARA CARGA INICIAL DEL PLAN DE ADQUISICIONES (EN CURSO Y/O ULTIMO PRESENTADO)</t>
  </si>
  <si>
    <t>OBRAS</t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</si>
  <si>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</si>
  <si>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</si>
  <si>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</si>
  <si>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>Documento de Licitación</t>
  </si>
  <si>
    <t>Firma del Contrato</t>
  </si>
  <si>
    <t>Unidad Ejecutora:</t>
  </si>
  <si>
    <t>Actividad:</t>
  </si>
  <si>
    <t>Descripción adicional:</t>
  </si>
  <si>
    <t>Fechas</t>
  </si>
  <si>
    <t>BIENES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</si>
  <si>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</si>
  <si>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SERVICIOS DE NO CONSULTORÍA</t>
  </si>
  <si>
    <t>CONSULTORÍAS FIRMAS</t>
  </si>
  <si>
    <t>Aviso de Expresiones de Interés</t>
  </si>
  <si>
    <t>CONSULTORÍAS INDIVIDUOS</t>
  </si>
  <si>
    <t>No Objeción a los TdR de la Actividad</t>
  </si>
  <si>
    <t>Firma Contrato</t>
  </si>
  <si>
    <t>CAPACITACIÓN</t>
  </si>
  <si>
    <t>SUBPROYECTOS</t>
  </si>
  <si>
    <t>Cantidad Estimada de Subproyectos:</t>
  </si>
  <si>
    <t>Firma del Contrato / Convenio por Adjudicación de los Subproyectos</t>
  </si>
  <si>
    <t>Fecha de 
Transferencia</t>
  </si>
  <si>
    <t>Licitación Pública Nacional </t>
  </si>
  <si>
    <t>Contratación Directa </t>
  </si>
  <si>
    <t>Licitación Pública Internacional </t>
  </si>
  <si>
    <t>Licitación Pública Internacional por Lotes </t>
  </si>
  <si>
    <t>Selección Basada en la Calidad y Costo </t>
  </si>
  <si>
    <t>3CV</t>
  </si>
  <si>
    <t>Objeto de la Transferencia: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</si>
  <si>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</si>
  <si>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</si>
  <si>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</si>
  <si>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</si>
  <si>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</si>
  <si>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</si>
  <si>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</si>
  <si>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</si>
  <si>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</si>
  <si>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</si>
  <si>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</si>
  <si>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</si>
  <si>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</si>
  <si>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</si>
  <si>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</si>
  <si>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</si>
  <si>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</si>
  <si>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</si>
  <si>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</si>
  <si>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</si>
  <si>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</si>
  <si>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</si>
  <si>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</si>
  <si>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</si>
  <si>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</si>
  <si>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Aviso Especial de Adquisiciones</t>
  </si>
  <si>
    <t>Monto Estimado % BID:</t>
  </si>
  <si>
    <t>Monto Estimado % Contraparte:</t>
  </si>
  <si>
    <t xml:space="preserve">Monto Estimado </t>
  </si>
  <si>
    <t>4. Componentes</t>
  </si>
  <si>
    <t>Componente de Inversión</t>
  </si>
  <si>
    <t>Ex-Post</t>
  </si>
  <si>
    <t>Ex-Ante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</si>
  <si>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</si>
  <si>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Sistema Nacional</t>
  </si>
  <si>
    <r>
      <t>Comentarios</t>
    </r>
    <r>
      <rPr>
        <sz val="8"/>
        <color indexed="9"/>
        <rFont val="Calibri"/>
        <family val="2"/>
        <scheme val="minor"/>
      </rPr>
      <t xml:space="preserve"> - para UCS incluir método de selección</t>
    </r>
  </si>
  <si>
    <t>Comentarios</t>
  </si>
  <si>
    <t>Monto Estimado en US$:</t>
  </si>
  <si>
    <t>Componente Asociado:</t>
  </si>
  <si>
    <t>Cantidad Estimada de Consultores:</t>
  </si>
  <si>
    <t>MINSA</t>
  </si>
  <si>
    <t>Contratación de personal de proyecto que ha venido trabajando en las otras operaciones.</t>
  </si>
  <si>
    <t>Ministerio de Salud (MINSA)</t>
  </si>
  <si>
    <t>Versión (1) :</t>
  </si>
  <si>
    <t>Transferencias por costo fijo</t>
  </si>
  <si>
    <t>Imprevistos + costos financieros</t>
  </si>
  <si>
    <t>SI</t>
  </si>
  <si>
    <t>Desarrollo del Talento Humano para la extensión y calidad de la atención en salud</t>
  </si>
  <si>
    <t xml:space="preserve"> </t>
  </si>
  <si>
    <t>Costos de administración del programa + línea contingente +imprevistos y costos financieros</t>
  </si>
  <si>
    <t>III Trimestre 2018</t>
  </si>
  <si>
    <t>Contratacion de personal para las unidades</t>
  </si>
  <si>
    <t>31/4/2018</t>
  </si>
  <si>
    <t>Unidades de gestión conformadas</t>
  </si>
  <si>
    <t>II Trimestre 2018</t>
  </si>
  <si>
    <t>II Trimestre 2019</t>
  </si>
  <si>
    <t>13 unidades de salud del área priorizada con acceso mejorado a agua y saneamiento</t>
  </si>
  <si>
    <t>Obras nuevas o reparaciones</t>
  </si>
  <si>
    <t>MTI</t>
  </si>
  <si>
    <t>Se construirá en dos tramos</t>
  </si>
  <si>
    <t>Reparación o construcción nueva</t>
  </si>
  <si>
    <t>II trimestre 2020</t>
  </si>
  <si>
    <t>Al año siguiente de mejorados los caminos</t>
  </si>
  <si>
    <t>II trimestre 2021</t>
  </si>
  <si>
    <t>Estrategia de promoción de la salud de los/las adolescentes</t>
  </si>
  <si>
    <t xml:space="preserve">4 Protocolos de detección y manejo oportuno de ECNT actualizados. </t>
  </si>
  <si>
    <t xml:space="preserve">30 Direcciones Municipales dotadas de medios de transporte para la supervisión del MOSAFC </t>
  </si>
  <si>
    <t>2 y 4 ruedas, acuáticos y otros</t>
  </si>
  <si>
    <t xml:space="preserve">5 Unidades móviles para el mantenimiento de unidades de primer nivel compradas y en uso </t>
  </si>
  <si>
    <t>II trimestre 2019</t>
  </si>
  <si>
    <t>Hospital general de Ocotal remplazado</t>
  </si>
  <si>
    <t>I trimestre 2019</t>
  </si>
  <si>
    <t>Servicios de mantenimiento Hospital de Ocotal</t>
  </si>
  <si>
    <t>I trimestre 2021</t>
  </si>
  <si>
    <t>Hospital de Jalapa</t>
  </si>
  <si>
    <t>Rehabilitación Hosp. Regional de Estelí</t>
  </si>
  <si>
    <t>III Trimestre 2019</t>
  </si>
  <si>
    <t>Reemplazo del HP de Wiwilí (JI)</t>
  </si>
  <si>
    <t>Reemplazo del HP de Waslala (MT)</t>
  </si>
  <si>
    <t>Reemplazo y equipamiento del centro de salud de la Trinidad</t>
  </si>
  <si>
    <t>Construcción y equipamiento de salas de fisioterapia en los C/S de 12 municipios</t>
  </si>
  <si>
    <t>Se podrá licitar por lotes</t>
  </si>
  <si>
    <t>III trimestre 2018</t>
  </si>
  <si>
    <t>Dotación de equipamiento para salas de fisioterapias existentes (de C/S, HP o H recientes)</t>
  </si>
  <si>
    <t xml:space="preserve">Laboratorio regional ampliado </t>
  </si>
  <si>
    <t xml:space="preserve">Bodegas de insumo regionales remplazadas </t>
  </si>
  <si>
    <t>II trimestre 2018</t>
  </si>
  <si>
    <t xml:space="preserve">SILAIS equipados para implementar programa de control de vectores </t>
  </si>
  <si>
    <t>IV trimestre 2018</t>
  </si>
  <si>
    <t>Personal Incremental</t>
  </si>
  <si>
    <t>31-4-2018</t>
  </si>
  <si>
    <t>Evaluación de desempeño de intervenciones por beneficiario atendido</t>
  </si>
  <si>
    <t>Auditoría Externa</t>
  </si>
  <si>
    <t>Evaluación de impacto y final</t>
  </si>
  <si>
    <t>Ministerio de Transporte e Infraestructura</t>
  </si>
  <si>
    <t>abril de 2018</t>
  </si>
  <si>
    <t>Gestión y evaluación del programa</t>
  </si>
  <si>
    <t>Componente 4: Gestión y evaluación del programa</t>
  </si>
  <si>
    <t>EDT</t>
  </si>
  <si>
    <t>Actividad</t>
  </si>
  <si>
    <t>Planes anuales de inversión ejecutados y supervisados</t>
  </si>
  <si>
    <t>1.2</t>
  </si>
  <si>
    <t>1.3</t>
  </si>
  <si>
    <t>1.4</t>
  </si>
  <si>
    <t>1.6</t>
  </si>
  <si>
    <t>83 sedes de sector con su infraestructura mejorada</t>
  </si>
  <si>
    <t>3,000 Viviendas rurales mejoradas con solución de saneamiento construida</t>
  </si>
  <si>
    <t>1.5</t>
  </si>
  <si>
    <t>III TRI 2018</t>
  </si>
  <si>
    <t>I TRI 2019</t>
  </si>
  <si>
    <t>50 Acuerdos sociales comunitarios que incorporan promoción de prácticas saludabes en comunidades rurales suscritos entre la dirección municipal de salud y los SILAIS evaluados.</t>
  </si>
  <si>
    <t>38,64 kilómetros de caminos mejorados</t>
  </si>
  <si>
    <t>1.7</t>
  </si>
  <si>
    <t>2.7</t>
  </si>
  <si>
    <t>38.64 Km de caminos con mantenimiento básico</t>
  </si>
  <si>
    <t>1.8</t>
  </si>
  <si>
    <t>1.9</t>
  </si>
  <si>
    <t>2.9</t>
  </si>
  <si>
    <t xml:space="preserve">2 Rutas de transporte colectivo en caminos intervenidos por el Programa, con medidas regulatorias de optimización del servicio
</t>
  </si>
  <si>
    <t>Normas de alimentación infantil (PROCOSAN, Lactancia Materna, Alimentación y nutrición) actualizadas e implementadas</t>
  </si>
  <si>
    <t>2.1</t>
  </si>
  <si>
    <t>Investigación formativa sobre cambio de comportamiento</t>
  </si>
  <si>
    <t>2.2.1</t>
  </si>
  <si>
    <t>2.2.2</t>
  </si>
  <si>
    <t>Municipios equipados y abastecidos estrategia PROCOSAN</t>
  </si>
  <si>
    <t>III 2019</t>
  </si>
  <si>
    <t>780 promotores comunitarios capacitados e implementando PROCOSAN</t>
  </si>
  <si>
    <t>2.3</t>
  </si>
  <si>
    <t>2.4.1</t>
  </si>
  <si>
    <t>Sectores que implementan la estrategia de promoción de salud en adolescentes</t>
  </si>
  <si>
    <t>2.4.2</t>
  </si>
  <si>
    <t>2.5</t>
  </si>
  <si>
    <t xml:space="preserve">52,300 Pacientes crónicos nuevos captados en censo </t>
  </si>
  <si>
    <t>2.6</t>
  </si>
  <si>
    <t xml:space="preserve">33,650 Pacientes crónicos censados y con tres registros de atención en los últimos tres meses </t>
  </si>
  <si>
    <t xml:space="preserve">6 Protocolos de atención en el primer nivel a personas con necesidades especiales (cuidados especiales) actualizado y aprobado </t>
  </si>
  <si>
    <t>2.8</t>
  </si>
  <si>
    <t>3,500 pacientes con necesidades especiales nuevos captados en censo</t>
  </si>
  <si>
    <t>3,200 pacientes con necesidades especiales con protocolo de seguimiento semestral cumplido en el último semestre</t>
  </si>
  <si>
    <t>2.10</t>
  </si>
  <si>
    <t xml:space="preserve">500 funcionarios de atención primaria capacitado en la aplicación del protocolo de cuidados especiales. </t>
  </si>
  <si>
    <t>2.11</t>
  </si>
  <si>
    <t>2.12</t>
  </si>
  <si>
    <t>130 funcionarios de salud capacitados e implementando el marco de gestión ambiental y social</t>
  </si>
  <si>
    <t>2.13</t>
  </si>
  <si>
    <t>2.15</t>
  </si>
  <si>
    <t>30 funcionarios de mantenimiento formado de equipo médico</t>
  </si>
  <si>
    <t>2.14</t>
  </si>
  <si>
    <t>2.16</t>
  </si>
  <si>
    <t>Taller de mantenimiento de equipos del SILAIS Madriz, Estelí, Matagalpa y JInotega remplazados</t>
  </si>
  <si>
    <t>2.17</t>
  </si>
  <si>
    <t>2.18</t>
  </si>
  <si>
    <t>2.19</t>
  </si>
  <si>
    <t>2.20</t>
  </si>
  <si>
    <t>2.21</t>
  </si>
  <si>
    <t>Reemplazo del HP de San Juan de Limay</t>
  </si>
  <si>
    <t>2.22</t>
  </si>
  <si>
    <t>2.23</t>
  </si>
  <si>
    <t>2.24</t>
  </si>
  <si>
    <t>2.25</t>
  </si>
  <si>
    <t>Centro nacional de diagnóstico y referencia con equipo modernizado</t>
  </si>
  <si>
    <t>3.1</t>
  </si>
  <si>
    <t>3.2</t>
  </si>
  <si>
    <t>3.3</t>
  </si>
  <si>
    <t>3.6</t>
  </si>
  <si>
    <t>500 funcionarios del Ministerio de Salud formado en vigilancia de ETV</t>
  </si>
  <si>
    <t>3.7</t>
  </si>
  <si>
    <t>500 funcionarios del Ministerio de Salud recapacitados para la vigilancia del agua y el control de vectores</t>
  </si>
  <si>
    <t>3.8</t>
  </si>
  <si>
    <t>1.1</t>
  </si>
  <si>
    <t>4.1</t>
  </si>
  <si>
    <t>4.2</t>
  </si>
  <si>
    <t>4.3</t>
  </si>
  <si>
    <t>4.6</t>
  </si>
  <si>
    <t>3.4</t>
  </si>
  <si>
    <t xml:space="preserve">30 Municipios (dirección municipal de salud) y SILAIS dotados del paquete de equipamiento para la vigilancia del agua y control de vectores </t>
  </si>
  <si>
    <t>Diciembre de 2022</t>
  </si>
  <si>
    <t>Componente 1 -Gestión territorial de determinantes de la salud</t>
  </si>
  <si>
    <t>Componente 4 -ADMINISTRACIÓN DEL PROGRAMA (COSTOS SIN PRODUCTO) incluye la auditoría financiera</t>
  </si>
  <si>
    <r>
      <t xml:space="preserve">Componente 2 - </t>
    </r>
    <r>
      <rPr>
        <i/>
        <sz val="11"/>
        <color theme="1"/>
        <rFont val="Calibri"/>
        <family val="2"/>
      </rPr>
      <t>Mejoramiento de la calidad de la atención en salud</t>
    </r>
  </si>
  <si>
    <r>
      <t xml:space="preserve">Componente 3 - </t>
    </r>
    <r>
      <rPr>
        <i/>
        <sz val="11"/>
        <color theme="1"/>
        <rFont val="Calibri"/>
        <family val="2"/>
      </rPr>
      <t>Lucha antiepidémica y erradicación de la malaria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</si>
</sst>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USD]\ #,##0.00"/>
    <numFmt numFmtId="165" formatCode="_(* #,##0_);_(* \(#,##0\);_(* &quot;-&quot;??_);_(@_)"/>
  </numFmts>
  <fonts count="4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8"/>
      <color indexed="9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1E4E79"/>
      <name val="Calibri"/>
      <family val="2"/>
      <scheme val="minor"/>
    </font>
    <font>
      <sz val="10"/>
      <color rgb="FF000000"/>
      <name val="Arial"/>
      <family val="2"/>
    </font>
    <font>
      <i/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</borders>
  <cellStyleXfs count="45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43" fontId="33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38"/>
    <xf numFmtId="0" fontId="2" fillId="0" borderId="0" xfId="38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2" fillId="0" borderId="10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4" xfId="1" applyFont="1" applyFill="1" applyBorder="1" applyAlignment="1">
      <alignment horizontal="center" vertical="center"/>
    </xf>
    <xf numFmtId="0" fontId="30" fillId="24" borderId="25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4" fillId="24" borderId="10" xfId="38" applyFont="1" applyFill="1" applyBorder="1" applyAlignment="1">
      <alignment horizontal="center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10" fontId="24" fillId="24" borderId="10" xfId="38" applyNumberFormat="1" applyFont="1" applyFill="1" applyBorder="1" applyAlignment="1">
      <alignment horizontal="center" vertical="center" wrapText="1"/>
    </xf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4" fontId="24" fillId="24" borderId="10" xfId="38" applyNumberFormat="1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2" fillId="0" borderId="20" xfId="38" applyFont="1" applyFill="1" applyBorder="1" applyAlignment="1">
      <alignment vertical="center" wrapText="1"/>
    </xf>
    <xf numFmtId="4" fontId="22" fillId="0" borderId="20" xfId="38" applyNumberFormat="1" applyFont="1" applyFill="1" applyBorder="1" applyAlignment="1">
      <alignment vertical="center" wrapText="1"/>
    </xf>
    <xf numFmtId="0" fontId="22" fillId="0" borderId="33" xfId="38" applyFont="1" applyFill="1" applyBorder="1" applyAlignment="1">
      <alignment vertical="center" wrapText="1"/>
    </xf>
    <xf numFmtId="4" fontId="31" fillId="0" borderId="15" xfId="38" applyNumberFormat="1" applyFont="1" applyFill="1" applyBorder="1" applyAlignment="1">
      <alignment vertical="center" wrapText="1"/>
    </xf>
    <xf numFmtId="1" fontId="22" fillId="0" borderId="10" xfId="38" applyNumberFormat="1" applyFont="1" applyFill="1" applyBorder="1" applyAlignment="1">
      <alignment vertical="center" wrapText="1"/>
    </xf>
    <xf numFmtId="165" fontId="31" fillId="0" borderId="15" xfId="38" applyNumberFormat="1" applyFont="1" applyFill="1" applyBorder="1" applyAlignment="1">
      <alignment vertical="center" wrapText="1"/>
    </xf>
    <xf numFmtId="43" fontId="22" fillId="0" borderId="10" xfId="44" applyFont="1" applyFill="1" applyBorder="1" applyAlignment="1">
      <alignment vertical="center" wrapText="1"/>
    </xf>
    <xf numFmtId="15" fontId="22" fillId="0" borderId="20" xfId="38" applyNumberFormat="1" applyFont="1" applyFill="1" applyBorder="1" applyAlignment="1">
      <alignment vertical="center" wrapText="1"/>
    </xf>
    <xf numFmtId="15" fontId="22" fillId="0" borderId="10" xfId="38" applyNumberFormat="1" applyFont="1" applyFill="1" applyBorder="1" applyAlignment="1">
      <alignment vertical="center" wrapText="1"/>
    </xf>
    <xf numFmtId="0" fontId="34" fillId="25" borderId="10" xfId="0" applyFont="1" applyFill="1" applyBorder="1" applyAlignment="1">
      <alignment vertical="center" wrapText="1"/>
    </xf>
    <xf numFmtId="14" fontId="22" fillId="0" borderId="10" xfId="38" applyNumberFormat="1" applyFont="1" applyFill="1" applyBorder="1" applyAlignment="1">
      <alignment vertical="center" wrapText="1"/>
    </xf>
    <xf numFmtId="15" fontId="0" fillId="0" borderId="10" xfId="0" applyNumberFormat="1" applyBorder="1"/>
    <xf numFmtId="0" fontId="35" fillId="0" borderId="35" xfId="0" applyFont="1" applyBorder="1" applyAlignment="1">
      <alignment vertical="center"/>
    </xf>
    <xf numFmtId="4" fontId="2" fillId="0" borderId="0" xfId="38" applyNumberFormat="1"/>
    <xf numFmtId="0" fontId="24" fillId="24" borderId="10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27" xfId="38" applyFont="1" applyFill="1" applyBorder="1" applyAlignment="1">
      <alignment vertical="center" wrapText="1"/>
    </xf>
    <xf numFmtId="0" fontId="22" fillId="0" borderId="32" xfId="38" applyFont="1" applyFill="1" applyBorder="1" applyAlignment="1">
      <alignment vertical="center" wrapText="1"/>
    </xf>
    <xf numFmtId="0" fontId="0" fillId="0" borderId="10" xfId="0" applyBorder="1"/>
    <xf numFmtId="9" fontId="22" fillId="0" borderId="10" xfId="38" applyNumberFormat="1" applyFont="1" applyFill="1" applyBorder="1" applyAlignment="1">
      <alignment vertical="center" wrapText="1"/>
    </xf>
    <xf numFmtId="0" fontId="36" fillId="0" borderId="35" xfId="0" applyFont="1" applyBorder="1" applyAlignment="1">
      <alignment vertical="center" wrapText="1"/>
    </xf>
    <xf numFmtId="0" fontId="34" fillId="0" borderId="10" xfId="0" applyFont="1" applyBorder="1" applyAlignment="1">
      <alignment vertical="center" wrapText="1"/>
    </xf>
    <xf numFmtId="14" fontId="22" fillId="0" borderId="14" xfId="38" applyNumberFormat="1" applyFont="1" applyFill="1" applyBorder="1" applyAlignment="1">
      <alignment vertical="center" wrapText="1"/>
    </xf>
    <xf numFmtId="43" fontId="0" fillId="0" borderId="0" xfId="0" applyNumberFormat="1"/>
    <xf numFmtId="43" fontId="2" fillId="0" borderId="0" xfId="38" applyNumberFormat="1"/>
    <xf numFmtId="43" fontId="0" fillId="0" borderId="0" xfId="0" applyNumberFormat="1" applyFill="1"/>
    <xf numFmtId="10" fontId="22" fillId="0" borderId="20" xfId="38" applyNumberFormat="1" applyFont="1" applyFill="1" applyBorder="1" applyAlignment="1">
      <alignment vertical="center" wrapText="1"/>
    </xf>
    <xf numFmtId="4" fontId="2" fillId="0" borderId="0" xfId="38" applyNumberFormat="1" applyFill="1"/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30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4" fillId="24" borderId="27" xfId="38" applyFont="1" applyFill="1" applyBorder="1" applyAlignment="1">
      <alignment horizontal="center" vertical="center" wrapText="1"/>
    </xf>
    <xf numFmtId="0" fontId="23" fillId="24" borderId="10" xfId="38" applyFont="1" applyFill="1" applyBorder="1" applyAlignment="1">
      <alignment horizontal="left" vertical="center" wrapText="1"/>
    </xf>
    <xf numFmtId="0" fontId="24" fillId="24" borderId="10" xfId="38" applyFont="1" applyFill="1" applyBorder="1" applyAlignment="1">
      <alignment horizontal="center" vertical="center"/>
    </xf>
    <xf numFmtId="0" fontId="23" fillId="24" borderId="11" xfId="38" applyFont="1" applyFill="1" applyBorder="1" applyAlignment="1">
      <alignment horizontal="left" vertical="center" wrapText="1"/>
    </xf>
    <xf numFmtId="0" fontId="23" fillId="24" borderId="12" xfId="38" applyFont="1" applyFill="1" applyBorder="1" applyAlignment="1">
      <alignment horizontal="left" vertical="center" wrapText="1"/>
    </xf>
    <xf numFmtId="0" fontId="23" fillId="24" borderId="13" xfId="38" applyFont="1" applyFill="1" applyBorder="1" applyAlignment="1">
      <alignment horizontal="left" vertical="center" wrapText="1"/>
    </xf>
    <xf numFmtId="0" fontId="24" fillId="24" borderId="33" xfId="38" applyFont="1" applyFill="1" applyBorder="1" applyAlignment="1">
      <alignment horizontal="center" vertical="center" wrapText="1"/>
    </xf>
    <xf numFmtId="0" fontId="24" fillId="24" borderId="34" xfId="38" applyFont="1" applyFill="1" applyBorder="1" applyAlignment="1">
      <alignment horizontal="center" vertical="center" wrapText="1"/>
    </xf>
    <xf numFmtId="0" fontId="25" fillId="0" borderId="21" xfId="38" applyFont="1" applyFill="1" applyBorder="1" applyAlignment="1">
      <alignment horizontal="left" vertical="center" wrapText="1"/>
    </xf>
    <xf numFmtId="0" fontId="25" fillId="0" borderId="22" xfId="38" applyFont="1" applyFill="1" applyBorder="1" applyAlignment="1">
      <alignment horizontal="left" vertical="center" wrapText="1"/>
    </xf>
    <xf numFmtId="0" fontId="25" fillId="0" borderId="23" xfId="38" applyFont="1" applyFill="1" applyBorder="1" applyAlignment="1">
      <alignment horizontal="left" vertical="center" wrapText="1"/>
    </xf>
    <xf numFmtId="0" fontId="24" fillId="24" borderId="14" xfId="38" applyFont="1" applyFill="1" applyBorder="1" applyAlignment="1">
      <alignment horizontal="center" vertical="center" wrapText="1"/>
    </xf>
    <xf numFmtId="0" fontId="22" fillId="0" borderId="26" xfId="38" applyFont="1" applyFill="1" applyBorder="1" applyAlignment="1">
      <alignment horizontal="center" vertical="center" wrapText="1"/>
    </xf>
    <xf numFmtId="0" fontId="22" fillId="0" borderId="27" xfId="38" applyFont="1" applyFill="1" applyBorder="1" applyAlignment="1">
      <alignment horizontal="center" vertical="center" wrapText="1"/>
    </xf>
    <xf numFmtId="0" fontId="22" fillId="0" borderId="31" xfId="38" applyFont="1" applyFill="1" applyBorder="1" applyAlignment="1">
      <alignment horizontal="center" vertical="center" wrapText="1"/>
    </xf>
    <xf numFmtId="0" fontId="22" fillId="0" borderId="32" xfId="38" applyFont="1" applyFill="1" applyBorder="1" applyAlignment="1">
      <alignment horizontal="center" vertical="center" wrapText="1"/>
    </xf>
    <xf numFmtId="0" fontId="22" fillId="0" borderId="26" xfId="38" applyFont="1" applyFill="1" applyBorder="1" applyAlignment="1">
      <alignment horizontal="left" vertical="center" wrapText="1"/>
    </xf>
    <xf numFmtId="0" fontId="22" fillId="0" borderId="27" xfId="38" applyFont="1" applyFill="1" applyBorder="1" applyAlignment="1">
      <alignment horizontal="left" vertical="center" wrapText="1"/>
    </xf>
    <xf numFmtId="0" fontId="38" fillId="0" borderId="20" xfId="1" applyFont="1" applyFill="1" applyBorder="1" applyAlignment="1">
      <alignment horizontal="center" vertical="center" wrapText="1"/>
    </xf>
    <xf numFmtId="0" fontId="39" fillId="0" borderId="0" xfId="0" applyFont="1"/>
    <xf numFmtId="0" fontId="40" fillId="24" borderId="11" xfId="1" applyFont="1" applyFill="1" applyBorder="1" applyAlignment="1">
      <alignment horizontal="center" vertical="center" wrapText="1"/>
    </xf>
    <xf numFmtId="0" fontId="40" fillId="24" borderId="12" xfId="1" applyFont="1" applyFill="1" applyBorder="1" applyAlignment="1">
      <alignment horizontal="center" vertical="center" wrapText="1"/>
    </xf>
    <xf numFmtId="0" fontId="40" fillId="24" borderId="13" xfId="1" applyFont="1" applyFill="1" applyBorder="1" applyAlignment="1">
      <alignment horizontal="center" vertical="center" wrapText="1"/>
    </xf>
    <xf numFmtId="0" fontId="40" fillId="24" borderId="17" xfId="1" applyFont="1" applyFill="1" applyBorder="1" applyAlignment="1">
      <alignment horizontal="center" vertical="center" wrapText="1"/>
    </xf>
    <xf numFmtId="0" fontId="40" fillId="24" borderId="10" xfId="1" applyFont="1" applyFill="1" applyBorder="1" applyAlignment="1">
      <alignment horizontal="center" vertical="center" wrapText="1"/>
    </xf>
    <xf numFmtId="0" fontId="40" fillId="24" borderId="14" xfId="1" applyFont="1" applyFill="1" applyBorder="1" applyAlignment="1">
      <alignment horizontal="center" vertical="center" wrapText="1"/>
    </xf>
    <xf numFmtId="0" fontId="41" fillId="0" borderId="18" xfId="1" applyFont="1" applyFill="1" applyBorder="1" applyAlignment="1">
      <alignment horizontal="left" vertical="center" wrapText="1"/>
    </xf>
    <xf numFmtId="0" fontId="42" fillId="0" borderId="15" xfId="1" applyFont="1" applyFill="1" applyBorder="1" applyAlignment="1">
      <alignment horizontal="left" vertical="center" wrapText="1"/>
    </xf>
    <xf numFmtId="0" fontId="42" fillId="0" borderId="16" xfId="1" applyFont="1" applyFill="1" applyBorder="1" applyAlignment="1">
      <alignment horizontal="left" vertical="center" wrapText="1"/>
    </xf>
    <xf numFmtId="0" fontId="41" fillId="0" borderId="19" xfId="1" applyFont="1" applyFill="1" applyBorder="1" applyAlignment="1">
      <alignment horizontal="center" vertical="center" wrapText="1"/>
    </xf>
    <xf numFmtId="0" fontId="42" fillId="0" borderId="15" xfId="1" applyFont="1" applyFill="1" applyBorder="1" applyAlignment="1">
      <alignment horizontal="center" vertical="center" wrapText="1"/>
    </xf>
    <xf numFmtId="0" fontId="42" fillId="0" borderId="16" xfId="1" applyFont="1" applyFill="1" applyBorder="1" applyAlignment="1">
      <alignment horizontal="center" vertical="center" wrapText="1"/>
    </xf>
    <xf numFmtId="0" fontId="42" fillId="0" borderId="17" xfId="1" quotePrefix="1" applyFont="1" applyBorder="1" applyAlignment="1" applyProtection="1">
      <alignment horizontal="right"/>
    </xf>
    <xf numFmtId="164" fontId="42" fillId="0" borderId="10" xfId="1" applyNumberFormat="1" applyFont="1" applyFill="1" applyBorder="1" applyAlignment="1">
      <alignment horizontal="right" vertical="center" wrapText="1"/>
    </xf>
    <xf numFmtId="164" fontId="42" fillId="0" borderId="14" xfId="1" applyNumberFormat="1" applyFont="1" applyFill="1" applyBorder="1" applyAlignment="1">
      <alignment horizontal="right" vertical="center" wrapText="1"/>
    </xf>
    <xf numFmtId="164" fontId="39" fillId="0" borderId="0" xfId="0" applyNumberFormat="1" applyFont="1"/>
    <xf numFmtId="0" fontId="42" fillId="0" borderId="17" xfId="1" applyFont="1" applyBorder="1" applyAlignment="1" applyProtection="1">
      <alignment horizontal="right"/>
    </xf>
    <xf numFmtId="0" fontId="40" fillId="24" borderId="18" xfId="1" applyFont="1" applyFill="1" applyBorder="1" applyAlignment="1">
      <alignment horizontal="center" vertical="center" wrapText="1"/>
    </xf>
    <xf numFmtId="164" fontId="40" fillId="24" borderId="15" xfId="1" applyNumberFormat="1" applyFont="1" applyFill="1" applyBorder="1" applyAlignment="1">
      <alignment horizontal="right" vertical="center" wrapText="1"/>
    </xf>
    <xf numFmtId="164" fontId="40" fillId="24" borderId="16" xfId="1" applyNumberFormat="1" applyFont="1" applyFill="1" applyBorder="1" applyAlignment="1">
      <alignment horizontal="right" vertical="center" wrapText="1"/>
    </xf>
    <xf numFmtId="0" fontId="42" fillId="0" borderId="17" xfId="1" applyFont="1" applyBorder="1" applyAlignment="1" applyProtection="1"/>
    <xf numFmtId="164" fontId="42" fillId="0" borderId="19" xfId="1" applyNumberFormat="1" applyFont="1" applyFill="1" applyBorder="1" applyAlignment="1">
      <alignment horizontal="right" vertical="center" wrapText="1"/>
    </xf>
  </cellXfs>
  <cellStyles count="45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Comma" xfId="44" builtinId="3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Input 2" xfId="35" xr:uid="{00000000-0005-0000-0000-000021000000}"/>
    <cellStyle name="Linked Cell 2" xfId="36" xr:uid="{00000000-0005-0000-0000-000022000000}"/>
    <cellStyle name="Neutral 2" xfId="37" xr:uid="{00000000-0005-0000-0000-000024000000}"/>
    <cellStyle name="Normal" xfId="0" builtinId="0"/>
    <cellStyle name="Normal 2" xfId="38" xr:uid="{00000000-0005-0000-0000-000026000000}"/>
    <cellStyle name="Normal 3" xfId="1" xr:uid="{00000000-0005-0000-0000-000027000000}"/>
    <cellStyle name="Note 2" xfId="39" xr:uid="{00000000-0005-0000-0000-000028000000}"/>
    <cellStyle name="Output 2" xfId="40" xr:uid="{00000000-0005-0000-0000-000029000000}"/>
    <cellStyle name="Title 2" xfId="41" xr:uid="{00000000-0005-0000-0000-00002A000000}"/>
    <cellStyle name="Total 2" xfId="42" xr:uid="{00000000-0005-0000-0000-00002B000000}"/>
    <cellStyle name="Warning Text 2" xfId="43" xr:uid="{00000000-0005-0000-0000-00002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0"/>
  <sheetViews>
    <sheetView workbookViewId="0">
      <selection activeCell="B20" sqref="B20:C20"/>
    </sheetView>
  </sheetViews>
  <sheetFormatPr defaultColWidth="9.109375" defaultRowHeight="14.4" x14ac:dyDescent="0.3"/>
  <cols>
    <col min="2" max="2" width="55" customWidth="1"/>
    <col min="3" max="3" width="84" customWidth="1"/>
    <col min="4" max="4" width="30.88671875" bestFit="1" customWidth="1"/>
  </cols>
  <sheetData>
    <row r="1" spans="2:4" ht="15" thickBot="1" x14ac:dyDescent="0.35">
      <c r="B1" s="12"/>
      <c r="C1" s="12"/>
      <c r="D1" s="12"/>
    </row>
    <row r="2" spans="2:4" x14ac:dyDescent="0.3">
      <c r="B2" s="13" t="s">
        <v>55</v>
      </c>
      <c r="C2" s="14" t="s">
        <v>49</v>
      </c>
      <c r="D2" s="15" t="s">
        <v>50</v>
      </c>
    </row>
    <row r="3" spans="2:4" x14ac:dyDescent="0.3">
      <c r="B3" s="64" t="s">
        <v>73</v>
      </c>
      <c r="C3" s="16" t="s">
        <v>125</v>
      </c>
      <c r="D3" s="17" t="s">
        <v>89</v>
      </c>
    </row>
    <row r="4" spans="2:4" x14ac:dyDescent="0.3">
      <c r="B4" s="65"/>
      <c r="C4" s="16"/>
      <c r="D4" s="17"/>
    </row>
    <row r="5" spans="2:4" x14ac:dyDescent="0.3">
      <c r="B5" s="65"/>
      <c r="C5" s="16"/>
      <c r="D5" s="17"/>
    </row>
    <row r="6" spans="2:4" x14ac:dyDescent="0.3">
      <c r="B6" s="65"/>
      <c r="C6" s="16"/>
      <c r="D6" s="17"/>
    </row>
    <row r="7" spans="2:4" x14ac:dyDescent="0.3">
      <c r="B7" s="65"/>
      <c r="C7" s="16"/>
      <c r="D7" s="17"/>
    </row>
    <row r="8" spans="2:4" x14ac:dyDescent="0.3">
      <c r="B8" s="65"/>
      <c r="C8" s="16"/>
      <c r="D8" s="17"/>
    </row>
    <row r="9" spans="2:4" ht="15" thickBot="1" x14ac:dyDescent="0.35">
      <c r="B9" s="66"/>
      <c r="C9" s="18"/>
      <c r="D9" s="19"/>
    </row>
    <row r="11" spans="2:4" ht="49.5" customHeight="1" x14ac:dyDescent="0.3">
      <c r="B11" s="69" t="s">
        <v>51</v>
      </c>
      <c r="C11" s="69"/>
      <c r="D11" s="12"/>
    </row>
    <row r="12" spans="2:4" ht="15" thickBot="1" x14ac:dyDescent="0.35">
      <c r="B12" s="12"/>
      <c r="C12" s="12"/>
      <c r="D12" s="12"/>
    </row>
    <row r="13" spans="2:4" x14ac:dyDescent="0.3">
      <c r="B13" s="20" t="s">
        <v>52</v>
      </c>
      <c r="C13" s="21" t="s">
        <v>53</v>
      </c>
      <c r="D13" s="22"/>
    </row>
    <row r="14" spans="2:4" ht="15.6" x14ac:dyDescent="0.3">
      <c r="B14" s="67" t="s">
        <v>77</v>
      </c>
      <c r="C14" s="48" t="s">
        <v>127</v>
      </c>
      <c r="D14" s="22"/>
    </row>
    <row r="15" spans="2:4" ht="15.6" x14ac:dyDescent="0.3">
      <c r="B15" s="67"/>
      <c r="C15" s="48" t="str">
        <f>+'Plan de Adquisiciones'!A25</f>
        <v>Componente 2 - Mejoramiento de la calidad de la atención en salud</v>
      </c>
      <c r="D15" s="12"/>
    </row>
    <row r="16" spans="2:4" ht="15.6" x14ac:dyDescent="0.3">
      <c r="B16" s="67"/>
      <c r="C16" s="48" t="str">
        <f>+'Plan de Adquisiciones'!A26</f>
        <v>Componente 3 - Lucha antiepidémica y erradicación de la malaria</v>
      </c>
      <c r="D16" s="12"/>
    </row>
    <row r="17" spans="2:3" ht="15.6" x14ac:dyDescent="0.3">
      <c r="B17" s="67"/>
      <c r="C17" s="48" t="s">
        <v>128</v>
      </c>
    </row>
    <row r="18" spans="2:3" ht="15" thickBot="1" x14ac:dyDescent="0.35">
      <c r="B18" s="68"/>
      <c r="C18" s="17" t="str">
        <f>+'Plan de Adquisiciones'!A28</f>
        <v>Imprevistos + costos financieros</v>
      </c>
    </row>
    <row r="20" spans="2:3" ht="54" customHeight="1" x14ac:dyDescent="0.3">
      <c r="B20" s="70" t="s">
        <v>54</v>
      </c>
      <c r="C20" s="70"/>
    </row>
  </sheetData>
  <mergeCells count="4">
    <mergeCell ref="B3:B9"/>
    <mergeCell ref="B14:B18"/>
    <mergeCell ref="B11:C11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1"/>
  <sheetViews>
    <sheetView tabSelected="1" workbookViewId="0">
      <selection activeCell="E8" sqref="E8"/>
    </sheetView>
  </sheetViews>
  <sheetFormatPr defaultColWidth="9.109375" defaultRowHeight="14.4" x14ac:dyDescent="0.3"/>
  <cols>
    <col min="1" max="1" width="86.44140625" style="93" customWidth="1"/>
    <col min="2" max="2" width="35.109375" style="93" customWidth="1"/>
    <col min="3" max="3" width="33.44140625" style="93" customWidth="1"/>
    <col min="4" max="4" width="16.88671875" style="93" bestFit="1" customWidth="1"/>
    <col min="5" max="16384" width="9.109375" style="93"/>
  </cols>
  <sheetData>
    <row r="1" spans="1:4" ht="15" thickBot="1" x14ac:dyDescent="0.35">
      <c r="A1" s="92" t="s">
        <v>31</v>
      </c>
      <c r="B1" s="92"/>
      <c r="C1" s="92"/>
    </row>
    <row r="2" spans="1:4" ht="15.6" x14ac:dyDescent="0.3">
      <c r="A2" s="94" t="s">
        <v>32</v>
      </c>
      <c r="B2" s="95"/>
      <c r="C2" s="96"/>
    </row>
    <row r="3" spans="1:4" ht="15.6" x14ac:dyDescent="0.3">
      <c r="A3" s="97" t="s">
        <v>33</v>
      </c>
      <c r="B3" s="98" t="s">
        <v>34</v>
      </c>
      <c r="C3" s="99" t="s">
        <v>35</v>
      </c>
    </row>
    <row r="4" spans="1:4" ht="15" thickBot="1" x14ac:dyDescent="0.35">
      <c r="A4" s="100" t="s">
        <v>36</v>
      </c>
      <c r="B4" s="101" t="s">
        <v>126</v>
      </c>
      <c r="C4" s="102" t="s">
        <v>207</v>
      </c>
    </row>
    <row r="5" spans="1:4" ht="15" thickBot="1" x14ac:dyDescent="0.35">
      <c r="A5" s="103"/>
      <c r="B5" s="103"/>
      <c r="C5" s="103"/>
    </row>
    <row r="6" spans="1:4" ht="15.6" x14ac:dyDescent="0.3">
      <c r="A6" s="94" t="s">
        <v>37</v>
      </c>
      <c r="B6" s="95"/>
      <c r="C6" s="96"/>
    </row>
    <row r="7" spans="1:4" ht="15" thickBot="1" x14ac:dyDescent="0.35">
      <c r="A7" s="100" t="s">
        <v>74</v>
      </c>
      <c r="B7" s="104"/>
      <c r="C7" s="105"/>
    </row>
    <row r="8" spans="1:4" ht="15" thickBot="1" x14ac:dyDescent="0.35">
      <c r="A8" s="103"/>
      <c r="B8" s="103"/>
      <c r="C8" s="103"/>
    </row>
    <row r="9" spans="1:4" ht="15.6" x14ac:dyDescent="0.3">
      <c r="A9" s="94" t="s">
        <v>38</v>
      </c>
      <c r="B9" s="95"/>
      <c r="C9" s="96"/>
    </row>
    <row r="10" spans="1:4" ht="31.2" x14ac:dyDescent="0.3">
      <c r="A10" s="97" t="s">
        <v>39</v>
      </c>
      <c r="B10" s="98" t="s">
        <v>40</v>
      </c>
      <c r="C10" s="99" t="s">
        <v>41</v>
      </c>
    </row>
    <row r="11" spans="1:4" x14ac:dyDescent="0.3">
      <c r="A11" s="106" t="s">
        <v>42</v>
      </c>
      <c r="B11" s="107">
        <f>+'Detalle Plan de Adquisiciones'!I22</f>
        <v>112315200</v>
      </c>
      <c r="C11" s="108">
        <f>+'Detalle Plan de Adquisiciones'!I22</f>
        <v>112315200</v>
      </c>
      <c r="D11" s="109"/>
    </row>
    <row r="12" spans="1:4" x14ac:dyDescent="0.3">
      <c r="A12" s="106" t="s">
        <v>43</v>
      </c>
      <c r="B12" s="107">
        <f>+'Detalle Plan de Adquisiciones'!I33</f>
        <v>5200000</v>
      </c>
      <c r="C12" s="108">
        <f t="shared" ref="C12:C19" si="0">+B12</f>
        <v>5200000</v>
      </c>
      <c r="D12" s="109"/>
    </row>
    <row r="13" spans="1:4" x14ac:dyDescent="0.3">
      <c r="A13" s="106" t="s">
        <v>44</v>
      </c>
      <c r="B13" s="107">
        <f>+'Detalle Plan de Adquisiciones'!J39</f>
        <v>0</v>
      </c>
      <c r="C13" s="108">
        <f>+'Detalle Plan de Adquisiciones'!I39</f>
        <v>5000000</v>
      </c>
      <c r="D13" s="109"/>
    </row>
    <row r="14" spans="1:4" x14ac:dyDescent="0.3">
      <c r="A14" s="106" t="s">
        <v>45</v>
      </c>
      <c r="B14" s="107">
        <v>0</v>
      </c>
      <c r="C14" s="108">
        <f t="shared" si="0"/>
        <v>0</v>
      </c>
      <c r="D14" s="109"/>
    </row>
    <row r="15" spans="1:4" x14ac:dyDescent="0.3">
      <c r="A15" s="106" t="s">
        <v>46</v>
      </c>
      <c r="B15" s="107">
        <f>+'Detalle Plan de Adquisiciones'!I90</f>
        <v>3738250</v>
      </c>
      <c r="C15" s="108">
        <f>+B15</f>
        <v>3738250</v>
      </c>
      <c r="D15" s="109"/>
    </row>
    <row r="16" spans="1:4" x14ac:dyDescent="0.3">
      <c r="A16" s="106" t="s">
        <v>47</v>
      </c>
      <c r="B16" s="107">
        <f>+'Detalle Plan de Adquisiciones'!I51+'Detalle Plan de Adquisiciones'!H59</f>
        <v>3796550</v>
      </c>
      <c r="C16" s="108">
        <f>+B16</f>
        <v>3796550</v>
      </c>
      <c r="D16" s="109"/>
    </row>
    <row r="17" spans="1:4" x14ac:dyDescent="0.3">
      <c r="A17" s="110" t="s">
        <v>75</v>
      </c>
      <c r="B17" s="107">
        <f>+'Detalle Plan de Adquisiciones'!I73</f>
        <v>1500000</v>
      </c>
      <c r="C17" s="108">
        <f>+B17</f>
        <v>1500000</v>
      </c>
      <c r="D17" s="109"/>
    </row>
    <row r="18" spans="1:4" x14ac:dyDescent="0.3">
      <c r="A18" s="106" t="s">
        <v>78</v>
      </c>
      <c r="B18" s="107">
        <v>0</v>
      </c>
      <c r="C18" s="108">
        <f t="shared" si="0"/>
        <v>0</v>
      </c>
      <c r="D18" s="109"/>
    </row>
    <row r="19" spans="1:4" x14ac:dyDescent="0.3">
      <c r="A19" s="110" t="s">
        <v>80</v>
      </c>
      <c r="B19" s="107">
        <f>+'Detalle Plan de Adquisiciones'!T96+'Detalle Plan de Adquisiciones'!T97</f>
        <v>6450000</v>
      </c>
      <c r="C19" s="108">
        <f t="shared" si="0"/>
        <v>6450000</v>
      </c>
      <c r="D19" s="109"/>
    </row>
    <row r="20" spans="1:4" ht="16.2" thickBot="1" x14ac:dyDescent="0.35">
      <c r="A20" s="111" t="s">
        <v>48</v>
      </c>
      <c r="B20" s="112">
        <f>SUM(B11:B19)</f>
        <v>133000000</v>
      </c>
      <c r="C20" s="113">
        <f>SUM(C11:C19)</f>
        <v>138000000</v>
      </c>
      <c r="D20" s="109"/>
    </row>
    <row r="21" spans="1:4" ht="15" thickBot="1" x14ac:dyDescent="0.35"/>
    <row r="22" spans="1:4" ht="15.6" x14ac:dyDescent="0.3">
      <c r="A22" s="94" t="s">
        <v>60</v>
      </c>
      <c r="B22" s="95"/>
      <c r="C22" s="96"/>
    </row>
    <row r="23" spans="1:4" ht="31.2" x14ac:dyDescent="0.3">
      <c r="A23" s="97" t="s">
        <v>61</v>
      </c>
      <c r="B23" s="98" t="s">
        <v>40</v>
      </c>
      <c r="C23" s="99" t="s">
        <v>41</v>
      </c>
    </row>
    <row r="24" spans="1:4" x14ac:dyDescent="0.3">
      <c r="A24" s="114" t="s">
        <v>208</v>
      </c>
      <c r="B24" s="107">
        <v>23435200</v>
      </c>
      <c r="C24" s="108">
        <f>+B24+5000000</f>
        <v>28435200</v>
      </c>
    </row>
    <row r="25" spans="1:4" x14ac:dyDescent="0.3">
      <c r="A25" s="114" t="s">
        <v>210</v>
      </c>
      <c r="B25" s="107">
        <v>90548250</v>
      </c>
      <c r="C25" s="108">
        <f>+B25</f>
        <v>90548250</v>
      </c>
    </row>
    <row r="26" spans="1:4" x14ac:dyDescent="0.3">
      <c r="A26" s="114" t="s">
        <v>211</v>
      </c>
      <c r="B26" s="107">
        <v>9750000</v>
      </c>
      <c r="C26" s="108">
        <f>+B26</f>
        <v>9750000</v>
      </c>
    </row>
    <row r="27" spans="1:4" x14ac:dyDescent="0.3">
      <c r="A27" s="114" t="s">
        <v>209</v>
      </c>
      <c r="B27" s="107">
        <v>2816550</v>
      </c>
      <c r="C27" s="108">
        <f>+B27</f>
        <v>2816550</v>
      </c>
    </row>
    <row r="28" spans="1:4" x14ac:dyDescent="0.3">
      <c r="A28" s="114" t="s">
        <v>76</v>
      </c>
      <c r="B28" s="107">
        <v>6450000</v>
      </c>
      <c r="C28" s="108">
        <f>+B28</f>
        <v>6450000</v>
      </c>
    </row>
    <row r="29" spans="1:4" ht="16.2" thickBot="1" x14ac:dyDescent="0.35">
      <c r="A29" s="111" t="s">
        <v>48</v>
      </c>
      <c r="B29" s="112">
        <f>+B24+B25+B26+B27+B28</f>
        <v>133000000</v>
      </c>
      <c r="C29" s="112">
        <f>+C24+C25+C26+C27+C28</f>
        <v>138000000</v>
      </c>
    </row>
    <row r="30" spans="1:4" x14ac:dyDescent="0.3">
      <c r="B30" s="115"/>
    </row>
    <row r="31" spans="1:4" x14ac:dyDescent="0.3">
      <c r="B31" s="109"/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  <pageSetup orientation="portrait" r:id="rId1"/>
  <headerFooter>
    <oddHeader>&amp;REER#4-NI-L1143
Página &amp;P de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98"/>
  <sheetViews>
    <sheetView topLeftCell="H77" zoomScale="90" zoomScaleNormal="90" zoomScaleSheetLayoutView="100" workbookViewId="0">
      <selection activeCell="T97" sqref="T97"/>
    </sheetView>
  </sheetViews>
  <sheetFormatPr defaultColWidth="9.109375" defaultRowHeight="14.4" x14ac:dyDescent="0.3"/>
  <cols>
    <col min="1" max="1" width="2.44140625" style="7" customWidth="1"/>
    <col min="2" max="2" width="7.109375" style="54" customWidth="1"/>
    <col min="3" max="3" width="9.44140625" customWidth="1"/>
    <col min="4" max="4" width="36.88671875" customWidth="1"/>
    <col min="5" max="5" width="27.44140625" customWidth="1"/>
    <col min="6" max="6" width="29.88671875" customWidth="1"/>
    <col min="7" max="7" width="12.88671875" customWidth="1"/>
    <col min="8" max="8" width="14.5546875" customWidth="1"/>
    <col min="9" max="9" width="15.6640625" style="26" customWidth="1"/>
    <col min="10" max="11" width="15.6640625" style="29" customWidth="1"/>
    <col min="12" max="12" width="12.33203125" customWidth="1"/>
    <col min="13" max="13" width="11.33203125" customWidth="1"/>
    <col min="14" max="14" width="17.109375" customWidth="1"/>
    <col min="15" max="15" width="15" customWidth="1"/>
    <col min="16" max="16" width="19.44140625" customWidth="1"/>
    <col min="17" max="17" width="15.6640625" customWidth="1"/>
    <col min="18" max="18" width="15.44140625" customWidth="1"/>
    <col min="19" max="19" width="14.33203125" customWidth="1"/>
    <col min="20" max="20" width="16.33203125" customWidth="1"/>
  </cols>
  <sheetData>
    <row r="1" spans="2:20" ht="16.2" thickBot="1" x14ac:dyDescent="0.35">
      <c r="C1" s="82" t="s">
        <v>0</v>
      </c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4"/>
      <c r="Q1" s="1"/>
      <c r="R1" s="1"/>
      <c r="S1" s="1"/>
      <c r="T1" s="1"/>
    </row>
    <row r="2" spans="2:20" ht="15.6" x14ac:dyDescent="0.3">
      <c r="C2" s="77" t="s">
        <v>1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9"/>
      <c r="Q2" s="1"/>
      <c r="R2" s="1"/>
      <c r="S2" s="1"/>
      <c r="T2" s="1"/>
    </row>
    <row r="3" spans="2:20" x14ac:dyDescent="0.3">
      <c r="B3" s="72" t="s">
        <v>129</v>
      </c>
      <c r="C3" s="74" t="s">
        <v>7</v>
      </c>
      <c r="D3" s="72" t="s">
        <v>8</v>
      </c>
      <c r="E3" s="72" t="s">
        <v>9</v>
      </c>
      <c r="F3" s="72" t="s">
        <v>2</v>
      </c>
      <c r="G3" s="72" t="s">
        <v>3</v>
      </c>
      <c r="H3" s="72" t="s">
        <v>4</v>
      </c>
      <c r="I3" s="76" t="s">
        <v>59</v>
      </c>
      <c r="J3" s="76"/>
      <c r="K3" s="76"/>
      <c r="L3" s="72" t="s">
        <v>69</v>
      </c>
      <c r="M3" s="72" t="s">
        <v>64</v>
      </c>
      <c r="N3" s="72" t="s">
        <v>10</v>
      </c>
      <c r="O3" s="72"/>
      <c r="P3" s="85" t="s">
        <v>66</v>
      </c>
      <c r="Q3" s="1"/>
      <c r="R3" s="1"/>
      <c r="S3" s="1"/>
      <c r="T3" s="1"/>
    </row>
    <row r="4" spans="2:20" ht="37.5" customHeight="1" x14ac:dyDescent="0.3">
      <c r="B4" s="72"/>
      <c r="C4" s="74"/>
      <c r="D4" s="72"/>
      <c r="E4" s="72"/>
      <c r="F4" s="72"/>
      <c r="G4" s="72"/>
      <c r="H4" s="72"/>
      <c r="I4" s="34" t="s">
        <v>68</v>
      </c>
      <c r="J4" s="30" t="s">
        <v>57</v>
      </c>
      <c r="K4" s="30" t="s">
        <v>58</v>
      </c>
      <c r="L4" s="72"/>
      <c r="M4" s="72"/>
      <c r="N4" s="23" t="s">
        <v>56</v>
      </c>
      <c r="O4" s="23" t="s">
        <v>6</v>
      </c>
      <c r="P4" s="85"/>
      <c r="Q4" s="1">
        <v>1</v>
      </c>
      <c r="R4" s="1">
        <v>2</v>
      </c>
      <c r="S4" s="1">
        <v>3</v>
      </c>
      <c r="T4" s="1">
        <v>4</v>
      </c>
    </row>
    <row r="5" spans="2:20" s="7" customFormat="1" ht="44.25" customHeight="1" x14ac:dyDescent="0.3">
      <c r="B5" s="54" t="s">
        <v>133</v>
      </c>
      <c r="C5" s="52" t="s">
        <v>71</v>
      </c>
      <c r="D5" s="45" t="s">
        <v>87</v>
      </c>
      <c r="E5" s="36" t="s">
        <v>88</v>
      </c>
      <c r="F5" s="8" t="s">
        <v>24</v>
      </c>
      <c r="G5" s="36"/>
      <c r="H5" s="36"/>
      <c r="I5" s="37">
        <v>1305000</v>
      </c>
      <c r="J5" s="40">
        <v>100</v>
      </c>
      <c r="K5" s="40">
        <v>0</v>
      </c>
      <c r="L5" s="8">
        <v>1</v>
      </c>
      <c r="M5" s="8" t="s">
        <v>63</v>
      </c>
      <c r="N5" s="36" t="s">
        <v>85</v>
      </c>
      <c r="O5" s="43">
        <v>43435</v>
      </c>
      <c r="P5" s="38"/>
      <c r="Q5" s="49">
        <f>+I5</f>
        <v>1305000</v>
      </c>
      <c r="R5" s="2"/>
      <c r="S5" s="2"/>
      <c r="T5" s="2"/>
    </row>
    <row r="6" spans="2:20" s="7" customFormat="1" ht="30" customHeight="1" x14ac:dyDescent="0.3">
      <c r="B6" s="54" t="s">
        <v>134</v>
      </c>
      <c r="C6" s="52" t="s">
        <v>71</v>
      </c>
      <c r="D6" s="45" t="s">
        <v>136</v>
      </c>
      <c r="E6" s="36" t="s">
        <v>91</v>
      </c>
      <c r="F6" s="8" t="s">
        <v>24</v>
      </c>
      <c r="G6" s="36"/>
      <c r="H6" s="36"/>
      <c r="I6" s="37">
        <v>1700000</v>
      </c>
      <c r="J6" s="40">
        <v>100</v>
      </c>
      <c r="K6" s="40">
        <v>0</v>
      </c>
      <c r="L6" s="36">
        <v>1</v>
      </c>
      <c r="M6" s="36" t="s">
        <v>63</v>
      </c>
      <c r="N6" s="36" t="s">
        <v>85</v>
      </c>
      <c r="O6" s="43">
        <v>43374</v>
      </c>
      <c r="P6" s="38"/>
      <c r="Q6" s="49">
        <f>+I6</f>
        <v>1700000</v>
      </c>
      <c r="R6" s="2"/>
      <c r="S6" s="2"/>
      <c r="T6" s="2"/>
    </row>
    <row r="7" spans="2:20" s="7" customFormat="1" ht="30" customHeight="1" x14ac:dyDescent="0.3">
      <c r="B7" s="54" t="s">
        <v>143</v>
      </c>
      <c r="C7" s="52" t="s">
        <v>89</v>
      </c>
      <c r="D7" s="45" t="s">
        <v>142</v>
      </c>
      <c r="E7" s="36" t="s">
        <v>90</v>
      </c>
      <c r="F7" s="8" t="s">
        <v>26</v>
      </c>
      <c r="G7" s="36"/>
      <c r="H7" s="36"/>
      <c r="I7" s="37">
        <v>15456000</v>
      </c>
      <c r="J7" s="40">
        <v>100</v>
      </c>
      <c r="K7" s="40">
        <v>0</v>
      </c>
      <c r="L7" s="36">
        <v>1</v>
      </c>
      <c r="M7" s="36" t="s">
        <v>63</v>
      </c>
      <c r="N7" s="36" t="s">
        <v>86</v>
      </c>
      <c r="O7" s="43">
        <v>43709</v>
      </c>
      <c r="P7" s="38"/>
      <c r="Q7" s="49">
        <f t="shared" ref="Q7:Q9" si="0">+I7</f>
        <v>15456000</v>
      </c>
      <c r="R7" s="2"/>
      <c r="S7" s="2"/>
      <c r="T7" s="2"/>
    </row>
    <row r="8" spans="2:20" s="7" customFormat="1" ht="30" customHeight="1" x14ac:dyDescent="0.3">
      <c r="B8" s="54" t="s">
        <v>146</v>
      </c>
      <c r="C8" s="52" t="s">
        <v>89</v>
      </c>
      <c r="D8" s="45" t="s">
        <v>145</v>
      </c>
      <c r="E8" s="36" t="s">
        <v>93</v>
      </c>
      <c r="F8" s="8" t="s">
        <v>25</v>
      </c>
      <c r="G8" s="36"/>
      <c r="H8" s="36"/>
      <c r="I8" s="37">
        <v>1159200</v>
      </c>
      <c r="J8" s="40">
        <v>100</v>
      </c>
      <c r="K8" s="40">
        <v>0</v>
      </c>
      <c r="L8" s="36">
        <v>1</v>
      </c>
      <c r="M8" s="36" t="s">
        <v>62</v>
      </c>
      <c r="N8" s="36" t="s">
        <v>94</v>
      </c>
      <c r="O8" s="43">
        <v>44562</v>
      </c>
      <c r="P8" s="38"/>
      <c r="Q8" s="49">
        <f t="shared" si="0"/>
        <v>1159200</v>
      </c>
      <c r="R8" s="2"/>
      <c r="S8" s="2"/>
      <c r="T8" s="2"/>
    </row>
    <row r="9" spans="2:20" s="7" customFormat="1" ht="50.25" customHeight="1" x14ac:dyDescent="0.3">
      <c r="B9" s="54" t="s">
        <v>147</v>
      </c>
      <c r="C9" s="52" t="s">
        <v>71</v>
      </c>
      <c r="D9" s="45" t="s">
        <v>149</v>
      </c>
      <c r="E9" s="36"/>
      <c r="F9" s="8" t="s">
        <v>24</v>
      </c>
      <c r="G9" s="36"/>
      <c r="H9" s="36"/>
      <c r="I9" s="37">
        <v>805000</v>
      </c>
      <c r="J9" s="40">
        <v>100</v>
      </c>
      <c r="K9" s="40">
        <v>0</v>
      </c>
      <c r="L9" s="36">
        <v>1</v>
      </c>
      <c r="M9" s="36" t="s">
        <v>63</v>
      </c>
      <c r="N9" s="36" t="s">
        <v>92</v>
      </c>
      <c r="O9" s="43">
        <v>44013</v>
      </c>
      <c r="P9" s="38"/>
      <c r="Q9" s="49">
        <f t="shared" si="0"/>
        <v>805000</v>
      </c>
      <c r="R9" s="2"/>
      <c r="S9" s="2"/>
      <c r="T9" s="2"/>
    </row>
    <row r="10" spans="2:20" s="7" customFormat="1" ht="30" customHeight="1" x14ac:dyDescent="0.3">
      <c r="B10" s="54" t="s">
        <v>179</v>
      </c>
      <c r="C10" s="52" t="s">
        <v>71</v>
      </c>
      <c r="D10" s="45" t="s">
        <v>180</v>
      </c>
      <c r="E10" s="36"/>
      <c r="F10" s="8" t="s">
        <v>24</v>
      </c>
      <c r="G10" s="36"/>
      <c r="H10" s="36"/>
      <c r="I10" s="37">
        <v>800000</v>
      </c>
      <c r="J10" s="40">
        <v>100</v>
      </c>
      <c r="K10" s="40">
        <v>0</v>
      </c>
      <c r="L10" s="36">
        <v>2</v>
      </c>
      <c r="M10" s="36" t="s">
        <v>63</v>
      </c>
      <c r="N10" s="36" t="s">
        <v>85</v>
      </c>
      <c r="O10" s="43">
        <v>43252</v>
      </c>
      <c r="P10" s="38"/>
      <c r="Q10" s="2"/>
      <c r="R10" s="63">
        <f>+I10</f>
        <v>800000</v>
      </c>
      <c r="S10" s="2"/>
      <c r="T10" s="2"/>
    </row>
    <row r="11" spans="2:20" s="7" customFormat="1" ht="24" customHeight="1" x14ac:dyDescent="0.3">
      <c r="B11" s="54" t="s">
        <v>181</v>
      </c>
      <c r="C11" s="52" t="s">
        <v>71</v>
      </c>
      <c r="D11" s="45" t="s">
        <v>101</v>
      </c>
      <c r="E11" s="36"/>
      <c r="F11" s="8" t="s">
        <v>26</v>
      </c>
      <c r="G11" s="36"/>
      <c r="H11" s="36"/>
      <c r="I11" s="37">
        <v>59135000</v>
      </c>
      <c r="J11" s="40">
        <v>100</v>
      </c>
      <c r="K11" s="40">
        <v>0</v>
      </c>
      <c r="L11" s="36">
        <v>2</v>
      </c>
      <c r="M11" s="36" t="s">
        <v>63</v>
      </c>
      <c r="N11" s="36" t="s">
        <v>102</v>
      </c>
      <c r="O11" s="44">
        <v>43808</v>
      </c>
      <c r="P11" s="38"/>
      <c r="Q11" s="2"/>
      <c r="R11" s="49">
        <f t="shared" ref="R11:R18" si="1">+I11</f>
        <v>59135000</v>
      </c>
      <c r="S11" s="2"/>
      <c r="T11" s="2"/>
    </row>
    <row r="12" spans="2:20" s="7" customFormat="1" ht="21" customHeight="1" x14ac:dyDescent="0.3">
      <c r="B12" s="54" t="s">
        <v>182</v>
      </c>
      <c r="C12" s="52" t="s">
        <v>71</v>
      </c>
      <c r="D12" s="45" t="s">
        <v>105</v>
      </c>
      <c r="E12" s="36"/>
      <c r="F12" s="8" t="s">
        <v>26</v>
      </c>
      <c r="G12" s="36"/>
      <c r="H12" s="36"/>
      <c r="I12" s="37">
        <v>8480000</v>
      </c>
      <c r="J12" s="40">
        <v>100</v>
      </c>
      <c r="K12" s="40">
        <v>0</v>
      </c>
      <c r="L12" s="36">
        <v>2</v>
      </c>
      <c r="M12" s="36" t="s">
        <v>63</v>
      </c>
      <c r="N12" s="36" t="s">
        <v>81</v>
      </c>
      <c r="O12" s="43">
        <v>43589</v>
      </c>
      <c r="P12" s="38"/>
      <c r="Q12" s="2"/>
      <c r="R12" s="49">
        <f t="shared" si="1"/>
        <v>8480000</v>
      </c>
      <c r="S12" s="2"/>
      <c r="T12" s="2"/>
    </row>
    <row r="13" spans="2:20" s="7" customFormat="1" ht="24.75" customHeight="1" x14ac:dyDescent="0.3">
      <c r="B13" s="54" t="s">
        <v>183</v>
      </c>
      <c r="C13" s="52" t="s">
        <v>71</v>
      </c>
      <c r="D13" s="45" t="s">
        <v>106</v>
      </c>
      <c r="E13" s="36"/>
      <c r="F13" s="8" t="s">
        <v>26</v>
      </c>
      <c r="G13" s="36"/>
      <c r="H13" s="36"/>
      <c r="I13" s="37">
        <v>3850000</v>
      </c>
      <c r="J13" s="40">
        <v>100</v>
      </c>
      <c r="K13" s="40">
        <v>0</v>
      </c>
      <c r="L13" s="36">
        <v>2</v>
      </c>
      <c r="M13" s="36" t="s">
        <v>63</v>
      </c>
      <c r="N13" s="36" t="s">
        <v>81</v>
      </c>
      <c r="O13" s="43">
        <v>43439</v>
      </c>
      <c r="P13" s="38"/>
      <c r="Q13" s="2"/>
      <c r="R13" s="49">
        <f t="shared" si="1"/>
        <v>3850000</v>
      </c>
      <c r="S13" s="2"/>
      <c r="T13" s="2"/>
    </row>
    <row r="14" spans="2:20" s="7" customFormat="1" ht="20.25" customHeight="1" x14ac:dyDescent="0.3">
      <c r="B14" s="54" t="s">
        <v>184</v>
      </c>
      <c r="C14" s="52" t="s">
        <v>71</v>
      </c>
      <c r="D14" s="45" t="s">
        <v>108</v>
      </c>
      <c r="E14" s="36"/>
      <c r="F14" s="8" t="s">
        <v>26</v>
      </c>
      <c r="G14" s="36"/>
      <c r="H14" s="36"/>
      <c r="I14" s="37">
        <v>4200000</v>
      </c>
      <c r="J14" s="40">
        <v>100</v>
      </c>
      <c r="K14" s="40">
        <v>0</v>
      </c>
      <c r="L14" s="36">
        <v>2</v>
      </c>
      <c r="M14" s="36" t="s">
        <v>63</v>
      </c>
      <c r="N14" s="36" t="s">
        <v>107</v>
      </c>
      <c r="O14" s="43">
        <v>43863</v>
      </c>
      <c r="P14" s="38"/>
      <c r="Q14" s="2"/>
      <c r="R14" s="49">
        <f t="shared" si="1"/>
        <v>4200000</v>
      </c>
      <c r="S14" s="2"/>
      <c r="T14" s="2"/>
    </row>
    <row r="15" spans="2:20" s="7" customFormat="1" ht="20.25" customHeight="1" x14ac:dyDescent="0.3">
      <c r="B15" s="54" t="s">
        <v>185</v>
      </c>
      <c r="C15" s="52" t="s">
        <v>71</v>
      </c>
      <c r="D15" s="45" t="s">
        <v>109</v>
      </c>
      <c r="E15" s="36"/>
      <c r="F15" s="8" t="s">
        <v>26</v>
      </c>
      <c r="G15" s="36"/>
      <c r="H15" s="36"/>
      <c r="I15" s="37">
        <v>5200000</v>
      </c>
      <c r="J15" s="40">
        <v>100</v>
      </c>
      <c r="K15" s="40">
        <v>0</v>
      </c>
      <c r="L15" s="36">
        <v>2</v>
      </c>
      <c r="M15" s="36" t="s">
        <v>63</v>
      </c>
      <c r="N15" s="36" t="s">
        <v>107</v>
      </c>
      <c r="O15" s="43">
        <v>43863</v>
      </c>
      <c r="P15" s="38"/>
      <c r="Q15" s="2"/>
      <c r="R15" s="49">
        <f t="shared" si="1"/>
        <v>5200000</v>
      </c>
      <c r="S15" s="2"/>
      <c r="T15" s="2"/>
    </row>
    <row r="16" spans="2:20" s="7" customFormat="1" ht="20.25" customHeight="1" x14ac:dyDescent="0.3">
      <c r="B16" s="54" t="s">
        <v>187</v>
      </c>
      <c r="C16" s="52" t="s">
        <v>71</v>
      </c>
      <c r="D16" s="45" t="s">
        <v>186</v>
      </c>
      <c r="E16" s="36"/>
      <c r="F16" s="8" t="s">
        <v>26</v>
      </c>
      <c r="G16" s="36"/>
      <c r="H16" s="36"/>
      <c r="I16" s="37">
        <v>1350000</v>
      </c>
      <c r="J16" s="40">
        <v>100</v>
      </c>
      <c r="K16" s="40">
        <v>0</v>
      </c>
      <c r="L16" s="36">
        <v>2</v>
      </c>
      <c r="M16" s="36" t="s">
        <v>63</v>
      </c>
      <c r="N16" s="36" t="s">
        <v>107</v>
      </c>
      <c r="O16" s="43">
        <v>43863</v>
      </c>
      <c r="P16" s="38"/>
      <c r="Q16" s="2"/>
      <c r="R16" s="49">
        <f t="shared" si="1"/>
        <v>1350000</v>
      </c>
      <c r="S16" s="2"/>
      <c r="T16" s="2"/>
    </row>
    <row r="17" spans="1:20" s="7" customFormat="1" ht="33.75" customHeight="1" x14ac:dyDescent="0.3">
      <c r="B17" s="54" t="s">
        <v>188</v>
      </c>
      <c r="C17" s="52" t="s">
        <v>71</v>
      </c>
      <c r="D17" s="45" t="s">
        <v>110</v>
      </c>
      <c r="E17" s="36"/>
      <c r="F17" s="8" t="s">
        <v>24</v>
      </c>
      <c r="G17" s="36"/>
      <c r="H17" s="36"/>
      <c r="I17" s="37">
        <v>1350000</v>
      </c>
      <c r="J17" s="40">
        <v>100</v>
      </c>
      <c r="K17" s="40">
        <v>0</v>
      </c>
      <c r="L17" s="36">
        <v>2</v>
      </c>
      <c r="M17" s="36" t="s">
        <v>63</v>
      </c>
      <c r="N17" s="36" t="s">
        <v>107</v>
      </c>
      <c r="O17" s="43">
        <v>43878</v>
      </c>
      <c r="P17" s="38"/>
      <c r="Q17" s="2"/>
      <c r="R17" s="49">
        <f t="shared" si="1"/>
        <v>1350000</v>
      </c>
      <c r="S17" s="2"/>
      <c r="T17" s="2"/>
    </row>
    <row r="18" spans="1:20" s="7" customFormat="1" ht="33.75" customHeight="1" x14ac:dyDescent="0.3">
      <c r="B18" s="54" t="s">
        <v>189</v>
      </c>
      <c r="C18" s="52" t="s">
        <v>71</v>
      </c>
      <c r="D18" s="45" t="s">
        <v>111</v>
      </c>
      <c r="E18" s="36" t="s">
        <v>112</v>
      </c>
      <c r="F18" s="8" t="s">
        <v>24</v>
      </c>
      <c r="G18" s="36"/>
      <c r="H18" s="36"/>
      <c r="I18" s="37">
        <v>800000</v>
      </c>
      <c r="J18" s="40">
        <v>100</v>
      </c>
      <c r="K18" s="40">
        <v>0</v>
      </c>
      <c r="L18" s="36">
        <v>2</v>
      </c>
      <c r="M18" s="36" t="s">
        <v>63</v>
      </c>
      <c r="N18" s="36" t="s">
        <v>113</v>
      </c>
      <c r="O18" s="43">
        <v>43458</v>
      </c>
      <c r="P18" s="38"/>
      <c r="Q18" s="2"/>
      <c r="R18" s="49">
        <f t="shared" si="1"/>
        <v>800000</v>
      </c>
      <c r="S18" s="2"/>
      <c r="T18" s="2"/>
    </row>
    <row r="19" spans="1:20" s="7" customFormat="1" ht="33.75" customHeight="1" x14ac:dyDescent="0.3">
      <c r="B19" s="54" t="s">
        <v>192</v>
      </c>
      <c r="C19" s="52" t="s">
        <v>71</v>
      </c>
      <c r="D19" s="45" t="s">
        <v>191</v>
      </c>
      <c r="E19" s="36"/>
      <c r="F19" s="8" t="s">
        <v>24</v>
      </c>
      <c r="G19" s="36"/>
      <c r="H19" s="36"/>
      <c r="I19" s="37">
        <v>3925000</v>
      </c>
      <c r="J19" s="40">
        <v>100</v>
      </c>
      <c r="K19" s="40">
        <v>0</v>
      </c>
      <c r="L19" s="36">
        <v>3</v>
      </c>
      <c r="M19" s="36" t="s">
        <v>63</v>
      </c>
      <c r="N19" s="36" t="s">
        <v>102</v>
      </c>
      <c r="O19" s="43">
        <v>43609</v>
      </c>
      <c r="P19" s="38"/>
      <c r="Q19" s="2"/>
      <c r="R19" s="2"/>
      <c r="S19" s="49">
        <f>+I19</f>
        <v>3925000</v>
      </c>
      <c r="T19" s="2"/>
    </row>
    <row r="20" spans="1:20" s="7" customFormat="1" ht="48" customHeight="1" x14ac:dyDescent="0.3">
      <c r="B20" s="54" t="s">
        <v>193</v>
      </c>
      <c r="C20" s="52" t="s">
        <v>71</v>
      </c>
      <c r="D20" s="45" t="s">
        <v>115</v>
      </c>
      <c r="E20" s="36"/>
      <c r="F20" s="8" t="s">
        <v>24</v>
      </c>
      <c r="G20" s="36"/>
      <c r="H20" s="36"/>
      <c r="I20" s="37">
        <v>1750000</v>
      </c>
      <c r="J20" s="40">
        <v>100</v>
      </c>
      <c r="K20" s="40">
        <v>0</v>
      </c>
      <c r="L20" s="36">
        <v>3</v>
      </c>
      <c r="M20" s="36" t="s">
        <v>63</v>
      </c>
      <c r="N20" s="36" t="s">
        <v>117</v>
      </c>
      <c r="O20" s="43">
        <v>43357</v>
      </c>
      <c r="P20" s="38"/>
      <c r="Q20" s="2"/>
      <c r="R20" s="2"/>
      <c r="S20" s="49">
        <f t="shared" ref="S20:S21" si="2">+I20</f>
        <v>1750000</v>
      </c>
      <c r="T20" s="2"/>
    </row>
    <row r="21" spans="1:20" s="7" customFormat="1" ht="33.75" customHeight="1" x14ac:dyDescent="0.3">
      <c r="B21" s="54" t="s">
        <v>194</v>
      </c>
      <c r="C21" s="52" t="s">
        <v>71</v>
      </c>
      <c r="D21" s="45" t="s">
        <v>116</v>
      </c>
      <c r="E21" s="36"/>
      <c r="F21" s="8" t="s">
        <v>26</v>
      </c>
      <c r="G21" s="36"/>
      <c r="H21" s="36"/>
      <c r="I21" s="37">
        <v>1050000</v>
      </c>
      <c r="J21" s="40">
        <v>100</v>
      </c>
      <c r="K21" s="40">
        <v>0</v>
      </c>
      <c r="L21" s="36">
        <v>3</v>
      </c>
      <c r="M21" s="36" t="s">
        <v>63</v>
      </c>
      <c r="N21" s="36" t="s">
        <v>117</v>
      </c>
      <c r="O21" s="43">
        <v>43357</v>
      </c>
      <c r="P21" s="38"/>
      <c r="Q21" s="2"/>
      <c r="R21" s="2"/>
      <c r="S21" s="49">
        <f t="shared" si="2"/>
        <v>1050000</v>
      </c>
      <c r="T21" s="2"/>
    </row>
    <row r="22" spans="1:20" ht="15" thickBot="1" x14ac:dyDescent="0.35">
      <c r="C22" s="53"/>
      <c r="D22" s="10"/>
      <c r="E22" s="10"/>
      <c r="F22" s="10"/>
      <c r="G22" s="10"/>
      <c r="H22" s="10"/>
      <c r="I22" s="25">
        <f>SUM(I5:I21)</f>
        <v>112315200</v>
      </c>
      <c r="J22" s="28"/>
      <c r="K22" s="28"/>
      <c r="L22" s="10"/>
      <c r="M22" s="10"/>
      <c r="N22" s="10"/>
      <c r="O22" s="10"/>
      <c r="P22" s="11"/>
      <c r="Q22" s="49">
        <f>SUM(Q5:Q21)</f>
        <v>20425200</v>
      </c>
      <c r="R22" s="49">
        <f t="shared" ref="R22:T22" si="3">SUM(R5:R21)</f>
        <v>85165000</v>
      </c>
      <c r="S22" s="49">
        <f t="shared" si="3"/>
        <v>6725000</v>
      </c>
      <c r="T22" s="49">
        <f t="shared" si="3"/>
        <v>0</v>
      </c>
    </row>
    <row r="23" spans="1:20" ht="15" thickBot="1" x14ac:dyDescent="0.35"/>
    <row r="24" spans="1:20" ht="15.6" x14ac:dyDescent="0.3">
      <c r="C24" s="77" t="s">
        <v>11</v>
      </c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9"/>
      <c r="Q24" s="2"/>
      <c r="R24" s="2"/>
      <c r="S24" s="2"/>
      <c r="T24" s="2"/>
    </row>
    <row r="25" spans="1:20" ht="15" customHeight="1" x14ac:dyDescent="0.3">
      <c r="C25" s="74" t="s">
        <v>7</v>
      </c>
      <c r="D25" s="72" t="s">
        <v>8</v>
      </c>
      <c r="E25" s="72" t="s">
        <v>9</v>
      </c>
      <c r="F25" s="72" t="s">
        <v>12</v>
      </c>
      <c r="G25" s="72" t="s">
        <v>3</v>
      </c>
      <c r="H25" s="72" t="s">
        <v>4</v>
      </c>
      <c r="I25" s="76" t="s">
        <v>59</v>
      </c>
      <c r="J25" s="76"/>
      <c r="K25" s="76"/>
      <c r="L25" s="72" t="s">
        <v>69</v>
      </c>
      <c r="M25" s="72" t="s">
        <v>64</v>
      </c>
      <c r="N25" s="72" t="s">
        <v>10</v>
      </c>
      <c r="O25" s="72"/>
      <c r="P25" s="85" t="s">
        <v>66</v>
      </c>
      <c r="Q25" s="2"/>
      <c r="R25" s="2"/>
      <c r="S25" s="2"/>
      <c r="T25" s="2"/>
    </row>
    <row r="26" spans="1:20" ht="36" customHeight="1" x14ac:dyDescent="0.3">
      <c r="C26" s="74"/>
      <c r="D26" s="72"/>
      <c r="E26" s="72"/>
      <c r="F26" s="72"/>
      <c r="G26" s="72"/>
      <c r="H26" s="72"/>
      <c r="I26" s="34" t="s">
        <v>68</v>
      </c>
      <c r="J26" s="30" t="s">
        <v>57</v>
      </c>
      <c r="K26" s="30" t="s">
        <v>58</v>
      </c>
      <c r="L26" s="72"/>
      <c r="M26" s="72"/>
      <c r="N26" s="23" t="s">
        <v>56</v>
      </c>
      <c r="O26" s="23" t="s">
        <v>6</v>
      </c>
      <c r="P26" s="85"/>
      <c r="Q26" s="2"/>
      <c r="R26" s="2"/>
      <c r="S26" s="2"/>
      <c r="T26" s="2"/>
    </row>
    <row r="27" spans="1:20" s="7" customFormat="1" ht="36" customHeight="1" x14ac:dyDescent="0.3">
      <c r="B27" s="54" t="s">
        <v>154</v>
      </c>
      <c r="C27" s="8" t="s">
        <v>71</v>
      </c>
      <c r="D27" s="8" t="s">
        <v>155</v>
      </c>
      <c r="E27" s="8"/>
      <c r="F27" s="8"/>
      <c r="G27" s="8"/>
      <c r="H27" s="24"/>
      <c r="I27" s="42">
        <v>500000</v>
      </c>
      <c r="J27" s="27">
        <v>1</v>
      </c>
      <c r="K27" s="55">
        <v>0</v>
      </c>
      <c r="L27" s="8">
        <v>2</v>
      </c>
      <c r="M27" s="8" t="s">
        <v>63</v>
      </c>
      <c r="N27" s="44" t="s">
        <v>156</v>
      </c>
      <c r="O27" s="58">
        <v>43865</v>
      </c>
      <c r="P27" s="9"/>
      <c r="Q27" s="2"/>
      <c r="R27" s="60">
        <f>+I27</f>
        <v>500000</v>
      </c>
      <c r="S27" s="2"/>
      <c r="T27" s="2"/>
    </row>
    <row r="28" spans="1:20" ht="41.4" x14ac:dyDescent="0.3">
      <c r="A28" s="54"/>
      <c r="B28" s="52" t="s">
        <v>173</v>
      </c>
      <c r="C28" s="8" t="s">
        <v>71</v>
      </c>
      <c r="D28" s="8" t="s">
        <v>97</v>
      </c>
      <c r="E28" s="8" t="s">
        <v>98</v>
      </c>
      <c r="F28" s="8" t="s">
        <v>27</v>
      </c>
      <c r="G28" s="8"/>
      <c r="H28" s="24"/>
      <c r="I28" s="42">
        <v>750000</v>
      </c>
      <c r="J28" s="27">
        <v>1</v>
      </c>
      <c r="K28" s="55">
        <v>0</v>
      </c>
      <c r="L28" s="8">
        <v>2</v>
      </c>
      <c r="M28" s="8" t="s">
        <v>63</v>
      </c>
      <c r="N28" s="44" t="s">
        <v>81</v>
      </c>
      <c r="O28" s="58">
        <v>43408</v>
      </c>
      <c r="P28" s="9"/>
      <c r="Q28" s="2"/>
      <c r="R28" s="60">
        <f t="shared" ref="R28:R30" si="4">+I28</f>
        <v>750000</v>
      </c>
      <c r="S28" s="2"/>
      <c r="T28" s="2"/>
    </row>
    <row r="29" spans="1:20" s="7" customFormat="1" ht="41.4" x14ac:dyDescent="0.3">
      <c r="B29" s="54" t="s">
        <v>176</v>
      </c>
      <c r="C29" s="52" t="s">
        <v>71</v>
      </c>
      <c r="D29" s="8" t="s">
        <v>99</v>
      </c>
      <c r="E29" s="8"/>
      <c r="F29" s="8" t="s">
        <v>24</v>
      </c>
      <c r="G29" s="8"/>
      <c r="H29" s="8"/>
      <c r="I29" s="24">
        <v>450000</v>
      </c>
      <c r="J29" s="27">
        <v>1</v>
      </c>
      <c r="K29" s="27">
        <v>0</v>
      </c>
      <c r="L29" s="8">
        <v>2</v>
      </c>
      <c r="M29" s="8" t="s">
        <v>63</v>
      </c>
      <c r="N29" s="8" t="s">
        <v>100</v>
      </c>
      <c r="O29" s="44">
        <v>43677</v>
      </c>
      <c r="P29" s="9"/>
      <c r="Q29" s="2"/>
      <c r="R29" s="60">
        <f t="shared" si="4"/>
        <v>450000</v>
      </c>
      <c r="S29" s="2"/>
      <c r="T29" s="2"/>
    </row>
    <row r="30" spans="1:20" s="7" customFormat="1" ht="41.4" x14ac:dyDescent="0.3">
      <c r="B30" s="54" t="s">
        <v>190</v>
      </c>
      <c r="C30" s="52" t="s">
        <v>71</v>
      </c>
      <c r="D30" s="8" t="s">
        <v>114</v>
      </c>
      <c r="E30" s="8"/>
      <c r="F30" s="8" t="s">
        <v>24</v>
      </c>
      <c r="G30" s="8"/>
      <c r="H30" s="8"/>
      <c r="I30" s="24">
        <v>800000</v>
      </c>
      <c r="J30" s="27">
        <v>1</v>
      </c>
      <c r="K30" s="27">
        <v>0</v>
      </c>
      <c r="L30" s="8">
        <v>2</v>
      </c>
      <c r="M30" s="8" t="s">
        <v>63</v>
      </c>
      <c r="N30" s="8" t="s">
        <v>85</v>
      </c>
      <c r="O30" s="44">
        <v>43252</v>
      </c>
      <c r="P30" s="9"/>
      <c r="Q30" s="2"/>
      <c r="R30" s="60">
        <f t="shared" si="4"/>
        <v>800000</v>
      </c>
      <c r="S30" s="2"/>
      <c r="T30" s="2"/>
    </row>
    <row r="31" spans="1:20" s="7" customFormat="1" ht="38.25" customHeight="1" x14ac:dyDescent="0.3">
      <c r="B31" s="54" t="s">
        <v>205</v>
      </c>
      <c r="C31" s="52" t="s">
        <v>71</v>
      </c>
      <c r="D31" s="8" t="s">
        <v>118</v>
      </c>
      <c r="E31" s="8"/>
      <c r="F31" s="8" t="s">
        <v>26</v>
      </c>
      <c r="G31" s="8"/>
      <c r="H31" s="8"/>
      <c r="I31" s="24">
        <v>1350000</v>
      </c>
      <c r="J31" s="27">
        <v>1</v>
      </c>
      <c r="K31" s="27">
        <v>0</v>
      </c>
      <c r="L31" s="8">
        <v>3</v>
      </c>
      <c r="M31" s="8" t="s">
        <v>63</v>
      </c>
      <c r="N31" s="8" t="s">
        <v>119</v>
      </c>
      <c r="O31" s="44">
        <v>43640</v>
      </c>
      <c r="P31" s="9"/>
      <c r="Q31" s="2"/>
      <c r="R31" s="2"/>
      <c r="S31" s="49">
        <f>+I31</f>
        <v>1350000</v>
      </c>
      <c r="T31" s="2"/>
    </row>
    <row r="32" spans="1:20" s="7" customFormat="1" ht="52.5" customHeight="1" x14ac:dyDescent="0.3">
      <c r="B32" s="54" t="s">
        <v>195</v>
      </c>
      <c r="C32" s="52" t="s">
        <v>71</v>
      </c>
      <c r="D32" s="8" t="s">
        <v>206</v>
      </c>
      <c r="E32" s="8"/>
      <c r="F32" s="8" t="s">
        <v>26</v>
      </c>
      <c r="G32" s="36"/>
      <c r="H32" s="36"/>
      <c r="I32" s="37">
        <v>1350000</v>
      </c>
      <c r="J32" s="62"/>
      <c r="K32" s="62"/>
      <c r="L32" s="36"/>
      <c r="M32" s="36"/>
      <c r="N32" s="36"/>
      <c r="O32" s="43"/>
      <c r="P32" s="38"/>
      <c r="Q32" s="2"/>
      <c r="R32" s="2"/>
      <c r="S32" s="49">
        <f>+I32</f>
        <v>1350000</v>
      </c>
      <c r="T32" s="2"/>
    </row>
    <row r="33" spans="2:20" ht="15" thickBot="1" x14ac:dyDescent="0.35">
      <c r="F33" s="10"/>
      <c r="G33" s="10"/>
      <c r="H33" s="10"/>
      <c r="I33" s="39">
        <f>SUM(I27:I32)</f>
        <v>5200000</v>
      </c>
      <c r="J33" s="28"/>
      <c r="K33" s="28"/>
      <c r="L33" s="10"/>
      <c r="M33" s="10"/>
      <c r="N33" s="10"/>
      <c r="O33" s="10"/>
      <c r="P33" s="11"/>
      <c r="Q33" s="2"/>
      <c r="R33" s="60">
        <f>SUM(R27:R31)</f>
        <v>2500000</v>
      </c>
      <c r="S33" s="60">
        <f>SUM(S27:S32)</f>
        <v>2700000</v>
      </c>
      <c r="T33" s="2"/>
    </row>
    <row r="34" spans="2:20" ht="15" thickBot="1" x14ac:dyDescent="0.35">
      <c r="I34" s="26" t="s">
        <v>79</v>
      </c>
    </row>
    <row r="35" spans="2:20" ht="15.6" x14ac:dyDescent="0.3">
      <c r="C35" s="77" t="s">
        <v>13</v>
      </c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9"/>
      <c r="Q35" s="3"/>
      <c r="R35" s="3"/>
      <c r="S35" s="3"/>
      <c r="T35" s="3"/>
    </row>
    <row r="36" spans="2:20" ht="15" customHeight="1" x14ac:dyDescent="0.3">
      <c r="C36" s="74" t="s">
        <v>7</v>
      </c>
      <c r="D36" s="72" t="s">
        <v>8</v>
      </c>
      <c r="E36" s="72" t="s">
        <v>9</v>
      </c>
      <c r="F36" s="72" t="s">
        <v>12</v>
      </c>
      <c r="G36" s="72" t="s">
        <v>3</v>
      </c>
      <c r="H36" s="72" t="s">
        <v>4</v>
      </c>
      <c r="I36" s="76" t="s">
        <v>59</v>
      </c>
      <c r="J36" s="76"/>
      <c r="K36" s="76"/>
      <c r="L36" s="72" t="s">
        <v>69</v>
      </c>
      <c r="M36" s="72" t="s">
        <v>64</v>
      </c>
      <c r="N36" s="72" t="s">
        <v>10</v>
      </c>
      <c r="O36" s="72"/>
      <c r="P36" s="85" t="s">
        <v>66</v>
      </c>
      <c r="Q36" s="3"/>
      <c r="R36" s="3"/>
      <c r="S36" s="3"/>
      <c r="T36" s="3"/>
    </row>
    <row r="37" spans="2:20" ht="36.75" customHeight="1" x14ac:dyDescent="0.3">
      <c r="C37" s="74"/>
      <c r="D37" s="72"/>
      <c r="E37" s="72"/>
      <c r="F37" s="72"/>
      <c r="G37" s="72"/>
      <c r="H37" s="72"/>
      <c r="I37" s="34" t="s">
        <v>68</v>
      </c>
      <c r="J37" s="30" t="s">
        <v>57</v>
      </c>
      <c r="K37" s="30" t="s">
        <v>58</v>
      </c>
      <c r="L37" s="72"/>
      <c r="M37" s="72"/>
      <c r="N37" s="23" t="s">
        <v>5</v>
      </c>
      <c r="O37" s="23" t="s">
        <v>6</v>
      </c>
      <c r="P37" s="85"/>
      <c r="Q37" s="3"/>
      <c r="R37" s="3"/>
      <c r="S37" s="3"/>
      <c r="T37" s="3"/>
    </row>
    <row r="38" spans="2:20" ht="27.6" x14ac:dyDescent="0.3">
      <c r="B38" s="54" t="s">
        <v>181</v>
      </c>
      <c r="C38" s="52" t="s">
        <v>71</v>
      </c>
      <c r="D38" s="8" t="s">
        <v>103</v>
      </c>
      <c r="E38" s="8"/>
      <c r="F38" s="8" t="s">
        <v>65</v>
      </c>
      <c r="G38" s="8"/>
      <c r="H38" s="8"/>
      <c r="I38" s="24">
        <v>5000000</v>
      </c>
      <c r="J38" s="27">
        <v>0</v>
      </c>
      <c r="K38" s="27">
        <v>1</v>
      </c>
      <c r="L38" s="8">
        <v>2</v>
      </c>
      <c r="M38" s="8" t="s">
        <v>65</v>
      </c>
      <c r="N38" s="8" t="s">
        <v>104</v>
      </c>
      <c r="O38" s="44">
        <v>44264</v>
      </c>
      <c r="P38" s="9"/>
      <c r="Q38" s="3"/>
      <c r="R38" s="26">
        <f>+I38</f>
        <v>5000000</v>
      </c>
      <c r="S38" s="3"/>
      <c r="T38" s="3"/>
    </row>
    <row r="39" spans="2:20" ht="15" thickBot="1" x14ac:dyDescent="0.35">
      <c r="C39" s="53"/>
      <c r="D39" s="10"/>
      <c r="E39" s="10"/>
      <c r="F39" s="10"/>
      <c r="G39" s="10"/>
      <c r="H39" s="10"/>
      <c r="I39" s="39">
        <f>SUM(I38:I38)</f>
        <v>5000000</v>
      </c>
      <c r="J39" s="28"/>
      <c r="K39" s="28"/>
      <c r="L39" s="10"/>
      <c r="M39" s="10"/>
      <c r="N39" s="10"/>
      <c r="O39" s="10"/>
      <c r="P39" s="11"/>
      <c r="Q39" s="3"/>
      <c r="R39" s="26">
        <f>+R38</f>
        <v>5000000</v>
      </c>
      <c r="S39" s="3"/>
      <c r="T39" s="3"/>
    </row>
    <row r="40" spans="2:20" ht="15" thickBot="1" x14ac:dyDescent="0.35"/>
    <row r="41" spans="2:20" ht="15.75" customHeight="1" x14ac:dyDescent="0.3">
      <c r="C41" s="77" t="s">
        <v>14</v>
      </c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9"/>
      <c r="Q41" s="4"/>
      <c r="R41" s="4"/>
    </row>
    <row r="42" spans="2:20" ht="15" customHeight="1" x14ac:dyDescent="0.3">
      <c r="C42" s="74" t="s">
        <v>7</v>
      </c>
      <c r="D42" s="72" t="s">
        <v>8</v>
      </c>
      <c r="E42" s="72" t="s">
        <v>9</v>
      </c>
      <c r="F42" s="72" t="s">
        <v>12</v>
      </c>
      <c r="G42" s="75"/>
      <c r="H42" s="75"/>
      <c r="I42" s="76" t="s">
        <v>59</v>
      </c>
      <c r="J42" s="76"/>
      <c r="K42" s="76"/>
      <c r="L42" s="72" t="s">
        <v>69</v>
      </c>
      <c r="M42" s="72" t="s">
        <v>64</v>
      </c>
      <c r="N42" s="72" t="s">
        <v>10</v>
      </c>
      <c r="O42" s="72"/>
      <c r="P42" s="85" t="s">
        <v>66</v>
      </c>
      <c r="Q42" s="4"/>
      <c r="R42" s="4"/>
    </row>
    <row r="43" spans="2:20" ht="41.4" x14ac:dyDescent="0.3">
      <c r="C43" s="74"/>
      <c r="D43" s="72"/>
      <c r="E43" s="72"/>
      <c r="F43" s="72"/>
      <c r="G43" s="72" t="s">
        <v>4</v>
      </c>
      <c r="H43" s="72"/>
      <c r="I43" s="35" t="s">
        <v>68</v>
      </c>
      <c r="J43" s="34" t="s">
        <v>57</v>
      </c>
      <c r="K43" s="30" t="s">
        <v>58</v>
      </c>
      <c r="L43" s="72"/>
      <c r="M43" s="72"/>
      <c r="N43" s="23" t="s">
        <v>15</v>
      </c>
      <c r="O43" s="23" t="s">
        <v>6</v>
      </c>
      <c r="P43" s="85"/>
      <c r="Q43" s="4"/>
      <c r="R43" s="4"/>
    </row>
    <row r="44" spans="2:20" ht="41.4" x14ac:dyDescent="0.3">
      <c r="B44" s="54" t="s">
        <v>151</v>
      </c>
      <c r="C44" s="52" t="s">
        <v>71</v>
      </c>
      <c r="D44" s="8" t="s">
        <v>150</v>
      </c>
      <c r="E44" s="8"/>
      <c r="F44" s="8" t="s">
        <v>28</v>
      </c>
      <c r="G44" s="8"/>
      <c r="H44" s="8"/>
      <c r="I44" s="42">
        <v>75000</v>
      </c>
      <c r="J44" s="24">
        <v>100</v>
      </c>
      <c r="K44" s="27">
        <v>0</v>
      </c>
      <c r="L44" s="40">
        <v>1</v>
      </c>
      <c r="M44" s="8" t="s">
        <v>63</v>
      </c>
      <c r="N44" s="46">
        <v>43191</v>
      </c>
      <c r="O44" s="44">
        <v>43252</v>
      </c>
      <c r="P44" s="9"/>
      <c r="Q44" s="4"/>
      <c r="R44" s="59">
        <f>+I44</f>
        <v>75000</v>
      </c>
    </row>
    <row r="45" spans="2:20" ht="27.6" x14ac:dyDescent="0.3">
      <c r="B45" s="54" t="s">
        <v>153</v>
      </c>
      <c r="C45" s="52" t="s">
        <v>71</v>
      </c>
      <c r="D45" s="8" t="s">
        <v>152</v>
      </c>
      <c r="E45" s="8"/>
      <c r="F45" s="8" t="s">
        <v>28</v>
      </c>
      <c r="G45" s="8"/>
      <c r="H45" s="8"/>
      <c r="I45" s="42">
        <v>125000</v>
      </c>
      <c r="J45" s="24">
        <v>100</v>
      </c>
      <c r="K45" s="27">
        <v>0</v>
      </c>
      <c r="L45" s="40">
        <v>2</v>
      </c>
      <c r="M45" s="8" t="s">
        <v>63</v>
      </c>
      <c r="N45" s="46">
        <v>43282</v>
      </c>
      <c r="O45" s="46">
        <v>43465</v>
      </c>
      <c r="P45" s="9"/>
      <c r="Q45" s="4"/>
      <c r="R45" s="59">
        <f t="shared" ref="R45:R47" si="5">+I45</f>
        <v>125000</v>
      </c>
    </row>
    <row r="46" spans="2:20" s="7" customFormat="1" ht="27.6" x14ac:dyDescent="0.3">
      <c r="B46" s="54" t="s">
        <v>162</v>
      </c>
      <c r="C46" s="52" t="s">
        <v>71</v>
      </c>
      <c r="D46" s="8" t="s">
        <v>96</v>
      </c>
      <c r="E46" s="8"/>
      <c r="F46" s="8" t="s">
        <v>28</v>
      </c>
      <c r="G46" s="8"/>
      <c r="H46" s="8"/>
      <c r="I46" s="42">
        <v>105000</v>
      </c>
      <c r="J46" s="24">
        <v>100</v>
      </c>
      <c r="K46" s="27">
        <v>0</v>
      </c>
      <c r="L46" s="40">
        <v>2</v>
      </c>
      <c r="M46" s="8" t="s">
        <v>63</v>
      </c>
      <c r="N46" s="46">
        <v>43191</v>
      </c>
      <c r="O46" s="47">
        <v>43252</v>
      </c>
      <c r="P46" s="9"/>
      <c r="R46" s="59">
        <f t="shared" si="5"/>
        <v>105000</v>
      </c>
    </row>
    <row r="47" spans="2:20" s="7" customFormat="1" ht="41.4" x14ac:dyDescent="0.3">
      <c r="B47" s="54" t="s">
        <v>167</v>
      </c>
      <c r="C47" s="52" t="s">
        <v>71</v>
      </c>
      <c r="D47" s="8" t="s">
        <v>166</v>
      </c>
      <c r="E47" s="8"/>
      <c r="F47" s="8" t="s">
        <v>28</v>
      </c>
      <c r="G47" s="8"/>
      <c r="H47" s="8"/>
      <c r="I47" s="42">
        <v>195000</v>
      </c>
      <c r="J47" s="24">
        <v>100</v>
      </c>
      <c r="K47" s="27">
        <v>0</v>
      </c>
      <c r="L47" s="40">
        <v>2</v>
      </c>
      <c r="M47" s="8" t="s">
        <v>63</v>
      </c>
      <c r="N47" s="46">
        <v>43800</v>
      </c>
      <c r="O47" s="46">
        <v>43952</v>
      </c>
      <c r="P47" s="9"/>
      <c r="R47" s="59">
        <f t="shared" si="5"/>
        <v>195000</v>
      </c>
    </row>
    <row r="48" spans="2:20" s="7" customFormat="1" ht="27.6" x14ac:dyDescent="0.3">
      <c r="B48" s="54" t="s">
        <v>202</v>
      </c>
      <c r="C48" s="52" t="s">
        <v>71</v>
      </c>
      <c r="D48" s="8" t="s">
        <v>122</v>
      </c>
      <c r="E48" s="8"/>
      <c r="F48" s="8" t="s">
        <v>28</v>
      </c>
      <c r="G48" s="8"/>
      <c r="H48" s="8"/>
      <c r="I48" s="42">
        <v>150000</v>
      </c>
      <c r="J48" s="24">
        <v>100</v>
      </c>
      <c r="K48" s="27">
        <v>0</v>
      </c>
      <c r="L48" s="40">
        <v>4</v>
      </c>
      <c r="M48" s="8" t="s">
        <v>63</v>
      </c>
      <c r="N48" s="46">
        <v>43647</v>
      </c>
      <c r="O48" s="46">
        <v>43809</v>
      </c>
      <c r="P48" s="9"/>
      <c r="T48" s="59">
        <f>+I48</f>
        <v>150000</v>
      </c>
    </row>
    <row r="49" spans="2:26" ht="27.6" x14ac:dyDescent="0.3">
      <c r="B49" s="54" t="s">
        <v>203</v>
      </c>
      <c r="C49" s="52" t="s">
        <v>71</v>
      </c>
      <c r="D49" s="8" t="s">
        <v>124</v>
      </c>
      <c r="E49" s="8"/>
      <c r="F49" s="8" t="s">
        <v>28</v>
      </c>
      <c r="G49" s="8"/>
      <c r="H49" s="8"/>
      <c r="I49" s="42">
        <v>300000</v>
      </c>
      <c r="J49" s="24">
        <v>100</v>
      </c>
      <c r="K49" s="27">
        <v>0</v>
      </c>
      <c r="L49" s="40">
        <v>4</v>
      </c>
      <c r="M49" s="8" t="s">
        <v>63</v>
      </c>
      <c r="N49" s="46">
        <v>43647</v>
      </c>
      <c r="O49" s="46">
        <v>43809</v>
      </c>
      <c r="P49" s="9"/>
      <c r="Q49" s="4"/>
      <c r="R49" s="4"/>
      <c r="T49" s="59">
        <f>+I49</f>
        <v>300000</v>
      </c>
    </row>
    <row r="50" spans="2:26" x14ac:dyDescent="0.3">
      <c r="B50" s="54" t="s">
        <v>204</v>
      </c>
      <c r="C50" s="52" t="s">
        <v>71</v>
      </c>
      <c r="D50" s="8" t="s">
        <v>123</v>
      </c>
      <c r="E50" s="8"/>
      <c r="F50" s="8" t="s">
        <v>25</v>
      </c>
      <c r="G50" s="8"/>
      <c r="H50" s="8"/>
      <c r="I50" s="42">
        <v>220000</v>
      </c>
      <c r="J50" s="24">
        <v>100</v>
      </c>
      <c r="K50" s="27">
        <v>0</v>
      </c>
      <c r="L50" s="27">
        <v>0.04</v>
      </c>
      <c r="M50" s="8" t="s">
        <v>63</v>
      </c>
      <c r="N50" s="46">
        <v>43282</v>
      </c>
      <c r="O50" s="46">
        <v>43374</v>
      </c>
      <c r="P50" s="9"/>
      <c r="Q50" s="4"/>
      <c r="R50" s="4"/>
      <c r="T50" s="59">
        <f>+I50</f>
        <v>220000</v>
      </c>
    </row>
    <row r="51" spans="2:26" ht="15" thickBot="1" x14ac:dyDescent="0.35">
      <c r="C51" s="53"/>
      <c r="D51" s="10"/>
      <c r="E51" s="10"/>
      <c r="F51" s="10"/>
      <c r="G51" s="10"/>
      <c r="H51" s="10"/>
      <c r="I51" s="41">
        <f>SUM(I44:I50)</f>
        <v>1170000</v>
      </c>
      <c r="J51" s="25"/>
      <c r="K51" s="28"/>
      <c r="L51" s="28"/>
      <c r="M51" s="10"/>
      <c r="N51" s="10"/>
      <c r="O51" s="10"/>
      <c r="P51" s="11"/>
      <c r="Q51" s="4"/>
      <c r="R51" s="59">
        <f>SUM(R44:R50)</f>
        <v>500000</v>
      </c>
      <c r="S51" s="59">
        <f t="shared" ref="S51:T51" si="6">SUM(S44:S50)</f>
        <v>0</v>
      </c>
      <c r="T51" s="59">
        <f t="shared" si="6"/>
        <v>670000</v>
      </c>
    </row>
    <row r="52" spans="2:26" ht="15" thickBot="1" x14ac:dyDescent="0.35"/>
    <row r="53" spans="2:26" ht="15.6" x14ac:dyDescent="0.3">
      <c r="C53" s="77" t="s">
        <v>16</v>
      </c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9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2:26" ht="15" customHeight="1" x14ac:dyDescent="0.3">
      <c r="C54" s="74" t="s">
        <v>7</v>
      </c>
      <c r="D54" s="72" t="s">
        <v>8</v>
      </c>
      <c r="E54" s="72" t="s">
        <v>9</v>
      </c>
      <c r="F54" s="72" t="s">
        <v>12</v>
      </c>
      <c r="G54" s="72" t="s">
        <v>4</v>
      </c>
      <c r="H54" s="76" t="s">
        <v>59</v>
      </c>
      <c r="I54" s="76"/>
      <c r="J54" s="76"/>
      <c r="K54" s="73" t="s">
        <v>70</v>
      </c>
      <c r="L54" s="72" t="s">
        <v>69</v>
      </c>
      <c r="M54" s="72" t="s">
        <v>64</v>
      </c>
      <c r="N54" s="72" t="s">
        <v>10</v>
      </c>
      <c r="O54" s="72"/>
      <c r="P54" s="85" t="s">
        <v>66</v>
      </c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2:26" ht="27.6" x14ac:dyDescent="0.3">
      <c r="C55" s="74"/>
      <c r="D55" s="72"/>
      <c r="E55" s="72"/>
      <c r="F55" s="72"/>
      <c r="G55" s="72"/>
      <c r="H55" s="35" t="s">
        <v>68</v>
      </c>
      <c r="I55" s="34" t="s">
        <v>57</v>
      </c>
      <c r="J55" s="30" t="s">
        <v>58</v>
      </c>
      <c r="K55" s="73"/>
      <c r="L55" s="72"/>
      <c r="M55" s="72"/>
      <c r="N55" s="23" t="s">
        <v>17</v>
      </c>
      <c r="O55" s="23" t="s">
        <v>18</v>
      </c>
      <c r="P55" s="8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2:26" ht="27.6" x14ac:dyDescent="0.3">
      <c r="B56" s="54" t="s">
        <v>200</v>
      </c>
      <c r="C56" s="52" t="s">
        <v>71</v>
      </c>
      <c r="D56" s="8" t="s">
        <v>84</v>
      </c>
      <c r="E56" s="8" t="s">
        <v>82</v>
      </c>
      <c r="F56" s="8" t="s">
        <v>29</v>
      </c>
      <c r="G56" s="8"/>
      <c r="H56" s="42">
        <v>480000</v>
      </c>
      <c r="I56" s="24">
        <v>100</v>
      </c>
      <c r="J56" s="27">
        <v>0</v>
      </c>
      <c r="K56" s="40">
        <v>5</v>
      </c>
      <c r="L56" s="8">
        <v>1</v>
      </c>
      <c r="M56" s="8" t="s">
        <v>63</v>
      </c>
      <c r="N56" s="44">
        <v>43191</v>
      </c>
      <c r="O56" s="44" t="s">
        <v>83</v>
      </c>
      <c r="P56" s="9"/>
      <c r="Q56" s="59">
        <f>+H56</f>
        <v>480000</v>
      </c>
      <c r="R56" s="5"/>
      <c r="S56" s="5"/>
      <c r="T56" s="5"/>
      <c r="U56" s="5"/>
      <c r="V56" s="5"/>
      <c r="W56" s="5"/>
      <c r="X56" s="5"/>
      <c r="Y56" s="5"/>
      <c r="Z56" s="5"/>
    </row>
    <row r="57" spans="2:26" ht="33.75" customHeight="1" x14ac:dyDescent="0.3">
      <c r="B57" s="54" t="s">
        <v>159</v>
      </c>
      <c r="C57" s="52" t="s">
        <v>71</v>
      </c>
      <c r="D57" s="8" t="s">
        <v>95</v>
      </c>
      <c r="E57" s="8"/>
      <c r="F57" s="8" t="s">
        <v>28</v>
      </c>
      <c r="G57" s="8"/>
      <c r="H57" s="42">
        <v>50000</v>
      </c>
      <c r="I57" s="42">
        <v>100</v>
      </c>
      <c r="J57" s="24">
        <v>0</v>
      </c>
      <c r="K57" s="27">
        <v>1</v>
      </c>
      <c r="L57" s="40">
        <v>2</v>
      </c>
      <c r="M57" s="8" t="s">
        <v>63</v>
      </c>
      <c r="N57" s="46">
        <v>43191</v>
      </c>
      <c r="O57" s="47">
        <v>43252</v>
      </c>
      <c r="P57" s="9"/>
      <c r="Q57" s="5"/>
      <c r="R57" s="59">
        <f>+H57</f>
        <v>50000</v>
      </c>
      <c r="S57" s="5"/>
      <c r="T57" s="5"/>
      <c r="U57" s="5"/>
      <c r="V57" s="5"/>
      <c r="W57" s="5"/>
      <c r="X57" s="5"/>
      <c r="Y57" s="5"/>
      <c r="Z57" s="5"/>
    </row>
    <row r="58" spans="2:26" ht="55.2" x14ac:dyDescent="0.3">
      <c r="B58" s="54" t="s">
        <v>201</v>
      </c>
      <c r="C58" s="52" t="s">
        <v>71</v>
      </c>
      <c r="D58" s="8" t="s">
        <v>120</v>
      </c>
      <c r="E58" s="8" t="s">
        <v>72</v>
      </c>
      <c r="F58" s="8" t="s">
        <v>25</v>
      </c>
      <c r="G58" s="8"/>
      <c r="H58" s="42">
        <v>2096550</v>
      </c>
      <c r="I58" s="24">
        <v>100</v>
      </c>
      <c r="J58" s="27">
        <v>0</v>
      </c>
      <c r="K58" s="40">
        <v>8</v>
      </c>
      <c r="L58" s="8">
        <v>4</v>
      </c>
      <c r="M58" s="8" t="s">
        <v>62</v>
      </c>
      <c r="N58" s="44">
        <v>43191</v>
      </c>
      <c r="O58" s="8" t="s">
        <v>121</v>
      </c>
      <c r="P58" s="9"/>
      <c r="Q58" s="5"/>
      <c r="R58" s="5"/>
      <c r="S58" s="5"/>
      <c r="T58" s="59">
        <f>+H58</f>
        <v>2096550</v>
      </c>
      <c r="U58" s="5"/>
      <c r="V58" s="5"/>
      <c r="W58" s="5"/>
      <c r="X58" s="5"/>
      <c r="Y58" s="5"/>
      <c r="Z58" s="5"/>
    </row>
    <row r="59" spans="2:26" x14ac:dyDescent="0.3">
      <c r="H59" s="59">
        <f>+H57+H56+H58</f>
        <v>2626550</v>
      </c>
      <c r="Q59" s="59">
        <f>+Q56+Q57+Q58</f>
        <v>480000</v>
      </c>
      <c r="R59" s="59">
        <f t="shared" ref="R59:T59" si="7">+R56+R57+R58</f>
        <v>50000</v>
      </c>
      <c r="S59" s="59">
        <f t="shared" si="7"/>
        <v>0</v>
      </c>
      <c r="T59" s="59">
        <f t="shared" si="7"/>
        <v>2096550</v>
      </c>
    </row>
    <row r="60" spans="2:26" ht="15.75" hidden="1" customHeight="1" x14ac:dyDescent="0.3">
      <c r="C60" s="77" t="s">
        <v>19</v>
      </c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9"/>
      <c r="Q60" s="6"/>
      <c r="R60" s="6"/>
      <c r="S60" s="6"/>
      <c r="T60" s="6"/>
      <c r="U60" s="6"/>
      <c r="V60" s="6"/>
      <c r="W60" s="6"/>
      <c r="X60" s="6"/>
      <c r="Y60" s="6"/>
    </row>
    <row r="61" spans="2:26" ht="15" hidden="1" customHeight="1" x14ac:dyDescent="0.3">
      <c r="C61" s="74" t="s">
        <v>7</v>
      </c>
      <c r="D61" s="72" t="s">
        <v>8</v>
      </c>
      <c r="E61" s="72" t="s">
        <v>9</v>
      </c>
      <c r="F61" s="72" t="s">
        <v>12</v>
      </c>
      <c r="G61" s="75"/>
      <c r="H61" s="75"/>
      <c r="I61" s="76" t="s">
        <v>59</v>
      </c>
      <c r="J61" s="76"/>
      <c r="K61" s="76"/>
      <c r="L61" s="72" t="s">
        <v>69</v>
      </c>
      <c r="M61" s="72" t="s">
        <v>64</v>
      </c>
      <c r="N61" s="72" t="s">
        <v>10</v>
      </c>
      <c r="O61" s="72"/>
      <c r="P61" s="85" t="s">
        <v>66</v>
      </c>
      <c r="Q61" s="6"/>
      <c r="R61" s="6"/>
      <c r="S61" s="6"/>
      <c r="T61" s="6"/>
      <c r="U61" s="6"/>
      <c r="V61" s="6"/>
      <c r="W61" s="6"/>
      <c r="X61" s="6"/>
      <c r="Y61" s="6"/>
    </row>
    <row r="62" spans="2:26" ht="41.4" hidden="1" x14ac:dyDescent="0.3">
      <c r="C62" s="74"/>
      <c r="D62" s="72"/>
      <c r="E62" s="72"/>
      <c r="F62" s="72"/>
      <c r="G62" s="72" t="s">
        <v>4</v>
      </c>
      <c r="H62" s="72"/>
      <c r="I62" s="35" t="s">
        <v>68</v>
      </c>
      <c r="J62" s="34" t="s">
        <v>57</v>
      </c>
      <c r="K62" s="30" t="s">
        <v>58</v>
      </c>
      <c r="L62" s="72"/>
      <c r="M62" s="72"/>
      <c r="N62" s="23" t="s">
        <v>15</v>
      </c>
      <c r="O62" s="23" t="s">
        <v>6</v>
      </c>
      <c r="P62" s="85"/>
      <c r="Q62" s="6"/>
      <c r="R62" s="6"/>
      <c r="S62" s="6"/>
      <c r="T62" s="6"/>
      <c r="U62" s="6"/>
      <c r="V62" s="6"/>
      <c r="W62" s="6"/>
      <c r="X62" s="6"/>
      <c r="Y62" s="6"/>
    </row>
    <row r="63" spans="2:26" hidden="1" x14ac:dyDescent="0.3">
      <c r="C63" s="52"/>
      <c r="D63" s="8"/>
      <c r="E63" s="8"/>
      <c r="F63" s="8"/>
      <c r="G63" s="86"/>
      <c r="H63" s="87"/>
      <c r="I63" s="8"/>
      <c r="J63" s="24"/>
      <c r="K63" s="27"/>
      <c r="L63" s="27"/>
      <c r="M63" s="8"/>
      <c r="N63" s="8"/>
      <c r="O63" s="8"/>
      <c r="P63" s="9"/>
      <c r="Q63" s="6"/>
      <c r="R63" s="6"/>
      <c r="S63" s="6"/>
      <c r="T63" s="6"/>
      <c r="U63" s="6"/>
      <c r="V63" s="6"/>
      <c r="W63" s="6"/>
      <c r="X63" s="6"/>
      <c r="Y63" s="6"/>
    </row>
    <row r="64" spans="2:26" hidden="1" x14ac:dyDescent="0.3">
      <c r="C64" s="52"/>
      <c r="D64" s="8"/>
      <c r="E64" s="8"/>
      <c r="F64" s="8"/>
      <c r="G64" s="86"/>
      <c r="H64" s="87"/>
      <c r="I64" s="8"/>
      <c r="J64" s="24"/>
      <c r="K64" s="27"/>
      <c r="L64" s="27"/>
      <c r="M64" s="8"/>
      <c r="N64" s="8"/>
      <c r="O64" s="8"/>
      <c r="P64" s="9"/>
      <c r="Q64" s="6"/>
      <c r="R64" s="6"/>
      <c r="S64" s="6"/>
      <c r="T64" s="6"/>
      <c r="U64" s="6"/>
      <c r="V64" s="6"/>
      <c r="W64" s="6"/>
      <c r="X64" s="6"/>
      <c r="Y64" s="6"/>
    </row>
    <row r="65" spans="2:27" hidden="1" x14ac:dyDescent="0.3">
      <c r="C65" s="52"/>
      <c r="D65" s="8"/>
      <c r="E65" s="8"/>
      <c r="F65" s="8"/>
      <c r="G65" s="86"/>
      <c r="H65" s="87"/>
      <c r="I65" s="8"/>
      <c r="J65" s="24"/>
      <c r="K65" s="27"/>
      <c r="L65" s="27"/>
      <c r="M65" s="8"/>
      <c r="N65" s="8"/>
      <c r="O65" s="8"/>
      <c r="P65" s="9"/>
      <c r="Q65" s="6"/>
      <c r="R65" s="6"/>
      <c r="S65" s="6"/>
      <c r="T65" s="6"/>
      <c r="U65" s="6"/>
      <c r="V65" s="6"/>
      <c r="W65" s="6"/>
      <c r="X65" s="6"/>
      <c r="Y65" s="6"/>
    </row>
    <row r="66" spans="2:27" ht="15" hidden="1" thickBot="1" x14ac:dyDescent="0.35">
      <c r="C66" s="53"/>
      <c r="D66" s="10"/>
      <c r="E66" s="10"/>
      <c r="F66" s="10"/>
      <c r="G66" s="88"/>
      <c r="H66" s="89"/>
      <c r="I66" s="10"/>
      <c r="J66" s="25"/>
      <c r="K66" s="28"/>
      <c r="L66" s="28"/>
      <c r="M66" s="10"/>
      <c r="N66" s="10"/>
      <c r="O66" s="10"/>
      <c r="P66" s="11"/>
      <c r="Q66" s="6"/>
      <c r="R66" s="6"/>
      <c r="S66" s="6"/>
      <c r="T66" s="6"/>
      <c r="U66" s="6"/>
      <c r="V66" s="6"/>
      <c r="W66" s="6"/>
      <c r="X66" s="6"/>
      <c r="Y66" s="6"/>
    </row>
    <row r="67" spans="2:27" s="7" customFormat="1" hidden="1" x14ac:dyDescent="0.3">
      <c r="B67" s="54"/>
      <c r="C67" s="31"/>
      <c r="D67" s="31"/>
      <c r="E67" s="31"/>
      <c r="F67" s="31"/>
      <c r="G67" s="31"/>
      <c r="H67" s="31"/>
      <c r="I67" s="31"/>
      <c r="J67" s="32"/>
      <c r="K67" s="33"/>
      <c r="L67" s="33"/>
      <c r="M67" s="31"/>
      <c r="N67" s="31"/>
      <c r="O67" s="31"/>
      <c r="P67" s="31"/>
    </row>
    <row r="68" spans="2:27" ht="15" thickBot="1" x14ac:dyDescent="0.35">
      <c r="G68" s="31"/>
      <c r="H68" s="31"/>
      <c r="I68" s="31"/>
      <c r="J68" s="32"/>
      <c r="K68" s="33"/>
      <c r="L68" s="33"/>
      <c r="M68" s="31"/>
      <c r="N68" s="31"/>
      <c r="O68" s="31"/>
      <c r="P68" s="31"/>
    </row>
    <row r="69" spans="2:27" ht="15.75" customHeight="1" x14ac:dyDescent="0.3">
      <c r="C69" s="77" t="s">
        <v>20</v>
      </c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9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</row>
    <row r="70" spans="2:27" ht="15" customHeight="1" x14ac:dyDescent="0.3">
      <c r="C70" s="74" t="s">
        <v>7</v>
      </c>
      <c r="D70" s="72" t="s">
        <v>30</v>
      </c>
      <c r="E70" s="72" t="s">
        <v>9</v>
      </c>
      <c r="F70" s="72"/>
      <c r="G70" s="72" t="s">
        <v>4</v>
      </c>
      <c r="H70" s="72"/>
      <c r="I70" s="76" t="s">
        <v>59</v>
      </c>
      <c r="J70" s="76"/>
      <c r="K70" s="76"/>
      <c r="L70" s="72" t="s">
        <v>69</v>
      </c>
      <c r="M70" s="73" t="s">
        <v>21</v>
      </c>
      <c r="N70" s="72" t="s">
        <v>10</v>
      </c>
      <c r="O70" s="72"/>
      <c r="P70" s="80" t="s">
        <v>67</v>
      </c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</row>
    <row r="71" spans="2:27" ht="55.2" x14ac:dyDescent="0.3">
      <c r="C71" s="74"/>
      <c r="D71" s="72"/>
      <c r="E71" s="72"/>
      <c r="F71" s="72"/>
      <c r="G71" s="72"/>
      <c r="H71" s="72"/>
      <c r="I71" s="35" t="s">
        <v>68</v>
      </c>
      <c r="J71" s="23" t="s">
        <v>57</v>
      </c>
      <c r="K71" s="34" t="s">
        <v>58</v>
      </c>
      <c r="L71" s="72"/>
      <c r="M71" s="73"/>
      <c r="N71" s="23" t="s">
        <v>22</v>
      </c>
      <c r="O71" s="23" t="s">
        <v>23</v>
      </c>
      <c r="P71" s="81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</row>
    <row r="72" spans="2:27" ht="26.4" x14ac:dyDescent="0.3">
      <c r="B72" s="54" t="s">
        <v>138</v>
      </c>
      <c r="C72" s="52" t="s">
        <v>71</v>
      </c>
      <c r="D72" s="56" t="s">
        <v>137</v>
      </c>
      <c r="E72" s="71"/>
      <c r="F72" s="71"/>
      <c r="G72" s="71"/>
      <c r="H72" s="71"/>
      <c r="I72" s="42">
        <v>1500000</v>
      </c>
      <c r="J72" s="55">
        <v>1</v>
      </c>
      <c r="K72" s="24"/>
      <c r="L72" s="27"/>
      <c r="M72" s="27"/>
      <c r="N72" s="8" t="s">
        <v>139</v>
      </c>
      <c r="O72" s="8" t="s">
        <v>140</v>
      </c>
      <c r="P72" s="9"/>
      <c r="Q72" s="59">
        <f>+I72</f>
        <v>1500000</v>
      </c>
      <c r="R72" s="7"/>
      <c r="S72" s="7"/>
      <c r="T72" s="7"/>
      <c r="U72" s="7"/>
      <c r="V72" s="7"/>
      <c r="W72" s="7"/>
      <c r="X72" s="7"/>
      <c r="Y72" s="7"/>
      <c r="Z72" s="7"/>
      <c r="AA72" s="7"/>
    </row>
    <row r="73" spans="2:27" ht="15" thickBot="1" x14ac:dyDescent="0.35">
      <c r="I73" s="26">
        <f>+I72</f>
        <v>1500000</v>
      </c>
      <c r="Q73" s="59">
        <f>+Q72</f>
        <v>1500000</v>
      </c>
    </row>
    <row r="74" spans="2:27" s="7" customFormat="1" ht="15.75" customHeight="1" x14ac:dyDescent="0.3">
      <c r="B74" s="54"/>
      <c r="C74" s="77" t="s">
        <v>46</v>
      </c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9"/>
    </row>
    <row r="75" spans="2:27" s="7" customFormat="1" ht="15" customHeight="1" x14ac:dyDescent="0.3">
      <c r="B75" s="54"/>
      <c r="C75" s="74" t="s">
        <v>7</v>
      </c>
      <c r="D75" s="72" t="s">
        <v>130</v>
      </c>
      <c r="E75" s="72" t="s">
        <v>9</v>
      </c>
      <c r="F75" s="72"/>
      <c r="G75" s="72" t="s">
        <v>4</v>
      </c>
      <c r="H75" s="72"/>
      <c r="I75" s="76" t="s">
        <v>59</v>
      </c>
      <c r="J75" s="76"/>
      <c r="K75" s="76"/>
      <c r="L75" s="72" t="s">
        <v>69</v>
      </c>
      <c r="M75" s="73" t="s">
        <v>21</v>
      </c>
      <c r="N75" s="72" t="s">
        <v>10</v>
      </c>
      <c r="O75" s="72"/>
      <c r="P75" s="80" t="s">
        <v>67</v>
      </c>
    </row>
    <row r="76" spans="2:27" s="7" customFormat="1" ht="55.2" x14ac:dyDescent="0.3">
      <c r="B76" s="54"/>
      <c r="C76" s="74"/>
      <c r="D76" s="72"/>
      <c r="E76" s="72"/>
      <c r="F76" s="72"/>
      <c r="G76" s="72"/>
      <c r="H76" s="72"/>
      <c r="I76" s="50" t="s">
        <v>68</v>
      </c>
      <c r="J76" s="50" t="s">
        <v>57</v>
      </c>
      <c r="K76" s="34" t="s">
        <v>58</v>
      </c>
      <c r="L76" s="72"/>
      <c r="M76" s="73"/>
      <c r="N76" s="50" t="s">
        <v>22</v>
      </c>
      <c r="O76" s="50" t="s">
        <v>23</v>
      </c>
      <c r="P76" s="81"/>
    </row>
    <row r="77" spans="2:27" s="7" customFormat="1" ht="28.8" x14ac:dyDescent="0.3">
      <c r="B77" s="54" t="s">
        <v>132</v>
      </c>
      <c r="C77" s="52" t="s">
        <v>71</v>
      </c>
      <c r="D77" s="57" t="s">
        <v>131</v>
      </c>
      <c r="E77" s="90"/>
      <c r="F77" s="91"/>
      <c r="G77" s="51"/>
      <c r="H77" s="51"/>
      <c r="I77" s="42">
        <v>30000</v>
      </c>
      <c r="J77" s="55">
        <v>1</v>
      </c>
      <c r="K77" s="24"/>
      <c r="L77" s="27"/>
      <c r="M77" s="27"/>
      <c r="N77" s="8"/>
      <c r="O77" s="8"/>
      <c r="P77" s="9"/>
      <c r="Q77" s="59">
        <f>+I77</f>
        <v>30000</v>
      </c>
    </row>
    <row r="78" spans="2:27" s="7" customFormat="1" ht="72" x14ac:dyDescent="0.3">
      <c r="B78" s="54" t="s">
        <v>135</v>
      </c>
      <c r="C78" s="52" t="s">
        <v>71</v>
      </c>
      <c r="D78" s="57" t="s">
        <v>141</v>
      </c>
      <c r="E78" s="86"/>
      <c r="F78" s="87"/>
      <c r="G78" s="51"/>
      <c r="H78" s="51"/>
      <c r="I78" s="42">
        <v>1000000</v>
      </c>
      <c r="J78" s="55">
        <v>1</v>
      </c>
      <c r="K78" s="24"/>
      <c r="L78" s="27"/>
      <c r="M78" s="27"/>
      <c r="N78" s="8"/>
      <c r="O78" s="8"/>
      <c r="P78" s="9"/>
      <c r="Q78" s="59">
        <f>+I78</f>
        <v>1000000</v>
      </c>
    </row>
    <row r="79" spans="2:27" s="7" customFormat="1" ht="28.8" x14ac:dyDescent="0.3">
      <c r="B79" s="54" t="s">
        <v>158</v>
      </c>
      <c r="C79" s="52" t="s">
        <v>71</v>
      </c>
      <c r="D79" s="57" t="s">
        <v>157</v>
      </c>
      <c r="E79" s="86"/>
      <c r="F79" s="87"/>
      <c r="G79" s="51"/>
      <c r="H79" s="51"/>
      <c r="I79" s="42">
        <v>78000</v>
      </c>
      <c r="J79" s="55">
        <v>1</v>
      </c>
      <c r="K79" s="24"/>
      <c r="L79" s="27"/>
      <c r="M79" s="27"/>
      <c r="N79" s="8"/>
      <c r="O79" s="8"/>
      <c r="P79" s="9"/>
      <c r="R79" s="59">
        <f>+I79</f>
        <v>78000</v>
      </c>
    </row>
    <row r="80" spans="2:27" s="7" customFormat="1" ht="28.8" x14ac:dyDescent="0.3">
      <c r="B80" s="54" t="s">
        <v>161</v>
      </c>
      <c r="C80" s="52" t="s">
        <v>71</v>
      </c>
      <c r="D80" s="57" t="s">
        <v>160</v>
      </c>
      <c r="E80" s="86"/>
      <c r="F80" s="87"/>
      <c r="G80" s="51"/>
      <c r="H80" s="51"/>
      <c r="I80" s="42">
        <v>700000</v>
      </c>
      <c r="J80" s="55">
        <v>1</v>
      </c>
      <c r="K80" s="24"/>
      <c r="L80" s="27"/>
      <c r="M80" s="27"/>
      <c r="N80" s="8"/>
      <c r="O80" s="8"/>
      <c r="P80" s="9"/>
      <c r="R80" s="59">
        <f t="shared" ref="R80:R87" si="8">+I80</f>
        <v>700000</v>
      </c>
    </row>
    <row r="81" spans="2:20" s="7" customFormat="1" ht="28.8" x14ac:dyDescent="0.3">
      <c r="B81" s="54" t="s">
        <v>164</v>
      </c>
      <c r="C81" s="52" t="s">
        <v>71</v>
      </c>
      <c r="D81" s="57" t="s">
        <v>163</v>
      </c>
      <c r="E81" s="86"/>
      <c r="F81" s="87"/>
      <c r="G81" s="51"/>
      <c r="H81" s="51"/>
      <c r="I81" s="42">
        <v>523000</v>
      </c>
      <c r="J81" s="55">
        <v>1</v>
      </c>
      <c r="K81" s="24"/>
      <c r="L81" s="27"/>
      <c r="M81" s="27"/>
      <c r="N81" s="8"/>
      <c r="O81" s="8"/>
      <c r="P81" s="9"/>
      <c r="R81" s="59">
        <f t="shared" si="8"/>
        <v>523000</v>
      </c>
    </row>
    <row r="82" spans="2:20" s="7" customFormat="1" ht="43.2" x14ac:dyDescent="0.3">
      <c r="B82" s="54" t="s">
        <v>144</v>
      </c>
      <c r="C82" s="52" t="s">
        <v>71</v>
      </c>
      <c r="D82" s="57" t="s">
        <v>165</v>
      </c>
      <c r="E82" s="86"/>
      <c r="F82" s="87"/>
      <c r="G82" s="51"/>
      <c r="H82" s="51"/>
      <c r="I82" s="42">
        <v>849750</v>
      </c>
      <c r="J82" s="55">
        <v>1</v>
      </c>
      <c r="K82" s="24"/>
      <c r="L82" s="27"/>
      <c r="M82" s="27"/>
      <c r="N82" s="8"/>
      <c r="O82" s="8"/>
      <c r="P82" s="9"/>
      <c r="R82" s="59">
        <f t="shared" si="8"/>
        <v>849750</v>
      </c>
    </row>
    <row r="83" spans="2:20" s="7" customFormat="1" ht="28.8" x14ac:dyDescent="0.3">
      <c r="B83" s="54" t="s">
        <v>148</v>
      </c>
      <c r="C83" s="52" t="s">
        <v>71</v>
      </c>
      <c r="D83" s="57" t="s">
        <v>168</v>
      </c>
      <c r="E83" s="86"/>
      <c r="F83" s="87"/>
      <c r="G83" s="51"/>
      <c r="H83" s="51"/>
      <c r="I83" s="42">
        <v>35000</v>
      </c>
      <c r="J83" s="55">
        <v>1</v>
      </c>
      <c r="K83" s="24"/>
      <c r="L83" s="27"/>
      <c r="M83" s="27"/>
      <c r="N83" s="8"/>
      <c r="O83" s="8"/>
      <c r="P83" s="9"/>
      <c r="R83" s="59">
        <f t="shared" si="8"/>
        <v>35000</v>
      </c>
    </row>
    <row r="84" spans="2:20" s="7" customFormat="1" ht="43.2" x14ac:dyDescent="0.3">
      <c r="B84" s="54" t="s">
        <v>170</v>
      </c>
      <c r="C84" s="52" t="s">
        <v>71</v>
      </c>
      <c r="D84" s="57" t="s">
        <v>169</v>
      </c>
      <c r="E84" s="86"/>
      <c r="F84" s="87"/>
      <c r="G84" s="51"/>
      <c r="H84" s="51"/>
      <c r="I84" s="42">
        <v>35000</v>
      </c>
      <c r="J84" s="55">
        <v>1</v>
      </c>
      <c r="K84" s="24"/>
      <c r="L84" s="27"/>
      <c r="M84" s="27"/>
      <c r="N84" s="8"/>
      <c r="O84" s="8"/>
      <c r="P84" s="9"/>
      <c r="R84" s="59">
        <f>+I84</f>
        <v>35000</v>
      </c>
    </row>
    <row r="85" spans="2:20" s="7" customFormat="1" ht="43.2" x14ac:dyDescent="0.3">
      <c r="B85" s="54" t="s">
        <v>172</v>
      </c>
      <c r="C85" s="52" t="s">
        <v>71</v>
      </c>
      <c r="D85" s="57" t="s">
        <v>171</v>
      </c>
      <c r="E85" s="86"/>
      <c r="F85" s="87"/>
      <c r="G85" s="51"/>
      <c r="H85" s="51"/>
      <c r="I85" s="42">
        <v>100000</v>
      </c>
      <c r="J85" s="55">
        <v>1</v>
      </c>
      <c r="K85" s="24"/>
      <c r="L85" s="27"/>
      <c r="M85" s="27"/>
      <c r="N85" s="8"/>
      <c r="O85" s="8"/>
      <c r="P85" s="9"/>
      <c r="R85" s="59">
        <f t="shared" si="8"/>
        <v>100000</v>
      </c>
    </row>
    <row r="86" spans="2:20" s="7" customFormat="1" ht="43.2" x14ac:dyDescent="0.3">
      <c r="B86" s="54" t="s">
        <v>175</v>
      </c>
      <c r="C86" s="52" t="s">
        <v>71</v>
      </c>
      <c r="D86" s="57" t="s">
        <v>174</v>
      </c>
      <c r="E86" s="86"/>
      <c r="F86" s="87"/>
      <c r="G86" s="51"/>
      <c r="H86" s="51"/>
      <c r="I86" s="42">
        <v>32500</v>
      </c>
      <c r="J86" s="55">
        <v>1</v>
      </c>
      <c r="K86" s="24"/>
      <c r="L86" s="27"/>
      <c r="M86" s="27"/>
      <c r="N86" s="8"/>
      <c r="O86" s="8"/>
      <c r="P86" s="9"/>
      <c r="R86" s="59">
        <f t="shared" si="8"/>
        <v>32500</v>
      </c>
    </row>
    <row r="87" spans="2:20" s="7" customFormat="1" ht="28.8" x14ac:dyDescent="0.3">
      <c r="B87" s="54" t="s">
        <v>178</v>
      </c>
      <c r="C87" s="52" t="s">
        <v>71</v>
      </c>
      <c r="D87" s="57" t="s">
        <v>177</v>
      </c>
      <c r="E87" s="86"/>
      <c r="F87" s="87"/>
      <c r="G87" s="51"/>
      <c r="H87" s="51"/>
      <c r="I87" s="42">
        <v>30000</v>
      </c>
      <c r="J87" s="55">
        <v>1</v>
      </c>
      <c r="K87" s="24"/>
      <c r="L87" s="27"/>
      <c r="M87" s="27"/>
      <c r="N87" s="8"/>
      <c r="O87" s="8"/>
      <c r="P87" s="9"/>
      <c r="R87" s="59">
        <f t="shared" si="8"/>
        <v>30000</v>
      </c>
    </row>
    <row r="88" spans="2:20" s="7" customFormat="1" ht="28.8" x14ac:dyDescent="0.3">
      <c r="B88" s="54" t="s">
        <v>197</v>
      </c>
      <c r="C88" s="52" t="s">
        <v>71</v>
      </c>
      <c r="D88" s="57" t="s">
        <v>196</v>
      </c>
      <c r="E88" s="86"/>
      <c r="F88" s="87"/>
      <c r="G88" s="51"/>
      <c r="H88" s="51"/>
      <c r="I88" s="42">
        <v>250000</v>
      </c>
      <c r="J88" s="55">
        <v>1</v>
      </c>
      <c r="K88" s="24"/>
      <c r="L88" s="27"/>
      <c r="M88" s="27"/>
      <c r="N88" s="8"/>
      <c r="O88" s="8"/>
      <c r="P88" s="9"/>
      <c r="S88" s="59">
        <f>+I88</f>
        <v>250000</v>
      </c>
    </row>
    <row r="89" spans="2:20" s="7" customFormat="1" ht="43.2" x14ac:dyDescent="0.3">
      <c r="B89" s="54" t="s">
        <v>199</v>
      </c>
      <c r="C89" s="52" t="s">
        <v>71</v>
      </c>
      <c r="D89" s="57" t="s">
        <v>198</v>
      </c>
      <c r="E89" s="86"/>
      <c r="F89" s="87"/>
      <c r="G89" s="51"/>
      <c r="H89" s="51"/>
      <c r="I89" s="42">
        <v>75000</v>
      </c>
      <c r="J89" s="55">
        <v>1</v>
      </c>
      <c r="K89" s="24"/>
      <c r="L89" s="27"/>
      <c r="M89" s="27"/>
      <c r="N89" s="8"/>
      <c r="O89" s="8"/>
      <c r="P89" s="9"/>
      <c r="S89" s="59">
        <f>+I89</f>
        <v>75000</v>
      </c>
    </row>
    <row r="90" spans="2:20" x14ac:dyDescent="0.3">
      <c r="I90" s="26">
        <f>SUM(I77:I89)</f>
        <v>3738250</v>
      </c>
      <c r="Q90" s="59">
        <f>SUM(Q77:Q89)</f>
        <v>1030000</v>
      </c>
      <c r="R90" s="59">
        <f t="shared" ref="R90:S90" si="9">SUM(R77:R89)</f>
        <v>2383250</v>
      </c>
      <c r="S90" s="59">
        <f t="shared" si="9"/>
        <v>325000</v>
      </c>
    </row>
    <row r="92" spans="2:20" x14ac:dyDescent="0.3">
      <c r="I92" s="26">
        <f>+I22+I33+I39+I51+H59+I73+I90</f>
        <v>131550000</v>
      </c>
      <c r="Q92" s="61">
        <f>+Q22+Q33+Q39+Q51+Q59+Q73+Q90</f>
        <v>23435200</v>
      </c>
      <c r="R92" s="59">
        <f t="shared" ref="R92:T92" si="10">+R22+R33+R39+R51+R59+R73+R90</f>
        <v>95598250</v>
      </c>
      <c r="S92" s="59">
        <f t="shared" si="10"/>
        <v>9750000</v>
      </c>
      <c r="T92" s="61">
        <f t="shared" si="10"/>
        <v>2766550</v>
      </c>
    </row>
    <row r="93" spans="2:20" x14ac:dyDescent="0.3">
      <c r="I93" s="26">
        <v>6450000</v>
      </c>
      <c r="T93" s="59">
        <f>+Q92+R92+S92+T92</f>
        <v>131550000</v>
      </c>
    </row>
    <row r="94" spans="2:20" x14ac:dyDescent="0.3">
      <c r="I94" s="26">
        <f>+I92+I93</f>
        <v>138000000</v>
      </c>
      <c r="R94">
        <v>97048250</v>
      </c>
      <c r="S94">
        <v>7296550</v>
      </c>
      <c r="T94">
        <v>11120000</v>
      </c>
    </row>
    <row r="95" spans="2:20" x14ac:dyDescent="0.3">
      <c r="R95" s="59">
        <f>+R94-R92</f>
        <v>1450000</v>
      </c>
      <c r="S95" s="59">
        <f>+S94-S92</f>
        <v>-2453450</v>
      </c>
      <c r="T95" s="59">
        <f>+T94-T92</f>
        <v>8353450</v>
      </c>
    </row>
    <row r="96" spans="2:20" x14ac:dyDescent="0.3">
      <c r="T96">
        <v>6450000</v>
      </c>
    </row>
    <row r="98" spans="20:20" x14ac:dyDescent="0.3">
      <c r="T98" s="59">
        <f>+T95-T96-T97</f>
        <v>1903450</v>
      </c>
    </row>
  </sheetData>
  <mergeCells count="113">
    <mergeCell ref="B3:B4"/>
    <mergeCell ref="C74:P74"/>
    <mergeCell ref="C75:C76"/>
    <mergeCell ref="D75:D76"/>
    <mergeCell ref="E75:F76"/>
    <mergeCell ref="G75:H76"/>
    <mergeCell ref="I75:K75"/>
    <mergeCell ref="L75:L76"/>
    <mergeCell ref="M75:M76"/>
    <mergeCell ref="N75:O75"/>
    <mergeCell ref="P75:P76"/>
    <mergeCell ref="I36:K36"/>
    <mergeCell ref="M36:M37"/>
    <mergeCell ref="N54:O54"/>
    <mergeCell ref="P54:P55"/>
    <mergeCell ref="C53:P53"/>
    <mergeCell ref="C54:C55"/>
    <mergeCell ref="D54:D55"/>
    <mergeCell ref="E54:E55"/>
    <mergeCell ref="F54:F55"/>
    <mergeCell ref="P42:P43"/>
    <mergeCell ref="G43:H43"/>
    <mergeCell ref="P25:P26"/>
    <mergeCell ref="I25:K25"/>
    <mergeCell ref="E88:F88"/>
    <mergeCell ref="E89:F89"/>
    <mergeCell ref="E77:F77"/>
    <mergeCell ref="E78:F78"/>
    <mergeCell ref="E79:F79"/>
    <mergeCell ref="E80:F80"/>
    <mergeCell ref="E81:F81"/>
    <mergeCell ref="E82:F82"/>
    <mergeCell ref="E84:F84"/>
    <mergeCell ref="E83:F83"/>
    <mergeCell ref="E85:F85"/>
    <mergeCell ref="G36:G37"/>
    <mergeCell ref="H36:H37"/>
    <mergeCell ref="L36:L37"/>
    <mergeCell ref="C36:C37"/>
    <mergeCell ref="D36:D37"/>
    <mergeCell ref="E36:E37"/>
    <mergeCell ref="P36:P37"/>
    <mergeCell ref="E86:F86"/>
    <mergeCell ref="E87:F87"/>
    <mergeCell ref="G65:H65"/>
    <mergeCell ref="G66:H66"/>
    <mergeCell ref="G70:H71"/>
    <mergeCell ref="N61:O61"/>
    <mergeCell ref="G54:G55"/>
    <mergeCell ref="K54:K55"/>
    <mergeCell ref="L54:L55"/>
    <mergeCell ref="H54:J54"/>
    <mergeCell ref="M54:M55"/>
    <mergeCell ref="G62:H62"/>
    <mergeCell ref="C60:P60"/>
    <mergeCell ref="G63:H63"/>
    <mergeCell ref="M61:M62"/>
    <mergeCell ref="P61:P62"/>
    <mergeCell ref="G64:H64"/>
    <mergeCell ref="C1:P1"/>
    <mergeCell ref="C2:P2"/>
    <mergeCell ref="C3:C4"/>
    <mergeCell ref="D3:D4"/>
    <mergeCell ref="E3:E4"/>
    <mergeCell ref="F3:F4"/>
    <mergeCell ref="G3:G4"/>
    <mergeCell ref="H3:H4"/>
    <mergeCell ref="P3:P4"/>
    <mergeCell ref="N3:O3"/>
    <mergeCell ref="M3:M4"/>
    <mergeCell ref="L3:L4"/>
    <mergeCell ref="C35:P35"/>
    <mergeCell ref="I3:K3"/>
    <mergeCell ref="N42:O42"/>
    <mergeCell ref="C41:P41"/>
    <mergeCell ref="I42:K42"/>
    <mergeCell ref="G42:H42"/>
    <mergeCell ref="N36:O36"/>
    <mergeCell ref="C24:P24"/>
    <mergeCell ref="C25:C26"/>
    <mergeCell ref="D25:D26"/>
    <mergeCell ref="E25:E26"/>
    <mergeCell ref="F25:F26"/>
    <mergeCell ref="G25:G26"/>
    <mergeCell ref="H25:H26"/>
    <mergeCell ref="L25:L26"/>
    <mergeCell ref="M25:M26"/>
    <mergeCell ref="N25:O25"/>
    <mergeCell ref="C42:C43"/>
    <mergeCell ref="D42:D43"/>
    <mergeCell ref="E42:E43"/>
    <mergeCell ref="F42:F43"/>
    <mergeCell ref="L42:L43"/>
    <mergeCell ref="M42:M43"/>
    <mergeCell ref="F36:F37"/>
    <mergeCell ref="G72:H72"/>
    <mergeCell ref="E72:F72"/>
    <mergeCell ref="L70:L71"/>
    <mergeCell ref="M70:M71"/>
    <mergeCell ref="C70:C71"/>
    <mergeCell ref="D70:D71"/>
    <mergeCell ref="E70:F71"/>
    <mergeCell ref="L61:L62"/>
    <mergeCell ref="C61:C62"/>
    <mergeCell ref="D61:D62"/>
    <mergeCell ref="E61:E62"/>
    <mergeCell ref="F61:F62"/>
    <mergeCell ref="G61:H61"/>
    <mergeCell ref="I61:K61"/>
    <mergeCell ref="C69:P69"/>
    <mergeCell ref="I70:K70"/>
    <mergeCell ref="N70:O70"/>
    <mergeCell ref="P70:P71"/>
  </mergeCells>
  <dataValidations count="6">
    <dataValidation type="list" allowBlank="1" showInputMessage="1" showErrorMessage="1" sqref="M67:M68" xr:uid="{00000000-0002-0000-0200-000000000000}">
      <formula1>#REF!</formula1>
    </dataValidation>
    <dataValidation type="list" allowBlank="1" showInputMessage="1" showErrorMessage="1" sqref="F38:F39 F28:F33 F5:F22" xr:uid="{00000000-0002-0000-0200-000001000000}">
      <formula1>#REF!</formula1>
    </dataValidation>
    <dataValidation type="list" allowBlank="1" showInputMessage="1" showErrorMessage="1" sqref="M63:M66 M56:M58 M28:M33 M5:M22 M44:M51 M38:M39" xr:uid="{00000000-0002-0000-0200-000002000000}">
      <formula1>#REF!</formula1>
    </dataValidation>
    <dataValidation type="list" allowBlank="1" showInputMessage="1" showErrorMessage="1" sqref="F63:F67" xr:uid="{00000000-0002-0000-0200-000003000000}">
      <formula1>#REF!</formula1>
    </dataValidation>
    <dataValidation type="list" allowBlank="1" showInputMessage="1" showErrorMessage="1" sqref="F44:F51 F57" xr:uid="{00000000-0002-0000-0200-000004000000}">
      <formula1>#REF!</formula1>
    </dataValidation>
    <dataValidation type="list" allowBlank="1" showInputMessage="1" showErrorMessage="1" sqref="F58 F56" xr:uid="{00000000-0002-0000-0200-000005000000}">
      <formula1>#REF!</formula1>
    </dataValidation>
  </dataValidations>
  <printOptions horizontalCentered="1" verticalCentered="1"/>
  <pageMargins left="0.7" right="0.7" top="0.75" bottom="0.75" header="0.3" footer="0.3"/>
  <pageSetup paperSize="5" scale="70" orientation="landscape" r:id="rId1"/>
  <rowBreaks count="2" manualBreakCount="2">
    <brk id="22" min="2" max="15" man="1"/>
    <brk id="33" min="2" max="1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DEC314DFF95E84B808D3D93DA5931AC" ma:contentTypeVersion="" ma:contentTypeDescription="Create a new document." ma:contentTypeScope="" ma:versionID="1ccc2c4f127bb805551ad7240ac8765f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fc1958f689284e262d1fa84b900a3859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E4E667-0654-42A5-82E8-4E81512A4B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22A2B29-27D7-4757-8460-D585C42A165D}">
  <ds:schemaRefs>
    <ds:schemaRef ds:uri="http://purl.org/dc/terms/"/>
    <ds:schemaRef ds:uri="http://schemas.microsoft.com/office/2006/documentManagement/types"/>
    <ds:schemaRef ds:uri="http://www.w3.org/XML/1998/namespace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schemas.microsoft.com/sharepoint/v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031E7E58-4B15-49C8-9483-8F1AA9B4D2B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Estructura del Proyecto</vt:lpstr>
      <vt:lpstr>Plan de Adquisiciones</vt:lpstr>
      <vt:lpstr>Detalle Plan de Adquisiciones</vt:lpstr>
      <vt:lpstr>'Detalle Plan de Adquisiciones'!Print_Area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lastModifiedBy>Silveira, Sheyla</cp:lastModifiedBy>
  <cp:lastPrinted>2016-04-11T21:46:03Z</cp:lastPrinted>
  <dcterms:created xsi:type="dcterms:W3CDTF">2011-03-30T14:45:37Z</dcterms:created>
  <dcterms:modified xsi:type="dcterms:W3CDTF">2017-11-07T20:14:22Z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0x010100FDEC314DFF95E84B808D3D93DA5931AC</vt:lpwstr>
  </property>
</Properties>
</file>