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665" yWindow="255" windowWidth="10695" windowHeight="5070"/>
  </bookViews>
  <sheets>
    <sheet name="Final" sheetId="9" r:id="rId1"/>
    <sheet name="Sheet3" sheetId="3" r:id="rId2"/>
  </sheets>
  <calcPr calcId="145621"/>
</workbook>
</file>

<file path=xl/calcChain.xml><?xml version="1.0" encoding="utf-8"?>
<calcChain xmlns="http://schemas.openxmlformats.org/spreadsheetml/2006/main">
  <c r="H19" i="9" l="1"/>
  <c r="H5" i="9" l="1"/>
  <c r="I5" i="9" s="1"/>
  <c r="I19" i="9"/>
  <c r="J19" i="9" s="1"/>
  <c r="H17" i="9"/>
  <c r="H14" i="9"/>
  <c r="I14" i="9" s="1"/>
  <c r="H11" i="9"/>
  <c r="I11" i="9" s="1"/>
  <c r="J11" i="9" s="1"/>
  <c r="H10" i="9"/>
  <c r="I10" i="9" s="1"/>
  <c r="H9" i="9"/>
  <c r="I9" i="9" s="1"/>
  <c r="H8" i="9"/>
  <c r="I8" i="9" s="1"/>
  <c r="H7" i="9"/>
  <c r="I7" i="9" s="1"/>
  <c r="H6" i="9"/>
  <c r="H4" i="9"/>
  <c r="I4" i="9" s="1"/>
  <c r="H3" i="9"/>
  <c r="J4" i="9" l="1"/>
  <c r="I3" i="9"/>
  <c r="I18" i="9"/>
  <c r="J18" i="9" s="1"/>
  <c r="H15" i="9"/>
  <c r="H20" i="9"/>
  <c r="I15" i="9"/>
  <c r="J14" i="9"/>
  <c r="J3" i="9"/>
  <c r="I17" i="9"/>
  <c r="I6" i="9"/>
  <c r="J6" i="9" s="1"/>
  <c r="H12" i="9"/>
  <c r="H21" i="9" l="1"/>
  <c r="I12" i="9"/>
  <c r="I20" i="9"/>
  <c r="J17" i="9"/>
  <c r="J21" i="9" s="1"/>
  <c r="I21" i="9" l="1"/>
</calcChain>
</file>

<file path=xl/sharedStrings.xml><?xml version="1.0" encoding="utf-8"?>
<sst xmlns="http://schemas.openxmlformats.org/spreadsheetml/2006/main" count="45" uniqueCount="36">
  <si>
    <t>IDB</t>
  </si>
  <si>
    <t>Project Total</t>
  </si>
  <si>
    <t xml:space="preserve"> </t>
  </si>
  <si>
    <t>-</t>
  </si>
  <si>
    <t>Travel &amp; Accommodations</t>
  </si>
  <si>
    <t>Consultancy (30 days)</t>
  </si>
  <si>
    <t xml:space="preserve"> Rapporteur (2 days)</t>
  </si>
  <si>
    <t>Equipment (2 days)</t>
  </si>
  <si>
    <t xml:space="preserve">1.1 Situational analysis </t>
  </si>
  <si>
    <t>1.2 Functional and organizational analysis and Draft Proposal</t>
  </si>
  <si>
    <t>1.3 Regional Stakeholder Workshop</t>
  </si>
  <si>
    <t xml:space="preserve">1.4 Final Proposal </t>
  </si>
  <si>
    <t>Consultancy (15 days)</t>
  </si>
  <si>
    <t>Facilitator (Travel &amp; Accommodations)</t>
  </si>
  <si>
    <t xml:space="preserve">Component 1 </t>
  </si>
  <si>
    <t xml:space="preserve">Component 2 </t>
  </si>
  <si>
    <t>Travel and Accommodation for 2 IDB staff</t>
  </si>
  <si>
    <t xml:space="preserve">2.1 Two one-day Negotiation meetings </t>
  </si>
  <si>
    <t>Project Management</t>
  </si>
  <si>
    <t xml:space="preserve">2 PSC meetings </t>
  </si>
  <si>
    <t>Total</t>
  </si>
  <si>
    <t>Consultancy (80 days)</t>
  </si>
  <si>
    <t>Refreshments (2 days)</t>
  </si>
  <si>
    <t>Other</t>
  </si>
  <si>
    <t xml:space="preserve">Airfare </t>
  </si>
  <si>
    <t>Description</t>
  </si>
  <si>
    <t>Persons</t>
  </si>
  <si>
    <t xml:space="preserve">Rate </t>
  </si>
  <si>
    <t>Days/nights</t>
  </si>
  <si>
    <t>Final Total</t>
  </si>
  <si>
    <t>Consultant Travel and Accommodation to 4 countries</t>
  </si>
  <si>
    <t xml:space="preserve">Travel &amp; Accommodation for 5 persons and refreshments </t>
  </si>
  <si>
    <t>Participation of Bank Staff in meetings; general coordination</t>
  </si>
  <si>
    <t>IDB Project Management</t>
  </si>
  <si>
    <t>Project Management Suppport Consultancy</t>
  </si>
  <si>
    <t xml:space="preserve">PSC Chair Administrative and Technical Support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</si>
</sst>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3" borderId="8" xfId="0" applyFont="1" applyFill="1" applyBorder="1" applyAlignment="1">
      <alignment wrapText="1"/>
    </xf>
    <xf numFmtId="0" fontId="1" fillId="2" borderId="13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3" borderId="9" xfId="0" applyFont="1" applyFill="1" applyBorder="1" applyAlignment="1">
      <alignment wrapText="1"/>
    </xf>
    <xf numFmtId="3" fontId="1" fillId="3" borderId="10" xfId="0" applyNumberFormat="1" applyFont="1" applyFill="1" applyBorder="1" applyAlignment="1">
      <alignment horizontal="right"/>
    </xf>
    <xf numFmtId="3" fontId="1" fillId="2" borderId="2" xfId="0" applyNumberFormat="1" applyFont="1" applyFill="1" applyBorder="1" applyAlignment="1">
      <alignment horizontal="right"/>
    </xf>
    <xf numFmtId="3" fontId="1" fillId="3" borderId="9" xfId="0" applyNumberFormat="1" applyFont="1" applyFill="1" applyBorder="1" applyAlignment="1">
      <alignment horizontal="right"/>
    </xf>
    <xf numFmtId="3" fontId="1" fillId="2" borderId="15" xfId="0" applyNumberFormat="1" applyFont="1" applyFill="1" applyBorder="1" applyAlignment="1">
      <alignment horizontal="right"/>
    </xf>
    <xf numFmtId="0" fontId="0" fillId="0" borderId="0" xfId="0" applyFont="1" applyFill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right"/>
    </xf>
    <xf numFmtId="3" fontId="0" fillId="0" borderId="1" xfId="0" applyNumberFormat="1" applyFont="1" applyBorder="1" applyAlignment="1">
      <alignment horizontal="right"/>
    </xf>
    <xf numFmtId="3" fontId="0" fillId="0" borderId="7" xfId="0" applyNumberFormat="1" applyFont="1" applyBorder="1" applyAlignment="1">
      <alignment horizontal="right"/>
    </xf>
    <xf numFmtId="0" fontId="0" fillId="0" borderId="0" xfId="0" applyFont="1"/>
    <xf numFmtId="0" fontId="5" fillId="2" borderId="6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0" fontId="5" fillId="2" borderId="7" xfId="0" applyFont="1" applyFill="1" applyBorder="1"/>
    <xf numFmtId="0" fontId="6" fillId="0" borderId="0" xfId="0" applyFont="1" applyFill="1" applyBorder="1"/>
    <xf numFmtId="0" fontId="6" fillId="0" borderId="0" xfId="0" applyFont="1"/>
    <xf numFmtId="0" fontId="0" fillId="0" borderId="3" xfId="0" applyFont="1" applyBorder="1" applyAlignment="1">
      <alignment wrapText="1"/>
    </xf>
    <xf numFmtId="0" fontId="0" fillId="0" borderId="6" xfId="0" applyFont="1" applyBorder="1" applyAlignment="1">
      <alignment wrapText="1"/>
    </xf>
    <xf numFmtId="0" fontId="0" fillId="0" borderId="1" xfId="0" applyFont="1" applyBorder="1" applyAlignment="1">
      <alignment horizontal="center" vertical="center" wrapText="1"/>
    </xf>
    <xf numFmtId="3" fontId="0" fillId="0" borderId="0" xfId="0" applyNumberFormat="1" applyFont="1" applyFill="1" applyBorder="1"/>
    <xf numFmtId="3" fontId="0" fillId="0" borderId="0" xfId="0" applyNumberFormat="1" applyFont="1" applyFill="1" applyBorder="1" applyAlignment="1">
      <alignment wrapText="1"/>
    </xf>
    <xf numFmtId="3" fontId="0" fillId="0" borderId="1" xfId="0" applyNumberFormat="1" applyFont="1" applyFill="1" applyBorder="1" applyAlignment="1">
      <alignment horizontal="right"/>
    </xf>
    <xf numFmtId="3" fontId="0" fillId="0" borderId="0" xfId="0" applyNumberFormat="1" applyFont="1" applyFill="1" applyBorder="1" applyAlignment="1">
      <alignment horizontal="left" wrapText="1"/>
    </xf>
    <xf numFmtId="0" fontId="0" fillId="0" borderId="0" xfId="0" applyFont="1" applyBorder="1" applyAlignment="1">
      <alignment horizontal="center"/>
    </xf>
    <xf numFmtId="0" fontId="0" fillId="3" borderId="9" xfId="0" applyFont="1" applyFill="1" applyBorder="1" applyAlignment="1">
      <alignment horizontal="center" wrapText="1"/>
    </xf>
    <xf numFmtId="0" fontId="0" fillId="3" borderId="9" xfId="0" applyFont="1" applyFill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3" fontId="0" fillId="0" borderId="0" xfId="0" applyNumberFormat="1" applyFont="1"/>
    <xf numFmtId="0" fontId="0" fillId="2" borderId="2" xfId="0" applyFont="1" applyFill="1" applyBorder="1" applyAlignment="1">
      <alignment horizontal="center" wrapText="1"/>
    </xf>
    <xf numFmtId="0" fontId="0" fillId="2" borderId="2" xfId="0" applyFont="1" applyFill="1" applyBorder="1" applyAlignment="1">
      <alignment horizontal="center"/>
    </xf>
    <xf numFmtId="0" fontId="0" fillId="2" borderId="2" xfId="0" applyFont="1" applyFill="1" applyBorder="1" applyAlignment="1">
      <alignment horizontal="right"/>
    </xf>
    <xf numFmtId="0" fontId="0" fillId="0" borderId="0" xfId="0" applyFont="1" applyAlignment="1">
      <alignment horizontal="center"/>
    </xf>
    <xf numFmtId="0" fontId="0" fillId="2" borderId="14" xfId="0" applyFont="1" applyFill="1" applyBorder="1" applyAlignment="1">
      <alignment horizontal="center" wrapText="1"/>
    </xf>
    <xf numFmtId="0" fontId="0" fillId="2" borderId="14" xfId="0" applyFont="1" applyFill="1" applyBorder="1" applyAlignment="1">
      <alignment horizontal="center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wrapText="1"/>
    </xf>
    <xf numFmtId="0" fontId="5" fillId="2" borderId="11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right"/>
    </xf>
    <xf numFmtId="0" fontId="5" fillId="2" borderId="12" xfId="0" applyFont="1" applyFill="1" applyBorder="1" applyAlignment="1">
      <alignment horizontal="right"/>
    </xf>
    <xf numFmtId="3" fontId="6" fillId="0" borderId="0" xfId="0" applyNumberFormat="1" applyFont="1" applyFill="1" applyBorder="1"/>
    <xf numFmtId="0" fontId="0" fillId="0" borderId="16" xfId="0" applyFont="1" applyBorder="1" applyAlignment="1">
      <alignment horizontal="center"/>
    </xf>
    <xf numFmtId="3" fontId="0" fillId="0" borderId="16" xfId="0" applyNumberFormat="1" applyFont="1" applyBorder="1" applyAlignment="1">
      <alignment horizontal="right"/>
    </xf>
    <xf numFmtId="3" fontId="0" fillId="0" borderId="0" xfId="0" applyNumberFormat="1" applyFont="1" applyFill="1" applyBorder="1" applyAlignment="1">
      <alignment horizontal="center"/>
    </xf>
    <xf numFmtId="3" fontId="0" fillId="0" borderId="0" xfId="0" applyNumberFormat="1" applyFont="1" applyAlignment="1">
      <alignment horizontal="center"/>
    </xf>
    <xf numFmtId="0" fontId="0" fillId="0" borderId="16" xfId="0" applyFont="1" applyBorder="1" applyAlignment="1">
      <alignment horizontal="center" wrapText="1"/>
    </xf>
    <xf numFmtId="0" fontId="0" fillId="0" borderId="1" xfId="0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center"/>
    </xf>
    <xf numFmtId="3" fontId="4" fillId="0" borderId="7" xfId="0" applyNumberFormat="1" applyFont="1" applyFill="1" applyBorder="1" applyAlignment="1">
      <alignment horizontal="right"/>
    </xf>
    <xf numFmtId="0" fontId="0" fillId="0" borderId="1" xfId="0" applyFont="1" applyFill="1" applyBorder="1" applyAlignment="1">
      <alignment horizontal="center" vertical="center" wrapText="1"/>
    </xf>
    <xf numFmtId="3" fontId="0" fillId="0" borderId="7" xfId="0" applyNumberFormat="1" applyFont="1" applyFill="1" applyBorder="1" applyAlignment="1">
      <alignment horizontal="right"/>
    </xf>
    <xf numFmtId="3" fontId="3" fillId="0" borderId="0" xfId="0" applyNumberFormat="1" applyFont="1" applyFill="1" applyBorder="1"/>
    <xf numFmtId="0" fontId="3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3" fontId="8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3" fontId="0" fillId="0" borderId="16" xfId="0" applyNumberFormat="1" applyFont="1" applyBorder="1" applyAlignment="1">
      <alignment horizontal="center"/>
    </xf>
    <xf numFmtId="0" fontId="0" fillId="0" borderId="16" xfId="0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5"/>
  <sheetViews>
    <sheetView tabSelected="1" topLeftCell="A15" workbookViewId="0">
      <selection activeCell="H23" sqref="H23"/>
    </sheetView>
  </sheetViews>
  <sheetFormatPr defaultColWidth="8.85546875" defaultRowHeight="15" x14ac:dyDescent="0.25"/>
  <cols>
    <col min="1" max="1" width="26" style="47" customWidth="1"/>
    <col min="2" max="2" width="21.5703125" style="48" customWidth="1"/>
    <col min="3" max="3" width="13.42578125" style="41" bestFit="1" customWidth="1"/>
    <col min="4" max="4" width="5" style="41" bestFit="1" customWidth="1"/>
    <col min="5" max="5" width="11.28515625" style="41" bestFit="1" customWidth="1"/>
    <col min="6" max="6" width="7.28515625" style="41" bestFit="1" customWidth="1"/>
    <col min="7" max="7" width="8.5703125" style="41" bestFit="1" customWidth="1"/>
    <col min="8" max="8" width="7.5703125" style="41" bestFit="1" customWidth="1"/>
    <col min="9" max="9" width="7.5703125" style="19" bestFit="1" customWidth="1"/>
    <col min="10" max="10" width="9.85546875" style="70" customWidth="1"/>
    <col min="11" max="11" width="9.7109375" style="14" customWidth="1"/>
    <col min="12" max="16384" width="8.85546875" style="19"/>
  </cols>
  <sheetData>
    <row r="1" spans="1:14" ht="14.45" x14ac:dyDescent="0.3">
      <c r="A1" s="26"/>
      <c r="B1" s="3" t="s">
        <v>25</v>
      </c>
      <c r="C1" s="4" t="s">
        <v>26</v>
      </c>
      <c r="D1" s="4" t="s">
        <v>27</v>
      </c>
      <c r="E1" s="4" t="s">
        <v>28</v>
      </c>
      <c r="F1" s="4" t="s">
        <v>24</v>
      </c>
      <c r="G1" s="4" t="s">
        <v>23</v>
      </c>
      <c r="H1" s="4" t="s">
        <v>0</v>
      </c>
      <c r="I1" s="5" t="s">
        <v>20</v>
      </c>
      <c r="J1" s="66" t="s">
        <v>29</v>
      </c>
      <c r="K1" s="1"/>
    </row>
    <row r="2" spans="1:14" s="25" customFormat="1" ht="21.6" customHeight="1" x14ac:dyDescent="0.3">
      <c r="A2" s="20" t="s">
        <v>14</v>
      </c>
      <c r="B2" s="21"/>
      <c r="C2" s="22"/>
      <c r="D2" s="22"/>
      <c r="E2" s="22"/>
      <c r="F2" s="22"/>
      <c r="G2" s="22"/>
      <c r="H2" s="22"/>
      <c r="I2" s="23"/>
      <c r="J2" s="67"/>
      <c r="K2" s="24"/>
    </row>
    <row r="3" spans="1:14" ht="14.45" x14ac:dyDescent="0.3">
      <c r="A3" s="27" t="s">
        <v>8</v>
      </c>
      <c r="B3" s="28" t="s">
        <v>5</v>
      </c>
      <c r="C3" s="15">
        <v>1</v>
      </c>
      <c r="D3" s="15">
        <v>650</v>
      </c>
      <c r="E3" s="15">
        <v>30</v>
      </c>
      <c r="F3" s="15" t="s">
        <v>3</v>
      </c>
      <c r="G3" s="15" t="s">
        <v>3</v>
      </c>
      <c r="H3" s="17">
        <f>E3*D3</f>
        <v>19500</v>
      </c>
      <c r="I3" s="18">
        <f t="shared" ref="I3:I11" si="0">SUM(H3:H3)</f>
        <v>19500</v>
      </c>
      <c r="J3" s="68">
        <f>I3</f>
        <v>19500</v>
      </c>
      <c r="K3" s="2"/>
    </row>
    <row r="4" spans="1:14" ht="43.15" x14ac:dyDescent="0.3">
      <c r="A4" s="27" t="s">
        <v>9</v>
      </c>
      <c r="B4" s="63" t="s">
        <v>21</v>
      </c>
      <c r="C4" s="15">
        <v>1</v>
      </c>
      <c r="D4" s="15">
        <v>650</v>
      </c>
      <c r="E4" s="15">
        <v>80</v>
      </c>
      <c r="F4" s="15" t="s">
        <v>3</v>
      </c>
      <c r="G4" s="15" t="s">
        <v>3</v>
      </c>
      <c r="H4" s="17">
        <f>E4*D4</f>
        <v>52000</v>
      </c>
      <c r="I4" s="18">
        <f t="shared" si="0"/>
        <v>52000</v>
      </c>
      <c r="J4" s="68">
        <f>SUM(I4:I5)</f>
        <v>58600</v>
      </c>
      <c r="K4" s="29"/>
    </row>
    <row r="5" spans="1:14" ht="43.15" x14ac:dyDescent="0.3">
      <c r="A5" s="27"/>
      <c r="B5" s="63" t="s">
        <v>30</v>
      </c>
      <c r="C5" s="15">
        <v>1</v>
      </c>
      <c r="D5" s="15">
        <v>350</v>
      </c>
      <c r="E5" s="15">
        <v>12</v>
      </c>
      <c r="F5" s="15">
        <v>600</v>
      </c>
      <c r="G5" s="15"/>
      <c r="H5" s="17">
        <f>C5*F5*4+C5*D5*E5</f>
        <v>6600</v>
      </c>
      <c r="I5" s="18">
        <f t="shared" si="0"/>
        <v>6600</v>
      </c>
      <c r="J5" s="68"/>
      <c r="K5" s="29"/>
    </row>
    <row r="6" spans="1:14" ht="28.9" x14ac:dyDescent="0.3">
      <c r="A6" s="27" t="s">
        <v>10</v>
      </c>
      <c r="B6" s="28" t="s">
        <v>4</v>
      </c>
      <c r="C6" s="15">
        <v>25</v>
      </c>
      <c r="D6" s="15">
        <v>350</v>
      </c>
      <c r="E6" s="15">
        <v>3</v>
      </c>
      <c r="F6" s="15">
        <v>700</v>
      </c>
      <c r="G6" s="15" t="s">
        <v>3</v>
      </c>
      <c r="H6" s="31">
        <f>C6*D6*E6+F6*25</f>
        <v>43750</v>
      </c>
      <c r="I6" s="64">
        <f t="shared" si="0"/>
        <v>43750</v>
      </c>
      <c r="J6" s="68">
        <f>SUM(I6:I10)</f>
        <v>50825</v>
      </c>
      <c r="K6" s="30"/>
      <c r="N6" s="19" t="s">
        <v>2</v>
      </c>
    </row>
    <row r="7" spans="1:14" ht="14.45" x14ac:dyDescent="0.3">
      <c r="A7" s="27"/>
      <c r="B7" s="28" t="s">
        <v>22</v>
      </c>
      <c r="C7" s="15">
        <v>25</v>
      </c>
      <c r="D7" s="15">
        <v>35</v>
      </c>
      <c r="E7" s="15">
        <v>2</v>
      </c>
      <c r="F7" s="15"/>
      <c r="G7" s="15"/>
      <c r="H7" s="31">
        <f>C7*D7*E7</f>
        <v>1750</v>
      </c>
      <c r="I7" s="62">
        <f t="shared" si="0"/>
        <v>1750</v>
      </c>
      <c r="J7" s="68"/>
      <c r="K7" s="32"/>
    </row>
    <row r="8" spans="1:14" ht="14.45" x14ac:dyDescent="0.3">
      <c r="A8" s="27"/>
      <c r="B8" s="28" t="s">
        <v>7</v>
      </c>
      <c r="C8" s="15"/>
      <c r="D8" s="15">
        <v>200</v>
      </c>
      <c r="E8" s="15">
        <v>2</v>
      </c>
      <c r="F8" s="15"/>
      <c r="G8" s="15"/>
      <c r="H8" s="31">
        <f>D8*E8</f>
        <v>400</v>
      </c>
      <c r="I8" s="62">
        <f t="shared" si="0"/>
        <v>400</v>
      </c>
      <c r="J8" s="68"/>
      <c r="K8" s="30"/>
    </row>
    <row r="9" spans="1:14" ht="14.45" x14ac:dyDescent="0.3">
      <c r="A9" s="27"/>
      <c r="B9" s="28" t="s">
        <v>6</v>
      </c>
      <c r="C9" s="15">
        <v>25</v>
      </c>
      <c r="D9" s="15">
        <v>35</v>
      </c>
      <c r="E9" s="15" t="s">
        <v>3</v>
      </c>
      <c r="F9" s="15"/>
      <c r="G9" s="15"/>
      <c r="H9" s="31">
        <f>C9*D9+400+2000</f>
        <v>3275</v>
      </c>
      <c r="I9" s="62">
        <f t="shared" si="0"/>
        <v>3275</v>
      </c>
      <c r="J9" s="68"/>
      <c r="K9" s="29"/>
    </row>
    <row r="10" spans="1:14" ht="28.9" x14ac:dyDescent="0.3">
      <c r="A10" s="27"/>
      <c r="B10" s="28" t="s">
        <v>13</v>
      </c>
      <c r="C10" s="15">
        <v>1</v>
      </c>
      <c r="D10" s="15">
        <v>350</v>
      </c>
      <c r="E10" s="15">
        <v>3</v>
      </c>
      <c r="F10" s="15">
        <v>600</v>
      </c>
      <c r="G10" s="15" t="s">
        <v>3</v>
      </c>
      <c r="H10" s="17">
        <f>1*600+1*350*3</f>
        <v>1650</v>
      </c>
      <c r="I10" s="62">
        <f t="shared" si="0"/>
        <v>1650</v>
      </c>
      <c r="J10" s="68"/>
      <c r="K10" s="29"/>
    </row>
    <row r="11" spans="1:14" ht="14.45" x14ac:dyDescent="0.3">
      <c r="A11" s="27" t="s">
        <v>11</v>
      </c>
      <c r="B11" s="28" t="s">
        <v>12</v>
      </c>
      <c r="C11" s="33">
        <v>1</v>
      </c>
      <c r="D11" s="15">
        <v>650</v>
      </c>
      <c r="E11" s="15">
        <v>15</v>
      </c>
      <c r="F11" s="15" t="s">
        <v>3</v>
      </c>
      <c r="G11" s="15" t="s">
        <v>3</v>
      </c>
      <c r="H11" s="16">
        <f>E11*D11</f>
        <v>9750</v>
      </c>
      <c r="I11" s="18">
        <f t="shared" si="0"/>
        <v>9750</v>
      </c>
      <c r="J11" s="68">
        <f t="shared" ref="J11:J17" si="1">I11</f>
        <v>9750</v>
      </c>
      <c r="K11" s="29"/>
    </row>
    <row r="12" spans="1:14" thickBot="1" x14ac:dyDescent="0.35">
      <c r="A12" s="6"/>
      <c r="B12" s="34"/>
      <c r="C12" s="35"/>
      <c r="D12" s="35"/>
      <c r="E12" s="35"/>
      <c r="F12" s="35"/>
      <c r="G12" s="35"/>
      <c r="H12" s="10">
        <f>SUM(H3:H11)</f>
        <v>138675</v>
      </c>
      <c r="I12" s="10">
        <f t="shared" ref="I12" si="2">SUM(I3:I11)</f>
        <v>138675</v>
      </c>
      <c r="J12" s="68"/>
      <c r="K12" s="29"/>
    </row>
    <row r="13" spans="1:14" s="25" customFormat="1" ht="18.600000000000001" customHeight="1" x14ac:dyDescent="0.3">
      <c r="A13" s="49" t="s">
        <v>15</v>
      </c>
      <c r="B13" s="50"/>
      <c r="C13" s="51"/>
      <c r="D13" s="51"/>
      <c r="E13" s="51"/>
      <c r="F13" s="51"/>
      <c r="G13" s="51"/>
      <c r="H13" s="52"/>
      <c r="I13" s="53"/>
      <c r="J13" s="68"/>
      <c r="K13" s="54"/>
    </row>
    <row r="14" spans="1:14" ht="43.15" x14ac:dyDescent="0.3">
      <c r="A14" s="27" t="s">
        <v>17</v>
      </c>
      <c r="B14" s="60" t="s">
        <v>16</v>
      </c>
      <c r="C14" s="15">
        <v>2</v>
      </c>
      <c r="D14" s="15">
        <v>350</v>
      </c>
      <c r="E14" s="61">
        <v>3</v>
      </c>
      <c r="F14" s="15">
        <v>700</v>
      </c>
      <c r="G14" s="15" t="s">
        <v>3</v>
      </c>
      <c r="H14" s="17">
        <f>(C14*F14+C14*D14*E14)*2</f>
        <v>7000</v>
      </c>
      <c r="I14" s="18">
        <f>SUM(H14:H14)</f>
        <v>7000</v>
      </c>
      <c r="J14" s="68">
        <f t="shared" si="1"/>
        <v>7000</v>
      </c>
      <c r="K14" s="2"/>
      <c r="L14" s="37"/>
    </row>
    <row r="15" spans="1:14" thickBot="1" x14ac:dyDescent="0.35">
      <c r="A15" s="6"/>
      <c r="B15" s="34"/>
      <c r="C15" s="35"/>
      <c r="D15" s="35"/>
      <c r="E15" s="35"/>
      <c r="F15" s="35"/>
      <c r="G15" s="35"/>
      <c r="H15" s="10">
        <f t="shared" ref="H15" si="3">H14</f>
        <v>7000</v>
      </c>
      <c r="I15" s="10">
        <f>I14</f>
        <v>7000</v>
      </c>
      <c r="J15" s="68"/>
      <c r="K15" s="29"/>
    </row>
    <row r="16" spans="1:14" ht="14.45" x14ac:dyDescent="0.3">
      <c r="A16" s="8" t="s">
        <v>18</v>
      </c>
      <c r="B16" s="38"/>
      <c r="C16" s="39"/>
      <c r="D16" s="39"/>
      <c r="E16" s="39"/>
      <c r="F16" s="39"/>
      <c r="G16" s="39"/>
      <c r="H16" s="40"/>
      <c r="I16" s="11"/>
      <c r="J16" s="68"/>
      <c r="K16" s="29"/>
    </row>
    <row r="17" spans="1:11" ht="57.6" x14ac:dyDescent="0.3">
      <c r="A17" s="72" t="s">
        <v>19</v>
      </c>
      <c r="B17" s="36" t="s">
        <v>31</v>
      </c>
      <c r="C17" s="55">
        <v>5</v>
      </c>
      <c r="D17" s="55">
        <v>350</v>
      </c>
      <c r="E17" s="55">
        <v>2</v>
      </c>
      <c r="F17" s="55">
        <v>700</v>
      </c>
      <c r="G17" s="55">
        <v>500</v>
      </c>
      <c r="H17" s="56">
        <f>(C17*F17+C17*D17*E17)*2 + G17*2</f>
        <v>15000</v>
      </c>
      <c r="I17" s="17">
        <f>SUM(H17:H17)</f>
        <v>15000</v>
      </c>
      <c r="J17" s="68">
        <f t="shared" si="1"/>
        <v>15000</v>
      </c>
      <c r="K17" s="30"/>
    </row>
    <row r="18" spans="1:11" ht="28.9" x14ac:dyDescent="0.3">
      <c r="A18" s="73" t="s">
        <v>34</v>
      </c>
      <c r="B18" s="36" t="s">
        <v>35</v>
      </c>
      <c r="C18" s="15"/>
      <c r="D18" s="15"/>
      <c r="E18" s="15"/>
      <c r="F18" s="15"/>
      <c r="G18" s="15"/>
      <c r="H18" s="17">
        <v>15000</v>
      </c>
      <c r="I18" s="18">
        <f>SUM(H18:H18)</f>
        <v>15000</v>
      </c>
      <c r="J18" s="68">
        <f>I18</f>
        <v>15000</v>
      </c>
      <c r="K18" s="29"/>
    </row>
    <row r="19" spans="1:11" ht="43.15" x14ac:dyDescent="0.3">
      <c r="A19" s="72" t="s">
        <v>33</v>
      </c>
      <c r="B19" s="59" t="s">
        <v>32</v>
      </c>
      <c r="C19" s="55">
        <v>2</v>
      </c>
      <c r="D19" s="55">
        <v>350</v>
      </c>
      <c r="E19" s="55">
        <v>5</v>
      </c>
      <c r="F19" s="55">
        <v>700</v>
      </c>
      <c r="G19" s="71">
        <v>325</v>
      </c>
      <c r="H19" s="56">
        <f>(D19*2+700)*5*2+G19</f>
        <v>14325</v>
      </c>
      <c r="I19" s="18">
        <f>SUM(H19:H19)</f>
        <v>14325</v>
      </c>
      <c r="J19" s="68">
        <f>I19</f>
        <v>14325</v>
      </c>
      <c r="K19" s="30"/>
    </row>
    <row r="20" spans="1:11" thickBot="1" x14ac:dyDescent="0.35">
      <c r="A20" s="9"/>
      <c r="B20" s="34"/>
      <c r="C20" s="35"/>
      <c r="D20" s="35"/>
      <c r="E20" s="35"/>
      <c r="F20" s="35"/>
      <c r="G20" s="35"/>
      <c r="H20" s="12">
        <f>SUM(H17:H19)</f>
        <v>44325</v>
      </c>
      <c r="I20" s="12">
        <f t="shared" ref="I20" si="4">SUM(I17:I19)</f>
        <v>44325</v>
      </c>
      <c r="J20" s="68"/>
      <c r="K20" s="29"/>
    </row>
    <row r="21" spans="1:11" thickBot="1" x14ac:dyDescent="0.35">
      <c r="A21" s="7" t="s">
        <v>1</v>
      </c>
      <c r="B21" s="42"/>
      <c r="C21" s="43"/>
      <c r="D21" s="43"/>
      <c r="E21" s="43"/>
      <c r="F21" s="43"/>
      <c r="G21" s="43"/>
      <c r="H21" s="13">
        <f>H12+H15+H20</f>
        <v>190000</v>
      </c>
      <c r="I21" s="13">
        <f>I12+I15+I20</f>
        <v>190000</v>
      </c>
      <c r="J21" s="68">
        <f>SUM(J3:J20)</f>
        <v>190000</v>
      </c>
      <c r="K21" s="29"/>
    </row>
    <row r="22" spans="1:11" ht="14.45" x14ac:dyDescent="0.3">
      <c r="A22" s="44"/>
      <c r="B22" s="45"/>
      <c r="C22" s="46"/>
      <c r="D22" s="46"/>
      <c r="E22" s="46"/>
      <c r="F22" s="46"/>
      <c r="G22" s="46"/>
      <c r="H22" s="46"/>
      <c r="I22" s="29"/>
      <c r="J22" s="69"/>
    </row>
    <row r="23" spans="1:11" ht="14.45" x14ac:dyDescent="0.3">
      <c r="A23" s="44"/>
      <c r="B23" s="45"/>
      <c r="C23" s="46"/>
      <c r="D23" s="46"/>
      <c r="E23" s="46"/>
      <c r="F23" s="46"/>
      <c r="G23" s="57"/>
      <c r="H23" s="65"/>
      <c r="I23" s="65"/>
      <c r="J23" s="69"/>
    </row>
    <row r="24" spans="1:11" ht="14.45" x14ac:dyDescent="0.3">
      <c r="A24" s="44"/>
      <c r="B24" s="45"/>
      <c r="C24" s="46"/>
      <c r="D24" s="46"/>
      <c r="E24" s="46"/>
      <c r="F24" s="46"/>
      <c r="G24" s="46"/>
      <c r="H24" s="57"/>
      <c r="I24" s="29"/>
      <c r="J24" s="69"/>
    </row>
    <row r="25" spans="1:11" ht="14.45" x14ac:dyDescent="0.3">
      <c r="H25" s="58"/>
    </row>
  </sheetData>
  <pageMargins left="0.45" right="0.45" top="0.2" bottom="0.2" header="0.2" footer="0.3"/>
  <pageSetup scale="93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38900478</IDBDocs_x0020_Number>
    <TaxCatchAll xmlns="9c571b2f-e523-4ab2-ba2e-09e151a03ef4">
      <Value>2</Value>
      <Value>3</Value>
    </TaxCatchAll>
    <Phase xmlns="9c571b2f-e523-4ab2-ba2e-09e151a03ef4" xsi:nil="true"/>
    <SISCOR_x0020_Number xmlns="9c571b2f-e523-4ab2-ba2e-09e151a03ef4" xsi:nil="true"/>
    <Division_x0020_or_x0020_Unit xmlns="9c571b2f-e523-4ab2-ba2e-09e151a03ef4">INE/RND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 xsi:nil="true"/>
    <Document_x0020_Author xmlns="9c571b2f-e523-4ab2-ba2e-09e151a03ef4">Rogers, Cassandra T.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2014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RG-T2489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EXCEL&lt;/APPLICATION&gt;&lt;USER_STAGE&gt;Approved TC document&lt;/USER_STAGE&gt;&lt;PD_OBJ_TYPE&gt;0&lt;/PD_OBJ_TYPE&gt;&lt;MAKERECORD&gt;N&lt;/MAKERECORD&gt;&lt;/Data&gt;</Migration_x0020_Info>
    <Operation_x0020_Type xmlns="9c571b2f-e523-4ab2-ba2e-09e151a03ef4" xsi:nil="true"/>
    <Document_x0020_Language_x0020_IDB xmlns="9c571b2f-e523-4ab2-ba2e-09e151a03ef4">English</Document_x0020_Language_x0020_IDB>
    <Identifier xmlns="9c571b2f-e523-4ab2-ba2e-09e151a03ef4"> ANNEX</Identifier>
    <Disclosure_x0020_Activity xmlns="9c571b2f-e523-4ab2-ba2e-09e151a03ef4">Approved TC document</Disclosure_x0020_Activity>
    <Webtopic xmlns="9c571b2f-e523-4ab2-ba2e-09e151a03ef4">PA-AMB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6B55358F20962644AB22A261111AC266" ma:contentTypeVersion="0" ma:contentTypeDescription="A content type to manage public (operations) IDB documents" ma:contentTypeScope="" ma:versionID="51c2068fc2267e17bdc136b15790bfc5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a472df5bebbbf6f21bee7075c0164153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7b9f53c-cd6a-4d49-961c-a9d04affd81a}" ma:internalName="TaxCatchAll" ma:showField="CatchAllData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7b9f53c-cd6a-4d49-961c-a9d04affd81a}" ma:internalName="TaxCatchAllLabel" ma:readOnly="true" ma:showField="CatchAllDataLabel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6CEAE9D-6DA1-47C5-9F3A-3637064A038D}"/>
</file>

<file path=customXml/itemProps2.xml><?xml version="1.0" encoding="utf-8"?>
<ds:datastoreItem xmlns:ds="http://schemas.openxmlformats.org/officeDocument/2006/customXml" ds:itemID="{9A651678-E3E7-47CA-9C8D-B87EA0D2CE74}"/>
</file>

<file path=customXml/itemProps3.xml><?xml version="1.0" encoding="utf-8"?>
<ds:datastoreItem xmlns:ds="http://schemas.openxmlformats.org/officeDocument/2006/customXml" ds:itemID="{D5C6872F-C007-4C69-98A6-DD17B54035AA}"/>
</file>

<file path=customXml/itemProps4.xml><?xml version="1.0" encoding="utf-8"?>
<ds:datastoreItem xmlns:ds="http://schemas.openxmlformats.org/officeDocument/2006/customXml" ds:itemID="{5B54B89D-4091-4F3F-95BE-22F60FA13EB1}"/>
</file>

<file path=customXml/itemProps5.xml><?xml version="1.0" encoding="utf-8"?>
<ds:datastoreItem xmlns:ds="http://schemas.openxmlformats.org/officeDocument/2006/customXml" ds:itemID="{64992CBC-D8BE-4992-B4A7-AFDD953725A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Final</vt:lpstr>
      <vt:lpstr>Sheet3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Detailed Budget - RG-T2489</dc:title>
  <dc:creator>Cassandra Rogers</dc:creator>
  <cp:lastModifiedBy>Inter-American Development Bank</cp:lastModifiedBy>
  <cp:lastPrinted>2014-06-30T14:35:45Z</cp:lastPrinted>
  <dcterms:created xsi:type="dcterms:W3CDTF">2014-04-15T21:30:03Z</dcterms:created>
  <dcterms:modified xsi:type="dcterms:W3CDTF">2014-07-03T15:43:55Z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0x01010046CF21643EE8D14686A648AA6DAD0892006B55358F20962644AB22A261111AC266</vt:lpwstr>
  </property>
  <property fmtid="{D5CDD505-2E9C-101B-9397-08002B2CF9AE}" pid="3" name="TaxKeyword">
    <vt:lpwstr/>
  </property>
  <property fmtid="{D5CDD505-2E9C-101B-9397-08002B2CF9AE}" pid="4" name="Function Operations IDB">
    <vt:lpwstr>3;#IDBDocs|cca77002-e150-4b2d-ab1f-1d7a7cdcae16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2;#Unclassified|a6dff32e-d477-44cd-a56b-85efe9e0a56c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2;#Unclassified|a6dff32e-d477-44cd-a56b-85efe9e0a56c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