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s compartilhados\PROEMEM\AQUISIÇÃO\"/>
    </mc:Choice>
  </mc:AlternateContent>
  <xr:revisionPtr revIDLastSave="0" documentId="13_ncr:1_{16F20C31-73C7-4A30-AEC1-21F28F6BA9BE}" xr6:coauthVersionLast="45" xr6:coauthVersionMax="45" xr10:uidLastSave="{00000000-0000-0000-0000-000000000000}"/>
  <bookViews>
    <workbookView xWindow="-108" yWindow="-108" windowWidth="23256" windowHeight="12576" activeTab="3" xr2:uid="{00000000-000D-0000-FFFF-FFFF00000000}"/>
  </bookViews>
  <sheets>
    <sheet name="Estrutura do Projecto" sheetId="3" r:id="rId1"/>
    <sheet name="Plan de Aquisições" sheetId="2" r:id="rId2"/>
    <sheet name="Instruções" sheetId="4" r:id="rId3"/>
    <sheet name="Detalhe Plano de Aquisições" sheetId="1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29" i="1" l="1"/>
  <c r="H33" i="1"/>
  <c r="G80" i="1"/>
  <c r="G78" i="1"/>
  <c r="G77" i="1"/>
  <c r="G76" i="1"/>
  <c r="G75" i="1"/>
  <c r="H67" i="1"/>
  <c r="H44" i="1"/>
  <c r="H46" i="1"/>
  <c r="H47" i="1"/>
  <c r="H51" i="1"/>
  <c r="H55" i="1"/>
  <c r="H58" i="1"/>
  <c r="H50" i="1"/>
  <c r="H56" i="1"/>
  <c r="H49" i="1"/>
  <c r="H53" i="1" l="1"/>
  <c r="H14" i="1"/>
  <c r="H36" i="1" l="1"/>
  <c r="H48" i="1"/>
  <c r="H30" i="1"/>
  <c r="H20" i="1" l="1"/>
  <c r="H19" i="1"/>
  <c r="H18" i="1"/>
  <c r="H70" i="1" l="1"/>
  <c r="H91" i="1"/>
  <c r="H15" i="1"/>
  <c r="H39" i="1" l="1"/>
  <c r="H22" i="1"/>
  <c r="H62" i="1" l="1"/>
  <c r="C17" i="2"/>
  <c r="C25" i="2" l="1"/>
  <c r="B24" i="2"/>
  <c r="B23" i="2"/>
  <c r="B21" i="2"/>
  <c r="B22" i="2"/>
  <c r="B25" i="2" l="1"/>
  <c r="G85" i="1"/>
  <c r="H101" i="1" l="1"/>
  <c r="B16" i="2" s="1"/>
  <c r="B14" i="2" l="1"/>
  <c r="B15" i="2"/>
  <c r="B13" i="2"/>
  <c r="B12" i="2"/>
  <c r="B11" i="2"/>
  <c r="B17" i="2" l="1"/>
</calcChain>
</file>

<file path=xl/sharedStrings.xml><?xml version="1.0" encoding="utf-8"?>
<sst xmlns="http://schemas.openxmlformats.org/spreadsheetml/2006/main" count="627" uniqueCount="278">
  <si>
    <t>OBRAS</t>
  </si>
  <si>
    <t>Previsto</t>
  </si>
  <si>
    <t>3. Tipos de Gasto</t>
  </si>
  <si>
    <t>Obras</t>
  </si>
  <si>
    <t>Total</t>
  </si>
  <si>
    <t>SI / NO?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</si>
  <si>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</si>
  <si>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</si>
  <si>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</si>
  <si>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</si>
  <si>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</si>
  <si>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</si>
  <si>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</si>
  <si>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</si>
  <si>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</si>
  <si>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</si>
  <si>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</si>
  <si>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</si>
  <si>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</si>
  <si>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</si>
  <si>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</si>
  <si>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</si>
  <si>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</si>
  <si>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</si>
  <si>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</si>
  <si>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</si>
  <si>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</si>
  <si>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</si>
  <si>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</si>
  <si>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</si>
  <si>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</si>
  <si>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</si>
  <si>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</si>
  <si>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</si>
  <si>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</si>
  <si>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</si>
  <si>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</si>
  <si>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</si>
  <si>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</si>
  <si>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</si>
  <si>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</si>
  <si>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</si>
  <si>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</si>
  <si>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</si>
  <si>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</si>
  <si>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</si>
  <si>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</si>
  <si>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</si>
  <si>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</si>
  <si>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</si>
  <si>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</si>
  <si>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</si>
  <si>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</si>
  <si>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</si>
  <si>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</si>
  <si>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</si>
  <si>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</si>
  <si>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</si>
  <si>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</si>
  <si>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</si>
  <si>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</si>
  <si>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</si>
  <si>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</si>
  <si>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</si>
  <si>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</si>
  <si>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</si>
  <si>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</si>
  <si>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</si>
  <si>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</si>
  <si>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</si>
  <si>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</si>
  <si>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</si>
  <si>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</si>
  <si>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</si>
  <si>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</si>
  <si>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</si>
  <si>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</si>
  <si>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</si>
  <si>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</si>
  <si>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</si>
  <si>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</si>
  <si>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</si>
  <si>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</si>
  <si>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</si>
  <si>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</si>
  <si>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</si>
  <si>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</si>
  <si>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</si>
  <si>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</si>
  <si>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</si>
  <si>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</si>
  <si>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</si>
  <si>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</si>
  <si>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</si>
  <si>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</si>
  <si>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</si>
  <si>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</si>
  <si>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</si>
  <si>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</si>
  <si>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</si>
  <si>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</si>
  <si>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</si>
  <si>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</si>
  <si>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</si>
  <si>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</si>
  <si>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</si>
  <si>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</si>
  <si>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</si>
  <si>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</si>
  <si>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</si>
  <si>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</si>
  <si>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</si>
  <si>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</si>
  <si>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</si>
  <si>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</si>
  <si>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</si>
  <si>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</si>
  <si>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</si>
  <si>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</si>
  <si>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Montante Total  do Projeto (Incluindo Contraparte)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</si>
  <si>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</si>
  <si>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</si>
  <si>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</si>
  <si>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</si>
  <si>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</si>
  <si>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</si>
  <si>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</si>
  <si>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</si>
  <si>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</si>
  <si>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</si>
  <si>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</si>
  <si>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</si>
  <si>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</si>
  <si>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</si>
  <si>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</si>
  <si>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</si>
  <si>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</si>
  <si>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</si>
  <si>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SECRETARIA MUNICIPAL DE EDUCAÇÃO - SEMED</t>
  </si>
  <si>
    <t>PREFEITURA MUNICIPAL DE MANAUS - PMM</t>
  </si>
  <si>
    <t>Componente 1 - Expansão da cobertura da Educação Infantil e Ensino Fundamental</t>
  </si>
  <si>
    <t>Componente 2 - Melhoria da qualidade da educação</t>
  </si>
  <si>
    <t>Componente 3 - Gestão, monitoramento e avaliação</t>
  </si>
  <si>
    <t>Componente 4 - Administração do Projeto</t>
  </si>
  <si>
    <t xml:space="preserve">Projeto de Expansão e Melhoria Educacional da Rede Pública Municipal de Manaus - PROEMEM </t>
  </si>
  <si>
    <t>Contrato de Empréstimo: 3397 OC-BR</t>
  </si>
  <si>
    <t>Versão( 1-4 -2018-) :</t>
  </si>
  <si>
    <t>SEMED</t>
  </si>
  <si>
    <t>Contratar empresa para construir 4 CIMEs (cada CIME contempla 01 CMEI e 01 EMEF)</t>
  </si>
  <si>
    <t>2017/4114/4147/10561</t>
  </si>
  <si>
    <t>2018/4114/4147/00792</t>
  </si>
  <si>
    <t>Aquisição de material de papelaria (Correção de Fluxo e Reforço Escolar)</t>
  </si>
  <si>
    <t>2018/4114/4147/01056</t>
  </si>
  <si>
    <t>Aquisição de materiais psicopedagógicos</t>
  </si>
  <si>
    <t>2018/4114/4147/02160</t>
  </si>
  <si>
    <t>Aquisição de livros técnicos referente a avaliação em larga escala / SADEM</t>
  </si>
  <si>
    <t>Aquisição de equipamentos tecnológicos / SADEM</t>
  </si>
  <si>
    <t>Aquisição de mobiliários e equipamentos permanentes para a UGP</t>
  </si>
  <si>
    <t>2017/4114/4147/09177</t>
  </si>
  <si>
    <t>Acesso ao sistema de acompanhamento da alfabetização / SIASI</t>
  </si>
  <si>
    <t>Contratação de serviço de estagiário na área de pedagogia</t>
  </si>
  <si>
    <t>Contratação de empresa para locação de veículos (Infrequência)</t>
  </si>
  <si>
    <t>Contratação de serviço de instalação e manutenção para rede lógica</t>
  </si>
  <si>
    <t>Contratação de empresa para liberação de acesso ao software SAFF</t>
  </si>
  <si>
    <t>2017/4114/4147/05960</t>
  </si>
  <si>
    <t>Contratação de empresa de engenharia para supervisão de obras de 04 CIMEs</t>
  </si>
  <si>
    <t>2017/4114/4147/08592</t>
  </si>
  <si>
    <t>Contratação de consultoria para elaboração de software web base de monitoramento e avaliação do programa performance</t>
  </si>
  <si>
    <t>Consultoria individual para Gestão da Alfabetização</t>
  </si>
  <si>
    <t>2017/4114/4147/09616</t>
  </si>
  <si>
    <t>Capacitação para avaliação em larga escala ADE/SADEM</t>
  </si>
  <si>
    <t>2018/4114/4147/2158</t>
  </si>
  <si>
    <t>Consultoria individual ambiental</t>
  </si>
  <si>
    <t>Consultoria individual para elaboração de estudo de impacto de vizinhança</t>
  </si>
  <si>
    <t>Contratação de serviço de instalação e manutenção da rede elétrica</t>
  </si>
  <si>
    <t>Contratação de serviço de impressão gráfica (Reforço Escolar, Correção de Fluxo e Alfabetização)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</si>
  <si>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</si>
  <si>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</si>
  <si>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</si>
  <si>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</si>
  <si>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</si>
  <si>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</si>
  <si>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</si>
  <si>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</si>
  <si>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</si>
  <si>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</si>
  <si>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</si>
  <si>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</si>
  <si>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</si>
  <si>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</si>
  <si>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</si>
  <si>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</si>
  <si>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</si>
  <si>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</si>
  <si>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</si>
  <si>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</si>
  <si>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</si>
  <si>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</si>
  <si>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</si>
  <si>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5.1</t>
  </si>
  <si>
    <t>5.2</t>
  </si>
  <si>
    <t>5.3</t>
  </si>
  <si>
    <t>5.4</t>
  </si>
  <si>
    <t>6.1</t>
  </si>
  <si>
    <t>2018/4114/4147/02639</t>
  </si>
  <si>
    <t>2018/4114/4147/01171</t>
  </si>
  <si>
    <t>2018/4114/4147/06994</t>
  </si>
  <si>
    <t>Contratação de empresa pra prestar serviço de apoio às atividades administrativas, técnicas e operacionais para a unidade gestora do PROEMEM</t>
  </si>
  <si>
    <t>2018/4114/4147/06000</t>
  </si>
  <si>
    <t>2018/4114/4147/05540</t>
  </si>
  <si>
    <t>2018/4114/4147/02964</t>
  </si>
  <si>
    <t>2018/4114/4147/03836</t>
  </si>
  <si>
    <t>1.4</t>
  </si>
  <si>
    <t>Contratação de empresa para construir 1 CIME (cada CIME contempla 01 CMEI e 01 EMEF) - CIME 05</t>
  </si>
  <si>
    <t>Contratação de empresa para construir 1 CIME (cada CIME contempla 01 CMEI e 01 EMEF) - CIME 06</t>
  </si>
  <si>
    <t>Contratação de empresa para construir 1 CIME (cada CIME contempla 01 CMEI e 01 EMEF) - CIME 07</t>
  </si>
  <si>
    <t>2.8</t>
  </si>
  <si>
    <t>2.9</t>
  </si>
  <si>
    <t xml:space="preserve">Aquisição de equipamentos tecnológicos </t>
  </si>
  <si>
    <t>2 e 3</t>
  </si>
  <si>
    <t>Acesso a plataforma de reforço escolar para ensino fundamental</t>
  </si>
  <si>
    <t xml:space="preserve">Contratação de empresa para desenvolvimento de soluções para atender as demandas da avaliação de desempenho do estudante - ADE </t>
  </si>
  <si>
    <t>3.11</t>
  </si>
  <si>
    <t>Contratação de consultoria para desenvolvimento de soluções para atender as demandas da Avaliação Municipal da Educação Infantil - AMEI</t>
  </si>
  <si>
    <t>5.5</t>
  </si>
  <si>
    <t>Atualizado por: Gustavo Serejo Antony</t>
  </si>
  <si>
    <t>Aquisição cancelada pois os equipamentos serão adquiridos junto com os equipamentos do item 2.4</t>
  </si>
  <si>
    <t xml:space="preserve">Aquisição de livros didáticos para os Programas de Correção de Fluxo, Reforço Escolar e Alfabetização (2020-2021) </t>
  </si>
  <si>
    <t>Aquisição de livros didáticos para os Programas de Correção de Fluxo, Reforço Escolar e Alfabetização (2018 - 2019)</t>
  </si>
  <si>
    <t>1.5</t>
  </si>
  <si>
    <t>Treinamentos/Cursos</t>
  </si>
  <si>
    <t>Contratação sofreu alteração de objeto e será contratada por meio do item 3.10</t>
  </si>
  <si>
    <t>3.12</t>
  </si>
  <si>
    <t>Serviços de seleção interna de gestores</t>
  </si>
  <si>
    <t>5.6</t>
  </si>
  <si>
    <t>Aquisição cancelada pois já está sendo adquirida por meio de outro projeto na SEMED</t>
  </si>
  <si>
    <t>3.13</t>
  </si>
  <si>
    <t>Contratação de empresa para desenvolvimento de soluções para atender as demandas da Avaliação Municipal de Educação Infantil - AMEI</t>
  </si>
  <si>
    <t>Aquisição alterada para serviço item 3.13</t>
  </si>
  <si>
    <t>2018/4114/4147/08319</t>
  </si>
  <si>
    <t>2.10</t>
  </si>
  <si>
    <t>Aquisição de barcos para combater a infrequência</t>
  </si>
  <si>
    <t>2018/4114/4147/10000</t>
  </si>
  <si>
    <t>2018/4114/4147/07925</t>
  </si>
  <si>
    <t>2019/4114/18088/00003</t>
  </si>
  <si>
    <t>2018/4114/4147/09609</t>
  </si>
  <si>
    <t>2019/4114/18088/00004</t>
  </si>
  <si>
    <t>2019/4114/18088/00005</t>
  </si>
  <si>
    <t>Contratação de empresa para construir 1 EMEF (Recosntrução do EMEF Divino Pimenta) - 08</t>
  </si>
  <si>
    <t>Contratação de empresa para construir 1 CIME (cada CIME contempla 01 CMEI e 01 EMEF) - CIME 10</t>
  </si>
  <si>
    <t xml:space="preserve">Aquisição de material de expediente e pedagógico (Correção de fluxo / reforço escolar / CEMASP) </t>
  </si>
  <si>
    <t>Contratação de empresa para desenvolvimento de soluções para atender as demandas da avaliação dos diretores escolares</t>
  </si>
  <si>
    <t>1.6</t>
  </si>
  <si>
    <t>1.7</t>
  </si>
  <si>
    <t>1.8</t>
  </si>
  <si>
    <t>2.11</t>
  </si>
  <si>
    <t>2.12</t>
  </si>
  <si>
    <t>Aquisição de material de engenharia</t>
  </si>
  <si>
    <t>Aquisição de mobiliário para equipar a UGP</t>
  </si>
  <si>
    <t>Atualização Nº: 07</t>
  </si>
  <si>
    <t>Contratação de empresa para construir 1 CMEI (Recosntrução do CMEI Magnólia Frota) - 09</t>
  </si>
  <si>
    <t xml:space="preserve">Aquisição cancelada  </t>
  </si>
  <si>
    <t>LOTE 1 - Locação de veículos com motoristas</t>
  </si>
  <si>
    <t>LOTE 2 -  Serviço de passagens aéreas e diárias</t>
  </si>
  <si>
    <t>3.14</t>
  </si>
  <si>
    <t>3.15</t>
  </si>
  <si>
    <t>3.16</t>
  </si>
  <si>
    <t>Serviço de identidade visual e sinalização gráfica dos CIMES/CMEI/EMEF</t>
  </si>
  <si>
    <t>Contratação de empresa para elaboração de software de gestão pedagógica</t>
  </si>
  <si>
    <t>5.7</t>
  </si>
  <si>
    <t>5.8</t>
  </si>
  <si>
    <t>5.9</t>
  </si>
  <si>
    <t>5.10</t>
  </si>
  <si>
    <t>Consultoria individual para avaliação de meio termo do projeto</t>
  </si>
  <si>
    <t>Consultoria individual especializada em Gestão de Recursos Humanos</t>
  </si>
  <si>
    <t>Consultoria individual especializada em elaboração de orçamentos de obras</t>
  </si>
  <si>
    <t>Consultoria individual para elaboração do TR de contratação do sistema de avaliação pedagógica</t>
  </si>
  <si>
    <t>Atualizado em: 05/11/2019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</si>
</sst>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240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4" fillId="0" borderId="0" xfId="0" applyFont="1" applyAlignment="1">
      <alignment horizontal="justify"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7" xfId="38" applyFont="1" applyFill="1" applyBorder="1" applyAlignment="1">
      <alignment horizontal="left" vertical="center" wrapText="1"/>
    </xf>
    <xf numFmtId="0" fontId="24" fillId="27" borderId="26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5" xfId="1" applyFont="1" applyFill="1" applyBorder="1" applyAlignment="1">
      <alignment vertical="center" wrapText="1"/>
    </xf>
    <xf numFmtId="0" fontId="0" fillId="0" borderId="0" xfId="0" applyFill="1"/>
    <xf numFmtId="0" fontId="24" fillId="27" borderId="27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1" fillId="0" borderId="0" xfId="0" applyFont="1"/>
    <xf numFmtId="0" fontId="39" fillId="27" borderId="36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/>
    <xf numFmtId="0" fontId="41" fillId="0" borderId="39" xfId="0" applyFont="1" applyBorder="1" applyAlignment="1">
      <alignment horizontal="left"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43" fillId="0" borderId="0" xfId="0" applyFont="1"/>
    <xf numFmtId="0" fontId="22" fillId="0" borderId="0" xfId="1" applyFont="1" applyFill="1" applyBorder="1" applyAlignment="1">
      <alignment vertical="center" wrapText="1"/>
    </xf>
    <xf numFmtId="0" fontId="45" fillId="0" borderId="10" xfId="1" applyFont="1" applyFill="1" applyBorder="1" applyAlignment="1">
      <alignment vertical="center" wrapText="1"/>
    </xf>
    <xf numFmtId="0" fontId="46" fillId="0" borderId="0" xfId="0" applyFont="1"/>
    <xf numFmtId="0" fontId="45" fillId="0" borderId="10" xfId="0" applyFont="1" applyBorder="1"/>
    <xf numFmtId="0" fontId="24" fillId="27" borderId="0" xfId="38" applyFont="1" applyFill="1" applyBorder="1" applyAlignment="1">
      <alignment horizontal="left" vertical="center" wrapText="1"/>
    </xf>
    <xf numFmtId="0" fontId="22" fillId="0" borderId="14" xfId="1" applyFont="1" applyBorder="1" applyAlignment="1">
      <alignment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14" fontId="22" fillId="0" borderId="12" xfId="38" applyNumberFormat="1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4" fontId="22" fillId="0" borderId="15" xfId="38" applyNumberFormat="1" applyFont="1" applyFill="1" applyBorder="1" applyAlignment="1">
      <alignment vertical="center" wrapText="1"/>
    </xf>
    <xf numFmtId="0" fontId="22" fillId="0" borderId="35" xfId="38" applyFont="1" applyFill="1" applyBorder="1" applyAlignment="1">
      <alignment vertical="center" wrapText="1"/>
    </xf>
    <xf numFmtId="4" fontId="22" fillId="0" borderId="35" xfId="38" applyNumberFormat="1" applyFont="1" applyFill="1" applyBorder="1" applyAlignment="1">
      <alignment vertical="center" wrapText="1"/>
    </xf>
    <xf numFmtId="10" fontId="22" fillId="0" borderId="35" xfId="38" applyNumberFormat="1" applyFont="1" applyFill="1" applyBorder="1" applyAlignment="1">
      <alignment vertical="center" wrapText="1"/>
    </xf>
    <xf numFmtId="0" fontId="22" fillId="0" borderId="39" xfId="38" applyFont="1" applyFill="1" applyBorder="1" applyAlignment="1">
      <alignment vertical="center" wrapText="1"/>
    </xf>
    <xf numFmtId="14" fontId="22" fillId="0" borderId="35" xfId="38" applyNumberFormat="1" applyFont="1" applyFill="1" applyBorder="1" applyAlignment="1">
      <alignment vertical="center" wrapText="1"/>
    </xf>
    <xf numFmtId="0" fontId="22" fillId="0" borderId="17" xfId="1" applyFont="1" applyBorder="1" applyAlignment="1" applyProtection="1">
      <alignment wrapText="1"/>
    </xf>
    <xf numFmtId="0" fontId="22" fillId="0" borderId="33" xfId="38" applyFont="1" applyFill="1" applyBorder="1" applyAlignment="1">
      <alignment vertical="center" wrapText="1"/>
    </xf>
    <xf numFmtId="0" fontId="22" fillId="0" borderId="43" xfId="38" applyFont="1" applyFill="1" applyBorder="1" applyAlignment="1">
      <alignment vertical="center" wrapText="1"/>
    </xf>
    <xf numFmtId="0" fontId="0" fillId="0" borderId="0" xfId="0" applyBorder="1"/>
    <xf numFmtId="0" fontId="22" fillId="0" borderId="11" xfId="38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0" fontId="22" fillId="0" borderId="18" xfId="38" applyFont="1" applyFill="1" applyBorder="1" applyAlignment="1">
      <alignment horizontal="center" vertical="center" wrapText="1"/>
    </xf>
    <xf numFmtId="4" fontId="24" fillId="24" borderId="11" xfId="38" applyNumberFormat="1" applyFont="1" applyFill="1" applyBorder="1" applyAlignment="1">
      <alignment horizontal="center" vertical="center" wrapText="1"/>
    </xf>
    <xf numFmtId="0" fontId="22" fillId="0" borderId="40" xfId="38" applyFont="1" applyFill="1" applyBorder="1" applyAlignment="1">
      <alignment vertical="center" wrapText="1"/>
    </xf>
    <xf numFmtId="4" fontId="24" fillId="24" borderId="15" xfId="38" applyNumberFormat="1" applyFont="1" applyFill="1" applyBorder="1" applyAlignment="1">
      <alignment horizontal="center" vertical="center" wrapText="1"/>
    </xf>
    <xf numFmtId="10" fontId="24" fillId="24" borderId="15" xfId="38" applyNumberFormat="1" applyFont="1" applyFill="1" applyBorder="1" applyAlignment="1">
      <alignment horizontal="center" vertical="center" wrapText="1"/>
    </xf>
    <xf numFmtId="0" fontId="22" fillId="0" borderId="46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38" xfId="38" applyFont="1" applyFill="1" applyBorder="1" applyAlignment="1">
      <alignment vertical="center" wrapText="1"/>
    </xf>
    <xf numFmtId="14" fontId="22" fillId="0" borderId="20" xfId="38" applyNumberFormat="1" applyFont="1" applyFill="1" applyBorder="1" applyAlignment="1">
      <alignment vertical="center" wrapText="1"/>
    </xf>
    <xf numFmtId="0" fontId="2" fillId="0" borderId="0" xfId="38" applyFill="1"/>
    <xf numFmtId="0" fontId="22" fillId="0" borderId="10" xfId="38" applyFont="1" applyFill="1" applyBorder="1" applyAlignment="1">
      <alignment horizontal="right" vertical="center" wrapText="1"/>
    </xf>
    <xf numFmtId="0" fontId="47" fillId="0" borderId="17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vertical="center" wrapText="1"/>
    </xf>
    <xf numFmtId="4" fontId="47" fillId="0" borderId="10" xfId="38" applyNumberFormat="1" applyFont="1" applyFill="1" applyBorder="1" applyAlignment="1">
      <alignment vertical="center" wrapText="1"/>
    </xf>
    <xf numFmtId="10" fontId="47" fillId="0" borderId="10" xfId="38" applyNumberFormat="1" applyFont="1" applyFill="1" applyBorder="1" applyAlignment="1">
      <alignment vertical="center" wrapText="1"/>
    </xf>
    <xf numFmtId="14" fontId="47" fillId="0" borderId="10" xfId="38" applyNumberFormat="1" applyFont="1" applyFill="1" applyBorder="1" applyAlignment="1">
      <alignment vertical="center" wrapText="1"/>
    </xf>
    <xf numFmtId="0" fontId="47" fillId="0" borderId="14" xfId="38" applyFont="1" applyFill="1" applyBorder="1" applyAlignment="1">
      <alignment vertical="center" wrapText="1"/>
    </xf>
    <xf numFmtId="0" fontId="1" fillId="0" borderId="0" xfId="38" applyFont="1" applyFill="1"/>
    <xf numFmtId="0" fontId="22" fillId="0" borderId="15" xfId="38" applyFont="1" applyFill="1" applyBorder="1" applyAlignment="1">
      <alignment horizontal="right"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47" fillId="0" borderId="35" xfId="38" applyFont="1" applyFill="1" applyBorder="1" applyAlignment="1">
      <alignment vertical="center" wrapText="1"/>
    </xf>
    <xf numFmtId="4" fontId="47" fillId="0" borderId="35" xfId="38" applyNumberFormat="1" applyFont="1" applyFill="1" applyBorder="1" applyAlignment="1">
      <alignment vertical="center" wrapText="1"/>
    </xf>
    <xf numFmtId="10" fontId="47" fillId="0" borderId="35" xfId="38" applyNumberFormat="1" applyFont="1" applyFill="1" applyBorder="1" applyAlignment="1">
      <alignment vertical="center" wrapText="1"/>
    </xf>
    <xf numFmtId="14" fontId="47" fillId="0" borderId="35" xfId="38" applyNumberFormat="1" applyFont="1" applyFill="1" applyBorder="1" applyAlignment="1">
      <alignment vertical="center" wrapText="1"/>
    </xf>
    <xf numFmtId="0" fontId="47" fillId="0" borderId="39" xfId="38" applyFont="1" applyFill="1" applyBorder="1" applyAlignment="1">
      <alignment vertical="center" wrapText="1"/>
    </xf>
    <xf numFmtId="0" fontId="47" fillId="0" borderId="43" xfId="38" applyFont="1" applyFill="1" applyBorder="1" applyAlignment="1">
      <alignment vertical="center" wrapText="1"/>
    </xf>
    <xf numFmtId="0" fontId="47" fillId="0" borderId="18" xfId="38" applyFont="1" applyFill="1" applyBorder="1" applyAlignment="1">
      <alignment horizontal="center" vertical="center" wrapText="1"/>
    </xf>
    <xf numFmtId="0" fontId="47" fillId="0" borderId="15" xfId="38" applyFont="1" applyFill="1" applyBorder="1" applyAlignment="1">
      <alignment vertical="center" wrapText="1"/>
    </xf>
    <xf numFmtId="4" fontId="47" fillId="0" borderId="15" xfId="38" applyNumberFormat="1" applyFont="1" applyFill="1" applyBorder="1" applyAlignment="1">
      <alignment vertical="center" wrapText="1"/>
    </xf>
    <xf numFmtId="10" fontId="47" fillId="0" borderId="15" xfId="38" applyNumberFormat="1" applyFont="1" applyFill="1" applyBorder="1" applyAlignment="1">
      <alignment vertical="center" wrapText="1"/>
    </xf>
    <xf numFmtId="14" fontId="47" fillId="0" borderId="15" xfId="38" applyNumberFormat="1" applyFont="1" applyFill="1" applyBorder="1" applyAlignment="1">
      <alignment vertical="center" wrapText="1"/>
    </xf>
    <xf numFmtId="0" fontId="47" fillId="0" borderId="16" xfId="38" applyFont="1" applyFill="1" applyBorder="1" applyAlignment="1">
      <alignment vertical="center" wrapText="1"/>
    </xf>
    <xf numFmtId="0" fontId="22" fillId="28" borderId="10" xfId="38" applyFont="1" applyFill="1" applyBorder="1" applyAlignment="1">
      <alignment vertical="center" wrapText="1"/>
    </xf>
    <xf numFmtId="0" fontId="22" fillId="0" borderId="19" xfId="38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2" fillId="28" borderId="15" xfId="38" applyFont="1" applyFill="1" applyBorder="1" applyAlignment="1">
      <alignment vertical="center" wrapText="1"/>
    </xf>
    <xf numFmtId="0" fontId="38" fillId="0" borderId="0" xfId="0" applyFont="1"/>
    <xf numFmtId="0" fontId="35" fillId="0" borderId="0" xfId="0" applyFont="1"/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3" fillId="26" borderId="41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39" fillId="27" borderId="37" xfId="0" applyFont="1" applyFill="1" applyBorder="1" applyAlignment="1">
      <alignment horizontal="center" vertical="center"/>
    </xf>
    <xf numFmtId="0" fontId="39" fillId="27" borderId="27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37" xfId="0" applyFont="1" applyFill="1" applyBorder="1" applyAlignment="1">
      <alignment horizontal="left" vertical="center" wrapText="1"/>
    </xf>
    <xf numFmtId="0" fontId="39" fillId="27" borderId="27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5" xfId="0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44" fillId="25" borderId="20" xfId="0" applyFont="1" applyFill="1" applyBorder="1" applyAlignment="1">
      <alignment horizontal="center" vertical="center" wrapText="1"/>
    </xf>
    <xf numFmtId="0" fontId="44" fillId="25" borderId="19" xfId="0" applyFont="1" applyFill="1" applyBorder="1" applyAlignment="1">
      <alignment horizontal="center" vertical="center" wrapText="1"/>
    </xf>
    <xf numFmtId="0" fontId="44" fillId="25" borderId="35" xfId="0" applyFont="1" applyFill="1" applyBorder="1" applyAlignment="1">
      <alignment horizontal="center" vertical="center" wrapText="1"/>
    </xf>
    <xf numFmtId="0" fontId="45" fillId="0" borderId="10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/>
    </xf>
    <xf numFmtId="0" fontId="44" fillId="25" borderId="20" xfId="0" applyFont="1" applyFill="1" applyBorder="1" applyAlignment="1">
      <alignment horizontal="center" vertical="center"/>
    </xf>
    <xf numFmtId="0" fontId="44" fillId="25" borderId="19" xfId="0" applyFont="1" applyFill="1" applyBorder="1" applyAlignment="1">
      <alignment horizontal="center" vertical="center"/>
    </xf>
    <xf numFmtId="0" fontId="44" fillId="25" borderId="35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4" fillId="24" borderId="16" xfId="38" applyFont="1" applyFill="1" applyBorder="1" applyAlignment="1">
      <alignment horizontal="center" vertical="center" wrapText="1"/>
    </xf>
    <xf numFmtId="0" fontId="23" fillId="24" borderId="30" xfId="38" applyFont="1" applyFill="1" applyBorder="1" applyAlignment="1">
      <alignment horizontal="left" vertical="center" wrapText="1"/>
    </xf>
    <xf numFmtId="0" fontId="23" fillId="24" borderId="31" xfId="38" applyFont="1" applyFill="1" applyBorder="1" applyAlignment="1">
      <alignment horizontal="left" vertical="center" wrapText="1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4" fillId="24" borderId="41" xfId="38" applyFont="1" applyFill="1" applyBorder="1" applyAlignment="1">
      <alignment horizontal="center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19" xfId="38" applyFont="1" applyFill="1" applyBorder="1" applyAlignment="1">
      <alignment horizontal="center" vertical="center" wrapText="1"/>
    </xf>
    <xf numFmtId="0" fontId="24" fillId="24" borderId="15" xfId="38" applyFont="1" applyFill="1" applyBorder="1" applyAlignment="1">
      <alignment horizontal="center" vertical="center" wrapText="1"/>
    </xf>
    <xf numFmtId="0" fontId="24" fillId="24" borderId="29" xfId="38" applyFont="1" applyFill="1" applyBorder="1" applyAlignment="1">
      <alignment horizontal="center" vertical="center" wrapText="1"/>
    </xf>
    <xf numFmtId="0" fontId="24" fillId="24" borderId="40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horizontal="center" vertical="center" wrapText="1"/>
    </xf>
    <xf numFmtId="0" fontId="47" fillId="0" borderId="1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horizontal="center" vertical="center" wrapText="1"/>
    </xf>
    <xf numFmtId="0" fontId="22" fillId="0" borderId="19" xfId="38" applyFont="1" applyFill="1" applyBorder="1" applyAlignment="1">
      <alignment horizontal="center" vertical="center" wrapText="1"/>
    </xf>
  </cellXfs>
  <cellStyles count="44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9"/>
  <sheetViews>
    <sheetView workbookViewId="0">
      <selection activeCell="C17" sqref="C17"/>
    </sheetView>
  </sheetViews>
  <sheetFormatPr defaultRowHeight="14.4" x14ac:dyDescent="0.3"/>
  <cols>
    <col min="2" max="2" width="55" customWidth="1"/>
    <col min="3" max="3" width="45.6640625" bestFit="1" customWidth="1"/>
    <col min="4" max="4" width="30.88671875" bestFit="1" customWidth="1"/>
  </cols>
  <sheetData>
    <row r="1" spans="2:4" ht="15" thickBot="1" x14ac:dyDescent="0.35">
      <c r="B1" s="24"/>
      <c r="C1" s="24"/>
      <c r="D1" s="24"/>
    </row>
    <row r="2" spans="2:4" x14ac:dyDescent="0.3">
      <c r="B2" s="25" t="s">
        <v>127</v>
      </c>
      <c r="C2" s="26" t="s">
        <v>128</v>
      </c>
      <c r="D2" s="27" t="s">
        <v>126</v>
      </c>
    </row>
    <row r="3" spans="2:4" x14ac:dyDescent="0.3">
      <c r="B3" s="158" t="s">
        <v>139</v>
      </c>
      <c r="C3" s="158" t="s">
        <v>138</v>
      </c>
      <c r="D3" s="28"/>
    </row>
    <row r="4" spans="2:4" x14ac:dyDescent="0.3">
      <c r="B4" s="159"/>
      <c r="C4" s="159"/>
      <c r="D4" s="28"/>
    </row>
    <row r="5" spans="2:4" x14ac:dyDescent="0.3">
      <c r="B5" s="159"/>
      <c r="C5" s="159"/>
      <c r="D5" s="28"/>
    </row>
    <row r="6" spans="2:4" x14ac:dyDescent="0.3">
      <c r="B6" s="159"/>
      <c r="C6" s="159"/>
      <c r="D6" s="28"/>
    </row>
    <row r="7" spans="2:4" x14ac:dyDescent="0.3">
      <c r="B7" s="159"/>
      <c r="C7" s="159"/>
      <c r="D7" s="28"/>
    </row>
    <row r="8" spans="2:4" x14ac:dyDescent="0.3">
      <c r="B8" s="159"/>
      <c r="C8" s="159"/>
      <c r="D8" s="28"/>
    </row>
    <row r="9" spans="2:4" ht="15" thickBot="1" x14ac:dyDescent="0.35">
      <c r="B9" s="160"/>
      <c r="C9" s="160"/>
      <c r="D9" s="29"/>
    </row>
    <row r="11" spans="2:4" ht="49.5" customHeight="1" x14ac:dyDescent="0.3">
      <c r="B11" s="163" t="s">
        <v>131</v>
      </c>
      <c r="C11" s="164"/>
      <c r="D11" s="24"/>
    </row>
    <row r="12" spans="2:4" ht="15" thickBot="1" x14ac:dyDescent="0.35">
      <c r="B12" s="24"/>
      <c r="C12" s="24"/>
      <c r="D12" s="24"/>
    </row>
    <row r="13" spans="2:4" x14ac:dyDescent="0.3">
      <c r="B13" s="30" t="s">
        <v>129</v>
      </c>
      <c r="C13" s="31" t="s">
        <v>130</v>
      </c>
      <c r="D13" s="32"/>
    </row>
    <row r="14" spans="2:4" ht="27.6" x14ac:dyDescent="0.3">
      <c r="B14" s="161" t="s">
        <v>5</v>
      </c>
      <c r="C14" s="94" t="s">
        <v>140</v>
      </c>
      <c r="D14" s="32"/>
    </row>
    <row r="15" spans="2:4" x14ac:dyDescent="0.3">
      <c r="B15" s="161"/>
      <c r="C15" s="28" t="s">
        <v>141</v>
      </c>
      <c r="D15" s="24"/>
    </row>
    <row r="16" spans="2:4" x14ac:dyDescent="0.3">
      <c r="B16" s="161"/>
      <c r="C16" s="28" t="s">
        <v>142</v>
      </c>
      <c r="D16" s="24"/>
    </row>
    <row r="17" spans="2:3" ht="15" thickBot="1" x14ac:dyDescent="0.35">
      <c r="B17" s="162"/>
      <c r="C17" s="29" t="s">
        <v>143</v>
      </c>
    </row>
    <row r="19" spans="2:3" ht="54" customHeight="1" x14ac:dyDescent="0.3">
      <c r="B19" s="165" t="s">
        <v>132</v>
      </c>
      <c r="C19" s="166"/>
    </row>
  </sheetData>
  <mergeCells count="5">
    <mergeCell ref="B3:B9"/>
    <mergeCell ref="B14:B17"/>
    <mergeCell ref="B11:C11"/>
    <mergeCell ref="B19:C19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topLeftCell="A5" workbookViewId="0">
      <selection activeCell="G17" sqref="G17"/>
    </sheetView>
  </sheetViews>
  <sheetFormatPr defaultRowHeight="14.4" x14ac:dyDescent="0.3"/>
  <cols>
    <col min="1" max="1" width="42.33203125" customWidth="1"/>
    <col min="2" max="2" width="35.109375" customWidth="1"/>
    <col min="3" max="3" width="33.44140625" customWidth="1"/>
  </cols>
  <sheetData>
    <row r="1" spans="1:3" ht="15" thickBot="1" x14ac:dyDescent="0.35">
      <c r="A1" s="171" t="s">
        <v>137</v>
      </c>
      <c r="B1" s="171"/>
      <c r="C1" s="171"/>
    </row>
    <row r="2" spans="1:3" ht="15.6" x14ac:dyDescent="0.3">
      <c r="A2" s="167" t="s">
        <v>111</v>
      </c>
      <c r="B2" s="168"/>
      <c r="C2" s="169"/>
    </row>
    <row r="3" spans="1:3" ht="15.6" x14ac:dyDescent="0.3">
      <c r="A3" s="14" t="s">
        <v>112</v>
      </c>
      <c r="B3" s="15" t="s">
        <v>113</v>
      </c>
      <c r="C3" s="16" t="s">
        <v>114</v>
      </c>
    </row>
    <row r="4" spans="1:3" ht="15" thickBot="1" x14ac:dyDescent="0.35">
      <c r="A4" s="17" t="s">
        <v>115</v>
      </c>
      <c r="B4" s="95">
        <v>42948</v>
      </c>
      <c r="C4" s="96">
        <v>43435</v>
      </c>
    </row>
    <row r="5" spans="1:3" ht="15" thickBot="1" x14ac:dyDescent="0.35">
      <c r="A5" s="170"/>
      <c r="B5" s="170"/>
      <c r="C5" s="170"/>
    </row>
    <row r="6" spans="1:3" ht="15.6" x14ac:dyDescent="0.3">
      <c r="A6" s="167" t="s">
        <v>116</v>
      </c>
      <c r="B6" s="168"/>
      <c r="C6" s="169"/>
    </row>
    <row r="7" spans="1:3" ht="15" thickBot="1" x14ac:dyDescent="0.35">
      <c r="A7" s="17" t="s">
        <v>146</v>
      </c>
      <c r="B7" s="172"/>
      <c r="C7" s="173"/>
    </row>
    <row r="8" spans="1:3" ht="15" thickBot="1" x14ac:dyDescent="0.35">
      <c r="A8" s="170"/>
      <c r="B8" s="170"/>
      <c r="C8" s="170"/>
    </row>
    <row r="9" spans="1:3" ht="15.6" x14ac:dyDescent="0.3">
      <c r="A9" s="167" t="s">
        <v>2</v>
      </c>
      <c r="B9" s="168"/>
      <c r="C9" s="169"/>
    </row>
    <row r="10" spans="1:3" ht="31.2" x14ac:dyDescent="0.3">
      <c r="A10" s="14" t="s">
        <v>117</v>
      </c>
      <c r="B10" s="15" t="s">
        <v>118</v>
      </c>
      <c r="C10" s="16" t="s">
        <v>119</v>
      </c>
    </row>
    <row r="11" spans="1:3" x14ac:dyDescent="0.3">
      <c r="A11" s="18" t="s">
        <v>3</v>
      </c>
      <c r="B11" s="19">
        <f>'Detalhe Plano de Aquisições'!H22</f>
        <v>37207889.907610238</v>
      </c>
      <c r="C11" s="20">
        <v>47826087</v>
      </c>
    </row>
    <row r="12" spans="1:3" x14ac:dyDescent="0.3">
      <c r="A12" s="18" t="s">
        <v>120</v>
      </c>
      <c r="B12" s="19">
        <f>'Detalhe Plano de Aquisições'!H39</f>
        <v>2636946.983157895</v>
      </c>
      <c r="C12" s="20">
        <v>5082126</v>
      </c>
    </row>
    <row r="13" spans="1:3" x14ac:dyDescent="0.3">
      <c r="A13" s="18" t="s">
        <v>121</v>
      </c>
      <c r="B13" s="19">
        <f>'Detalhe Plano de Aquisições'!H62</f>
        <v>10303466.171052631</v>
      </c>
      <c r="C13" s="20">
        <v>2979770</v>
      </c>
    </row>
    <row r="14" spans="1:3" x14ac:dyDescent="0.3">
      <c r="A14" s="18" t="s">
        <v>122</v>
      </c>
      <c r="B14" s="19">
        <f>'Detalhe Plano de Aquisições'!H91</f>
        <v>100000</v>
      </c>
      <c r="C14" s="20">
        <v>826985.28</v>
      </c>
    </row>
    <row r="15" spans="1:3" x14ac:dyDescent="0.3">
      <c r="A15" s="18" t="s">
        <v>123</v>
      </c>
      <c r="B15" s="19">
        <f>('Detalhe Plano de Aquisições'!H70)+('Detalhe Plano de Aquisições'!G85)</f>
        <v>1862331.0184210525</v>
      </c>
      <c r="C15" s="20">
        <v>19322610.719999999</v>
      </c>
    </row>
    <row r="16" spans="1:3" x14ac:dyDescent="0.3">
      <c r="A16" s="18" t="s">
        <v>124</v>
      </c>
      <c r="B16" s="19">
        <f>'Detalhe Plano de Aquisições'!H101</f>
        <v>0</v>
      </c>
      <c r="C16" s="20">
        <v>0</v>
      </c>
    </row>
    <row r="17" spans="1:3" ht="16.2" thickBot="1" x14ac:dyDescent="0.35">
      <c r="A17" s="21" t="s">
        <v>4</v>
      </c>
      <c r="B17" s="22">
        <f>SUM(B11:B16)</f>
        <v>52110634.080241814</v>
      </c>
      <c r="C17" s="23">
        <f>SUM(C11:C16)</f>
        <v>76037579</v>
      </c>
    </row>
    <row r="18" spans="1:3" ht="15" thickBot="1" x14ac:dyDescent="0.35"/>
    <row r="19" spans="1:3" ht="15.6" x14ac:dyDescent="0.3">
      <c r="A19" s="167" t="s">
        <v>6</v>
      </c>
      <c r="B19" s="168"/>
      <c r="C19" s="169"/>
    </row>
    <row r="20" spans="1:3" ht="31.2" x14ac:dyDescent="0.3">
      <c r="A20" s="33" t="s">
        <v>125</v>
      </c>
      <c r="B20" s="34" t="s">
        <v>118</v>
      </c>
      <c r="C20" s="35" t="s">
        <v>133</v>
      </c>
    </row>
    <row r="21" spans="1:3" ht="27.6" x14ac:dyDescent="0.3">
      <c r="A21" s="105" t="s">
        <v>140</v>
      </c>
      <c r="B21" s="36">
        <f>SUM('Detalhe Plano de Aquisições'!H14:H21,'Detalhe Plano de Aquisições'!H67)</f>
        <v>38818474.765504971</v>
      </c>
      <c r="C21" s="37">
        <v>63380000</v>
      </c>
    </row>
    <row r="22" spans="1:3" x14ac:dyDescent="0.3">
      <c r="A22" s="38" t="s">
        <v>141</v>
      </c>
      <c r="B22" s="36">
        <f>SUM('Detalhe Plano de Aquisições'!H27:H30,'Detalhe Plano de Aquisições'!H44:H49,'Detalhe Plano de Aquisições'!G75)</f>
        <v>5970593.2515789475</v>
      </c>
      <c r="C22" s="37">
        <v>26260000</v>
      </c>
    </row>
    <row r="23" spans="1:3" x14ac:dyDescent="0.3">
      <c r="A23" s="38" t="s">
        <v>142</v>
      </c>
      <c r="B23" s="36" t="e">
        <f>SUM('Detalhe Plano de Aquisições'!H31:H32,'Detalhe Plano de Aquisições'!H50,'Detalhe Plano de Aquisições'!H68:H69,'Detalhe Plano de Aquisições'!#REF!)</f>
        <v>#REF!</v>
      </c>
      <c r="C23" s="37">
        <v>8030000</v>
      </c>
    </row>
    <row r="24" spans="1:3" x14ac:dyDescent="0.3">
      <c r="A24" s="38" t="s">
        <v>143</v>
      </c>
      <c r="B24" s="36" t="e">
        <f>SUM('Detalhe Plano de Aquisições'!#REF!,'Detalhe Plano de Aquisições'!H51:H61,'Detalhe Plano de Aquisições'!G76:G84)</f>
        <v>#REF!</v>
      </c>
      <c r="C24" s="37">
        <v>6330000</v>
      </c>
    </row>
    <row r="25" spans="1:3" ht="16.2" thickBot="1" x14ac:dyDescent="0.35">
      <c r="A25" s="39" t="s">
        <v>4</v>
      </c>
      <c r="B25" s="40" t="e">
        <f>SUM(B21:B24)</f>
        <v>#REF!</v>
      </c>
      <c r="C25" s="41">
        <f>SUM(C21:C24)</f>
        <v>104000000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3"/>
  <sheetViews>
    <sheetView topLeftCell="A25" zoomScale="85" zoomScaleNormal="85" workbookViewId="0">
      <selection activeCell="C56" sqref="C56"/>
    </sheetView>
  </sheetViews>
  <sheetFormatPr defaultRowHeight="14.4" x14ac:dyDescent="0.3"/>
  <cols>
    <col min="1" max="1" width="20.88671875" bestFit="1" customWidth="1"/>
    <col min="2" max="2" width="68.88671875" customWidth="1"/>
    <col min="3" max="3" width="72" customWidth="1"/>
    <col min="5" max="5" width="14.109375" customWidth="1"/>
    <col min="6" max="6" width="18" customWidth="1"/>
    <col min="7" max="7" width="78.5546875" customWidth="1"/>
  </cols>
  <sheetData>
    <row r="1" spans="1:3" s="7" customFormat="1" x14ac:dyDescent="0.3"/>
    <row r="2" spans="1:3" s="7" customFormat="1" x14ac:dyDescent="0.3"/>
    <row r="3" spans="1:3" s="7" customFormat="1" x14ac:dyDescent="0.3"/>
    <row r="4" spans="1:3" s="7" customFormat="1" ht="67.5" customHeight="1" x14ac:dyDescent="0.3">
      <c r="A4" s="175" t="s">
        <v>72</v>
      </c>
      <c r="B4" s="175"/>
      <c r="C4" s="175"/>
    </row>
    <row r="5" spans="1:3" s="7" customFormat="1" x14ac:dyDescent="0.3"/>
    <row r="6" spans="1:3" s="7" customFormat="1" ht="15" thickBot="1" x14ac:dyDescent="0.35"/>
    <row r="7" spans="1:3" ht="15" thickBot="1" x14ac:dyDescent="0.35">
      <c r="A7" s="76"/>
      <c r="B7" s="77" t="s">
        <v>60</v>
      </c>
      <c r="C7" s="76"/>
    </row>
    <row r="8" spans="1:3" ht="55.2" x14ac:dyDescent="0.3">
      <c r="A8" s="65" t="s">
        <v>51</v>
      </c>
      <c r="B8" s="78" t="s">
        <v>98</v>
      </c>
      <c r="C8" s="76"/>
    </row>
    <row r="9" spans="1:3" ht="27.6" x14ac:dyDescent="0.3">
      <c r="A9" s="66" t="s">
        <v>52</v>
      </c>
      <c r="B9" s="79" t="s">
        <v>99</v>
      </c>
      <c r="C9" s="76"/>
    </row>
    <row r="10" spans="1:3" s="7" customFormat="1" x14ac:dyDescent="0.3">
      <c r="A10" s="75"/>
      <c r="B10" s="80"/>
      <c r="C10" s="76"/>
    </row>
    <row r="11" spans="1:3" s="7" customFormat="1" ht="15" thickBot="1" x14ac:dyDescent="0.35">
      <c r="A11" s="74"/>
      <c r="B11" s="81"/>
      <c r="C11" s="76"/>
    </row>
    <row r="12" spans="1:3" s="72" customFormat="1" ht="15" thickBot="1" x14ac:dyDescent="0.35">
      <c r="A12" s="76"/>
      <c r="B12" s="77" t="s">
        <v>103</v>
      </c>
      <c r="C12" s="82"/>
    </row>
    <row r="13" spans="1:3" s="72" customFormat="1" ht="15" thickBot="1" x14ac:dyDescent="0.35">
      <c r="A13" s="73" t="s">
        <v>109</v>
      </c>
      <c r="B13" s="84" t="s">
        <v>134</v>
      </c>
      <c r="C13" s="82"/>
    </row>
    <row r="14" spans="1:3" x14ac:dyDescent="0.3">
      <c r="A14" s="73" t="s">
        <v>71</v>
      </c>
      <c r="B14" s="83" t="s">
        <v>104</v>
      </c>
      <c r="C14" s="76"/>
    </row>
    <row r="15" spans="1:3" ht="15" thickBot="1" x14ac:dyDescent="0.35">
      <c r="A15" s="67" t="s">
        <v>62</v>
      </c>
      <c r="B15" s="84" t="s">
        <v>100</v>
      </c>
      <c r="C15" s="76"/>
    </row>
    <row r="16" spans="1:3" s="7" customFormat="1" x14ac:dyDescent="0.3">
      <c r="A16" s="93" t="s">
        <v>101</v>
      </c>
      <c r="B16" s="81" t="s">
        <v>102</v>
      </c>
      <c r="C16" s="76"/>
    </row>
    <row r="17" spans="1:3" ht="15" thickBot="1" x14ac:dyDescent="0.35">
      <c r="A17" s="76"/>
      <c r="B17" s="76"/>
      <c r="C17" s="76"/>
    </row>
    <row r="18" spans="1:3" ht="15" thickBot="1" x14ac:dyDescent="0.35">
      <c r="A18" s="76"/>
      <c r="B18" s="77" t="s">
        <v>58</v>
      </c>
      <c r="C18" s="76"/>
    </row>
    <row r="19" spans="1:3" x14ac:dyDescent="0.3">
      <c r="A19" s="179" t="s">
        <v>45</v>
      </c>
      <c r="B19" s="68" t="s">
        <v>9</v>
      </c>
      <c r="C19" s="76"/>
    </row>
    <row r="20" spans="1:3" ht="15.75" customHeight="1" x14ac:dyDescent="0.3">
      <c r="A20" s="180"/>
      <c r="B20" s="69" t="s">
        <v>7</v>
      </c>
      <c r="C20" s="76"/>
    </row>
    <row r="21" spans="1:3" ht="15" thickBot="1" x14ac:dyDescent="0.35">
      <c r="A21" s="181"/>
      <c r="B21" s="85" t="s">
        <v>8</v>
      </c>
      <c r="C21" s="76"/>
    </row>
    <row r="22" spans="1:3" ht="15" thickBot="1" x14ac:dyDescent="0.35">
      <c r="A22" s="76"/>
      <c r="B22" s="76"/>
      <c r="C22" s="76"/>
    </row>
    <row r="23" spans="1:3" ht="15" thickBot="1" x14ac:dyDescent="0.35">
      <c r="A23" s="86"/>
      <c r="B23" s="77" t="s">
        <v>58</v>
      </c>
      <c r="C23" s="76"/>
    </row>
    <row r="24" spans="1:3" x14ac:dyDescent="0.3">
      <c r="A24" s="182" t="s">
        <v>44</v>
      </c>
      <c r="B24" s="68" t="s">
        <v>1</v>
      </c>
      <c r="C24" s="76"/>
    </row>
    <row r="25" spans="1:3" x14ac:dyDescent="0.3">
      <c r="A25" s="183"/>
      <c r="B25" s="69" t="s">
        <v>14</v>
      </c>
      <c r="C25" s="76"/>
    </row>
    <row r="26" spans="1:3" x14ac:dyDescent="0.3">
      <c r="A26" s="183"/>
      <c r="B26" s="69" t="s">
        <v>12</v>
      </c>
      <c r="C26" s="76"/>
    </row>
    <row r="27" spans="1:3" x14ac:dyDescent="0.3">
      <c r="A27" s="183"/>
      <c r="B27" s="69" t="s">
        <v>11</v>
      </c>
      <c r="C27" s="76"/>
    </row>
    <row r="28" spans="1:3" s="7" customFormat="1" x14ac:dyDescent="0.3">
      <c r="A28" s="183"/>
      <c r="B28" s="69" t="s">
        <v>13</v>
      </c>
      <c r="C28" s="76"/>
    </row>
    <row r="29" spans="1:3" s="7" customFormat="1" x14ac:dyDescent="0.3">
      <c r="A29" s="183"/>
      <c r="B29" s="69" t="s">
        <v>93</v>
      </c>
      <c r="C29" s="76"/>
    </row>
    <row r="30" spans="1:3" ht="15" customHeight="1" x14ac:dyDescent="0.3">
      <c r="A30" s="183"/>
      <c r="B30" s="69" t="s">
        <v>49</v>
      </c>
      <c r="C30" s="76"/>
    </row>
    <row r="31" spans="1:3" ht="15" thickBot="1" x14ac:dyDescent="0.35">
      <c r="A31" s="184"/>
      <c r="B31" s="70" t="s">
        <v>106</v>
      </c>
      <c r="C31" s="76"/>
    </row>
    <row r="32" spans="1:3" ht="15" thickBot="1" x14ac:dyDescent="0.35">
      <c r="A32" s="76"/>
      <c r="B32" s="76"/>
      <c r="C32" s="76"/>
    </row>
    <row r="33" spans="1:3" ht="15" thickBot="1" x14ac:dyDescent="0.35">
      <c r="A33" s="76"/>
      <c r="B33" s="77" t="s">
        <v>59</v>
      </c>
      <c r="C33" s="77" t="s">
        <v>58</v>
      </c>
    </row>
    <row r="34" spans="1:3" x14ac:dyDescent="0.3">
      <c r="A34" s="185" t="s">
        <v>46</v>
      </c>
      <c r="B34" s="170" t="s">
        <v>61</v>
      </c>
      <c r="C34" s="71" t="s">
        <v>73</v>
      </c>
    </row>
    <row r="35" spans="1:3" x14ac:dyDescent="0.3">
      <c r="A35" s="186"/>
      <c r="B35" s="170"/>
      <c r="C35" s="61" t="s">
        <v>74</v>
      </c>
    </row>
    <row r="36" spans="1:3" x14ac:dyDescent="0.3">
      <c r="A36" s="186"/>
      <c r="B36" s="170"/>
      <c r="C36" s="61" t="s">
        <v>41</v>
      </c>
    </row>
    <row r="37" spans="1:3" x14ac:dyDescent="0.3">
      <c r="A37" s="186"/>
      <c r="B37" s="170"/>
      <c r="C37" s="61" t="s">
        <v>75</v>
      </c>
    </row>
    <row r="38" spans="1:3" x14ac:dyDescent="0.3">
      <c r="A38" s="186"/>
      <c r="B38" s="170"/>
      <c r="C38" s="61" t="s">
        <v>78</v>
      </c>
    </row>
    <row r="39" spans="1:3" x14ac:dyDescent="0.3">
      <c r="A39" s="186"/>
      <c r="B39" s="170"/>
      <c r="C39" s="61" t="s">
        <v>76</v>
      </c>
    </row>
    <row r="40" spans="1:3" x14ac:dyDescent="0.3">
      <c r="A40" s="186"/>
      <c r="B40" s="188"/>
      <c r="C40" s="61" t="s">
        <v>77</v>
      </c>
    </row>
    <row r="41" spans="1:3" x14ac:dyDescent="0.3">
      <c r="A41" s="186"/>
      <c r="B41" s="176" t="s">
        <v>47</v>
      </c>
      <c r="C41" s="61" t="s">
        <v>79</v>
      </c>
    </row>
    <row r="42" spans="1:3" x14ac:dyDescent="0.3">
      <c r="A42" s="186"/>
      <c r="B42" s="177"/>
      <c r="C42" s="61" t="s">
        <v>80</v>
      </c>
    </row>
    <row r="43" spans="1:3" x14ac:dyDescent="0.3">
      <c r="A43" s="186"/>
      <c r="B43" s="177"/>
      <c r="C43" s="61" t="s">
        <v>81</v>
      </c>
    </row>
    <row r="44" spans="1:3" x14ac:dyDescent="0.3">
      <c r="A44" s="186"/>
      <c r="B44" s="177"/>
      <c r="C44" s="61" t="s">
        <v>75</v>
      </c>
    </row>
    <row r="45" spans="1:3" x14ac:dyDescent="0.3">
      <c r="A45" s="186"/>
      <c r="B45" s="177"/>
      <c r="C45" s="61" t="s">
        <v>78</v>
      </c>
    </row>
    <row r="46" spans="1:3" x14ac:dyDescent="0.3">
      <c r="A46" s="186"/>
      <c r="B46" s="177"/>
      <c r="C46" s="61" t="s">
        <v>107</v>
      </c>
    </row>
    <row r="47" spans="1:3" x14ac:dyDescent="0.3">
      <c r="A47" s="186"/>
      <c r="B47" s="177"/>
      <c r="C47" s="61" t="s">
        <v>108</v>
      </c>
    </row>
    <row r="48" spans="1:3" x14ac:dyDescent="0.3">
      <c r="A48" s="186"/>
      <c r="B48" s="177"/>
      <c r="C48" s="189" t="s">
        <v>15</v>
      </c>
    </row>
    <row r="49" spans="1:3" ht="3.6" customHeight="1" x14ac:dyDescent="0.3">
      <c r="A49" s="186"/>
      <c r="B49" s="177"/>
      <c r="C49" s="190"/>
    </row>
    <row r="50" spans="1:3" hidden="1" x14ac:dyDescent="0.3">
      <c r="A50" s="186"/>
      <c r="B50" s="178"/>
      <c r="C50" s="191"/>
    </row>
    <row r="51" spans="1:3" x14ac:dyDescent="0.3">
      <c r="A51" s="186"/>
      <c r="B51" s="176" t="s">
        <v>48</v>
      </c>
      <c r="C51" s="61" t="s">
        <v>42</v>
      </c>
    </row>
    <row r="52" spans="1:3" x14ac:dyDescent="0.3">
      <c r="A52" s="186"/>
      <c r="B52" s="177"/>
      <c r="C52" s="61" t="s">
        <v>75</v>
      </c>
    </row>
    <row r="53" spans="1:3" x14ac:dyDescent="0.3">
      <c r="A53" s="187"/>
      <c r="B53" s="178"/>
      <c r="C53" s="61" t="s">
        <v>78</v>
      </c>
    </row>
    <row r="54" spans="1:3" s="7" customFormat="1" x14ac:dyDescent="0.3">
      <c r="C54" s="89"/>
    </row>
    <row r="55" spans="1:3" s="7" customFormat="1" ht="15" thickBot="1" x14ac:dyDescent="0.35">
      <c r="C55" s="89"/>
    </row>
    <row r="56" spans="1:3" ht="15" thickBot="1" x14ac:dyDescent="0.35">
      <c r="B56" s="77" t="s">
        <v>88</v>
      </c>
    </row>
    <row r="57" spans="1:3" x14ac:dyDescent="0.3">
      <c r="A57" s="174" t="s">
        <v>82</v>
      </c>
      <c r="B57" s="71" t="s">
        <v>83</v>
      </c>
    </row>
    <row r="58" spans="1:3" x14ac:dyDescent="0.3">
      <c r="A58" s="174"/>
      <c r="B58" s="61" t="s">
        <v>135</v>
      </c>
    </row>
    <row r="59" spans="1:3" x14ac:dyDescent="0.3">
      <c r="A59" s="174"/>
      <c r="B59" s="61" t="s">
        <v>84</v>
      </c>
    </row>
    <row r="60" spans="1:3" x14ac:dyDescent="0.3">
      <c r="A60" s="174"/>
      <c r="B60" s="61" t="s">
        <v>136</v>
      </c>
    </row>
    <row r="61" spans="1:3" x14ac:dyDescent="0.3">
      <c r="A61" s="174"/>
      <c r="B61" s="61" t="s">
        <v>85</v>
      </c>
    </row>
    <row r="62" spans="1:3" x14ac:dyDescent="0.3">
      <c r="A62" s="174"/>
      <c r="B62" s="61" t="s">
        <v>86</v>
      </c>
    </row>
    <row r="63" spans="1:3" x14ac:dyDescent="0.3">
      <c r="A63" s="174"/>
      <c r="B63" s="61" t="s">
        <v>87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35"/>
  <sheetViews>
    <sheetView tabSelected="1" view="pageBreakPreview" zoomScale="60" zoomScaleNormal="80" workbookViewId="0">
      <selection activeCell="G85" sqref="G85"/>
    </sheetView>
  </sheetViews>
  <sheetFormatPr defaultRowHeight="14.4" x14ac:dyDescent="0.3"/>
  <cols>
    <col min="1" max="1" width="10.44140625" style="7" customWidth="1"/>
    <col min="2" max="2" width="14.88671875" customWidth="1"/>
    <col min="3" max="3" width="48.44140625" customWidth="1"/>
    <col min="4" max="4" width="41.44140625" hidden="1" customWidth="1"/>
    <col min="5" max="5" width="36.6640625" customWidth="1"/>
    <col min="6" max="7" width="12.88671875" customWidth="1"/>
    <col min="8" max="8" width="15.6640625" style="44" customWidth="1"/>
    <col min="9" max="9" width="15.6640625" style="47" customWidth="1"/>
    <col min="10" max="10" width="18" style="47" customWidth="1"/>
    <col min="11" max="11" width="12.6640625" customWidth="1"/>
    <col min="12" max="12" width="19.5546875" customWidth="1"/>
    <col min="13" max="13" width="15.5546875" customWidth="1"/>
    <col min="14" max="14" width="15" customWidth="1"/>
    <col min="15" max="15" width="18.88671875" hidden="1" customWidth="1"/>
    <col min="16" max="16" width="18.88671875" style="7" hidden="1" customWidth="1"/>
    <col min="17" max="17" width="18.88671875" style="7" customWidth="1"/>
  </cols>
  <sheetData>
    <row r="1" spans="1:20" s="7" customFormat="1" x14ac:dyDescent="0.3">
      <c r="B1" s="62"/>
      <c r="H1" s="44"/>
      <c r="I1" s="47"/>
      <c r="J1" s="47"/>
    </row>
    <row r="2" spans="1:20" s="7" customFormat="1" ht="15.6" x14ac:dyDescent="0.3">
      <c r="B2" s="64" t="s">
        <v>55</v>
      </c>
      <c r="H2" s="44"/>
      <c r="I2" s="47"/>
      <c r="J2" s="47"/>
    </row>
    <row r="3" spans="1:20" s="7" customFormat="1" ht="15.6" x14ac:dyDescent="0.3">
      <c r="B3" s="63" t="s">
        <v>144</v>
      </c>
      <c r="H3" s="44"/>
      <c r="I3" s="47"/>
      <c r="J3" s="47"/>
    </row>
    <row r="4" spans="1:20" s="7" customFormat="1" ht="15.6" x14ac:dyDescent="0.3">
      <c r="B4" s="63" t="s">
        <v>145</v>
      </c>
      <c r="H4" s="44"/>
      <c r="I4" s="47"/>
      <c r="J4" s="47"/>
    </row>
    <row r="5" spans="1:20" s="7" customFormat="1" ht="15.6" x14ac:dyDescent="0.3">
      <c r="B5" s="156" t="s">
        <v>56</v>
      </c>
      <c r="C5" s="157"/>
      <c r="H5" s="44"/>
      <c r="I5" s="47"/>
      <c r="J5" s="47"/>
    </row>
    <row r="6" spans="1:20" s="7" customFormat="1" ht="15.6" x14ac:dyDescent="0.3">
      <c r="B6" s="156" t="s">
        <v>277</v>
      </c>
      <c r="C6" s="157"/>
      <c r="H6" s="44"/>
      <c r="I6" s="47"/>
      <c r="J6" s="47"/>
    </row>
    <row r="7" spans="1:20" s="7" customFormat="1" ht="15.6" x14ac:dyDescent="0.3">
      <c r="B7" s="156" t="s">
        <v>259</v>
      </c>
      <c r="C7" s="157"/>
      <c r="H7" s="44"/>
      <c r="I7" s="47"/>
      <c r="J7" s="47"/>
    </row>
    <row r="8" spans="1:20" s="7" customFormat="1" ht="15.6" x14ac:dyDescent="0.3">
      <c r="B8" s="63" t="s">
        <v>225</v>
      </c>
      <c r="C8" s="157"/>
      <c r="H8" s="44"/>
      <c r="I8" s="47"/>
      <c r="J8" s="47"/>
    </row>
    <row r="9" spans="1:20" s="7" customFormat="1" ht="15.6" x14ac:dyDescent="0.3">
      <c r="B9" s="87" t="s">
        <v>69</v>
      </c>
      <c r="H9" s="44"/>
      <c r="I9" s="47"/>
      <c r="J9" s="47"/>
    </row>
    <row r="10" spans="1:20" ht="15.75" customHeight="1" thickBot="1" x14ac:dyDescent="0.35">
      <c r="A10" s="108"/>
      <c r="B10" s="227" t="s">
        <v>40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1"/>
      <c r="S10" s="1"/>
      <c r="T10" s="1"/>
    </row>
    <row r="11" spans="1:20" ht="15.6" x14ac:dyDescent="0.3">
      <c r="A11" s="112" t="s">
        <v>109</v>
      </c>
      <c r="B11" s="206" t="s">
        <v>0</v>
      </c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7"/>
      <c r="R11" s="1"/>
      <c r="S11" s="1"/>
      <c r="T11" s="1"/>
    </row>
    <row r="12" spans="1:20" x14ac:dyDescent="0.3">
      <c r="A12" s="217">
        <v>1</v>
      </c>
      <c r="B12" s="219" t="s">
        <v>26</v>
      </c>
      <c r="C12" s="208" t="s">
        <v>62</v>
      </c>
      <c r="D12" s="208" t="s">
        <v>10</v>
      </c>
      <c r="E12" s="208" t="s">
        <v>65</v>
      </c>
      <c r="F12" s="208" t="s">
        <v>16</v>
      </c>
      <c r="G12" s="208" t="s">
        <v>17</v>
      </c>
      <c r="H12" s="221" t="s">
        <v>64</v>
      </c>
      <c r="I12" s="221"/>
      <c r="J12" s="221"/>
      <c r="K12" s="208" t="s">
        <v>66</v>
      </c>
      <c r="L12" s="208" t="s">
        <v>67</v>
      </c>
      <c r="M12" s="208" t="s">
        <v>68</v>
      </c>
      <c r="N12" s="208"/>
      <c r="O12" s="215" t="s">
        <v>92</v>
      </c>
      <c r="P12" s="208" t="s">
        <v>43</v>
      </c>
      <c r="Q12" s="210" t="s">
        <v>44</v>
      </c>
      <c r="R12" s="1"/>
      <c r="S12" s="1"/>
      <c r="T12" s="1"/>
    </row>
    <row r="13" spans="1:20" ht="54.75" customHeight="1" thickBot="1" x14ac:dyDescent="0.35">
      <c r="A13" s="233"/>
      <c r="B13" s="220"/>
      <c r="C13" s="209"/>
      <c r="D13" s="209"/>
      <c r="E13" s="209"/>
      <c r="F13" s="209"/>
      <c r="G13" s="209"/>
      <c r="H13" s="53" t="s">
        <v>20</v>
      </c>
      <c r="I13" s="150" t="s">
        <v>19</v>
      </c>
      <c r="J13" s="150" t="s">
        <v>21</v>
      </c>
      <c r="K13" s="209"/>
      <c r="L13" s="209"/>
      <c r="M13" s="149" t="s">
        <v>70</v>
      </c>
      <c r="N13" s="149" t="s">
        <v>24</v>
      </c>
      <c r="O13" s="216"/>
      <c r="P13" s="209"/>
      <c r="Q13" s="211"/>
      <c r="R13" s="1"/>
      <c r="S13" s="1"/>
      <c r="T13" s="1"/>
    </row>
    <row r="14" spans="1:20" ht="27.6" x14ac:dyDescent="0.3">
      <c r="A14" s="109" t="s">
        <v>176</v>
      </c>
      <c r="B14" s="106" t="s">
        <v>147</v>
      </c>
      <c r="C14" s="56" t="s">
        <v>148</v>
      </c>
      <c r="D14" s="56"/>
      <c r="E14" s="56" t="s">
        <v>80</v>
      </c>
      <c r="F14" s="56">
        <v>4</v>
      </c>
      <c r="G14" s="56" t="s">
        <v>149</v>
      </c>
      <c r="H14" s="57">
        <f>(14841628.74+15987271.58+16006095.19+14076094.14)/3.8</f>
        <v>16029234.118421054</v>
      </c>
      <c r="I14" s="58">
        <v>1</v>
      </c>
      <c r="J14" s="58">
        <v>0</v>
      </c>
      <c r="K14" s="56">
        <v>1</v>
      </c>
      <c r="L14" s="56" t="s">
        <v>8</v>
      </c>
      <c r="M14" s="97">
        <v>43182</v>
      </c>
      <c r="N14" s="97">
        <v>43311</v>
      </c>
      <c r="O14" s="56"/>
      <c r="P14" s="56"/>
      <c r="Q14" s="59" t="s">
        <v>49</v>
      </c>
      <c r="R14" s="1"/>
      <c r="S14" s="1"/>
      <c r="T14" s="1"/>
    </row>
    <row r="15" spans="1:20" s="7" customFormat="1" ht="27.6" x14ac:dyDescent="0.3">
      <c r="A15" s="110" t="s">
        <v>177</v>
      </c>
      <c r="B15" s="107" t="s">
        <v>147</v>
      </c>
      <c r="C15" s="9" t="s">
        <v>213</v>
      </c>
      <c r="D15" s="9"/>
      <c r="E15" s="9" t="s">
        <v>80</v>
      </c>
      <c r="F15" s="9">
        <v>1</v>
      </c>
      <c r="G15" s="9" t="s">
        <v>239</v>
      </c>
      <c r="H15" s="42">
        <f>16500000/3.7</f>
        <v>4459459.4594594594</v>
      </c>
      <c r="I15" s="45">
        <v>1</v>
      </c>
      <c r="J15" s="45">
        <v>0</v>
      </c>
      <c r="K15" s="9">
        <v>1</v>
      </c>
      <c r="L15" s="9" t="s">
        <v>8</v>
      </c>
      <c r="M15" s="98">
        <v>43571</v>
      </c>
      <c r="N15" s="98">
        <v>43670</v>
      </c>
      <c r="O15" s="9"/>
      <c r="P15" s="9"/>
      <c r="Q15" s="10" t="s">
        <v>49</v>
      </c>
      <c r="R15" s="2"/>
      <c r="S15" s="2"/>
      <c r="T15" s="2"/>
    </row>
    <row r="16" spans="1:20" s="7" customFormat="1" ht="27.6" x14ac:dyDescent="0.3">
      <c r="A16" s="110" t="s">
        <v>178</v>
      </c>
      <c r="B16" s="107" t="s">
        <v>147</v>
      </c>
      <c r="C16" s="9" t="s">
        <v>214</v>
      </c>
      <c r="D16" s="119"/>
      <c r="E16" s="119" t="s">
        <v>80</v>
      </c>
      <c r="F16" s="119">
        <v>1</v>
      </c>
      <c r="G16" s="119"/>
      <c r="H16" s="42">
        <v>4350000</v>
      </c>
      <c r="I16" s="120">
        <v>1</v>
      </c>
      <c r="J16" s="120">
        <v>0</v>
      </c>
      <c r="K16" s="119">
        <v>1</v>
      </c>
      <c r="L16" s="119" t="s">
        <v>8</v>
      </c>
      <c r="M16" s="122">
        <v>44144</v>
      </c>
      <c r="N16" s="122">
        <v>44210</v>
      </c>
      <c r="O16" s="119"/>
      <c r="P16" s="119"/>
      <c r="Q16" s="121" t="s">
        <v>1</v>
      </c>
      <c r="R16" s="2"/>
      <c r="S16" s="2"/>
      <c r="T16" s="2"/>
    </row>
    <row r="17" spans="1:20" s="7" customFormat="1" ht="27.6" x14ac:dyDescent="0.3">
      <c r="A17" s="110" t="s">
        <v>212</v>
      </c>
      <c r="B17" s="107" t="s">
        <v>147</v>
      </c>
      <c r="C17" s="9" t="s">
        <v>215</v>
      </c>
      <c r="D17" s="9"/>
      <c r="E17" s="9" t="s">
        <v>80</v>
      </c>
      <c r="F17" s="9">
        <v>1</v>
      </c>
      <c r="G17" s="9"/>
      <c r="H17" s="42">
        <v>4350000</v>
      </c>
      <c r="I17" s="45">
        <v>1</v>
      </c>
      <c r="J17" s="45">
        <v>0</v>
      </c>
      <c r="K17" s="9">
        <v>1</v>
      </c>
      <c r="L17" s="9" t="s">
        <v>8</v>
      </c>
      <c r="M17" s="122">
        <v>44144</v>
      </c>
      <c r="N17" s="122">
        <v>44210</v>
      </c>
      <c r="O17" s="9"/>
      <c r="P17" s="9"/>
      <c r="Q17" s="10" t="s">
        <v>1</v>
      </c>
      <c r="R17" s="2"/>
      <c r="S17" s="2"/>
      <c r="T17" s="2"/>
    </row>
    <row r="18" spans="1:20" s="7" customFormat="1" ht="27.6" x14ac:dyDescent="0.3">
      <c r="A18" s="110" t="s">
        <v>229</v>
      </c>
      <c r="B18" s="9" t="s">
        <v>147</v>
      </c>
      <c r="C18" s="9" t="s">
        <v>174</v>
      </c>
      <c r="D18" s="9"/>
      <c r="E18" s="9" t="s">
        <v>80</v>
      </c>
      <c r="F18" s="9">
        <v>1</v>
      </c>
      <c r="G18" s="9" t="s">
        <v>206</v>
      </c>
      <c r="H18" s="42">
        <f>1021026.42/3.7</f>
        <v>275953.08648648649</v>
      </c>
      <c r="I18" s="45">
        <v>1</v>
      </c>
      <c r="J18" s="45">
        <v>0</v>
      </c>
      <c r="K18" s="9">
        <v>2</v>
      </c>
      <c r="L18" s="9" t="s">
        <v>8</v>
      </c>
      <c r="M18" s="98">
        <v>43689</v>
      </c>
      <c r="N18" s="98">
        <v>43780</v>
      </c>
      <c r="O18" s="9"/>
      <c r="P18" s="9"/>
      <c r="Q18" s="10" t="s">
        <v>14</v>
      </c>
      <c r="R18" s="2"/>
      <c r="S18" s="2"/>
      <c r="T18" s="2"/>
    </row>
    <row r="19" spans="1:20" s="7" customFormat="1" ht="27.6" x14ac:dyDescent="0.3">
      <c r="A19" s="110" t="s">
        <v>252</v>
      </c>
      <c r="B19" s="9" t="s">
        <v>147</v>
      </c>
      <c r="C19" s="9" t="s">
        <v>248</v>
      </c>
      <c r="D19" s="148"/>
      <c r="E19" s="9" t="s">
        <v>80</v>
      </c>
      <c r="F19" s="9">
        <v>1</v>
      </c>
      <c r="G19" s="9"/>
      <c r="H19" s="42">
        <f>6000000/3.7</f>
        <v>1621621.6216216215</v>
      </c>
      <c r="I19" s="45">
        <v>1</v>
      </c>
      <c r="J19" s="45">
        <v>0</v>
      </c>
      <c r="K19" s="9">
        <v>1</v>
      </c>
      <c r="L19" s="9" t="s">
        <v>8</v>
      </c>
      <c r="M19" s="98">
        <v>43689</v>
      </c>
      <c r="N19" s="98">
        <v>43780</v>
      </c>
      <c r="O19" s="9"/>
      <c r="P19" s="9"/>
      <c r="Q19" s="10" t="s">
        <v>14</v>
      </c>
      <c r="R19" s="2"/>
      <c r="S19" s="2"/>
      <c r="T19" s="2"/>
    </row>
    <row r="20" spans="1:20" s="7" customFormat="1" ht="27.6" x14ac:dyDescent="0.3">
      <c r="A20" s="110" t="s">
        <v>253</v>
      </c>
      <c r="B20" s="9" t="s">
        <v>147</v>
      </c>
      <c r="C20" s="9" t="s">
        <v>260</v>
      </c>
      <c r="D20" s="148"/>
      <c r="E20" s="9" t="s">
        <v>80</v>
      </c>
      <c r="F20" s="9">
        <v>1</v>
      </c>
      <c r="G20" s="9"/>
      <c r="H20" s="42">
        <f>6000000/3.7</f>
        <v>1621621.6216216215</v>
      </c>
      <c r="I20" s="45">
        <v>1</v>
      </c>
      <c r="J20" s="45">
        <v>0</v>
      </c>
      <c r="K20" s="9">
        <v>1</v>
      </c>
      <c r="L20" s="9" t="s">
        <v>8</v>
      </c>
      <c r="M20" s="98">
        <v>43724</v>
      </c>
      <c r="N20" s="98">
        <v>43808</v>
      </c>
      <c r="O20" s="9"/>
      <c r="P20" s="9"/>
      <c r="Q20" s="10" t="s">
        <v>14</v>
      </c>
      <c r="R20" s="2"/>
      <c r="S20" s="2"/>
      <c r="T20" s="2"/>
    </row>
    <row r="21" spans="1:20" ht="28.2" thickBot="1" x14ac:dyDescent="0.35">
      <c r="A21" s="111" t="s">
        <v>254</v>
      </c>
      <c r="B21" s="12" t="s">
        <v>147</v>
      </c>
      <c r="C21" s="12" t="s">
        <v>249</v>
      </c>
      <c r="D21" s="113"/>
      <c r="E21" s="12" t="s">
        <v>80</v>
      </c>
      <c r="F21" s="12">
        <v>1</v>
      </c>
      <c r="G21" s="12"/>
      <c r="H21" s="43">
        <v>4500000</v>
      </c>
      <c r="I21" s="46">
        <v>1</v>
      </c>
      <c r="J21" s="46">
        <v>0</v>
      </c>
      <c r="K21" s="12">
        <v>1</v>
      </c>
      <c r="L21" s="12" t="s">
        <v>8</v>
      </c>
      <c r="M21" s="99">
        <v>44172</v>
      </c>
      <c r="N21" s="99">
        <v>44244</v>
      </c>
      <c r="O21" s="12"/>
      <c r="P21" s="12"/>
      <c r="Q21" s="13" t="s">
        <v>1</v>
      </c>
      <c r="R21" s="131"/>
      <c r="S21" s="1"/>
      <c r="T21" s="1"/>
    </row>
    <row r="22" spans="1:20" s="7" customFormat="1" x14ac:dyDescent="0.3">
      <c r="B22" s="48"/>
      <c r="C22" s="48"/>
      <c r="D22" s="48"/>
      <c r="E22" s="48"/>
      <c r="F22" s="48"/>
      <c r="G22" s="48" t="s">
        <v>4</v>
      </c>
      <c r="H22" s="49">
        <f>SUM(H14:H21)</f>
        <v>37207889.907610238</v>
      </c>
      <c r="I22" s="50"/>
      <c r="J22" s="50"/>
      <c r="K22" s="48"/>
      <c r="L22" s="48"/>
      <c r="M22" s="48"/>
      <c r="N22" s="48"/>
      <c r="O22" s="48"/>
      <c r="P22" s="48"/>
      <c r="Q22" s="48"/>
      <c r="R22" s="2"/>
      <c r="S22" s="2"/>
      <c r="T22" s="2"/>
    </row>
    <row r="23" spans="1:20" ht="15" thickBot="1" x14ac:dyDescent="0.35"/>
    <row r="24" spans="1:20" ht="15.6" x14ac:dyDescent="0.3">
      <c r="A24" s="112" t="s">
        <v>109</v>
      </c>
      <c r="B24" s="206" t="s">
        <v>25</v>
      </c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206"/>
      <c r="O24" s="206"/>
      <c r="P24" s="206"/>
      <c r="Q24" s="207"/>
      <c r="R24" s="2"/>
      <c r="S24" s="2"/>
      <c r="T24" s="2"/>
    </row>
    <row r="25" spans="1:20" ht="15" customHeight="1" x14ac:dyDescent="0.3">
      <c r="A25" s="217">
        <v>2</v>
      </c>
      <c r="B25" s="219" t="s">
        <v>26</v>
      </c>
      <c r="C25" s="208" t="s">
        <v>62</v>
      </c>
      <c r="D25" s="209" t="s">
        <v>10</v>
      </c>
      <c r="E25" s="208" t="s">
        <v>65</v>
      </c>
      <c r="F25" s="208" t="s">
        <v>16</v>
      </c>
      <c r="G25" s="208" t="s">
        <v>17</v>
      </c>
      <c r="H25" s="221" t="s">
        <v>18</v>
      </c>
      <c r="I25" s="221"/>
      <c r="J25" s="221"/>
      <c r="K25" s="208" t="s">
        <v>22</v>
      </c>
      <c r="L25" s="208" t="s">
        <v>23</v>
      </c>
      <c r="M25" s="208" t="s">
        <v>63</v>
      </c>
      <c r="N25" s="208"/>
      <c r="O25" s="215" t="s">
        <v>92</v>
      </c>
      <c r="P25" s="208" t="s">
        <v>43</v>
      </c>
      <c r="Q25" s="210" t="s">
        <v>44</v>
      </c>
      <c r="R25" s="2"/>
      <c r="S25" s="2"/>
      <c r="T25" s="2"/>
    </row>
    <row r="26" spans="1:20" ht="51.75" customHeight="1" thickBot="1" x14ac:dyDescent="0.35">
      <c r="A26" s="218"/>
      <c r="B26" s="220"/>
      <c r="C26" s="209"/>
      <c r="D26" s="229"/>
      <c r="E26" s="209"/>
      <c r="F26" s="209"/>
      <c r="G26" s="209"/>
      <c r="H26" s="53" t="s">
        <v>20</v>
      </c>
      <c r="I26" s="150" t="s">
        <v>19</v>
      </c>
      <c r="J26" s="150" t="s">
        <v>21</v>
      </c>
      <c r="K26" s="209"/>
      <c r="L26" s="209"/>
      <c r="M26" s="149" t="s">
        <v>70</v>
      </c>
      <c r="N26" s="149" t="s">
        <v>24</v>
      </c>
      <c r="O26" s="216"/>
      <c r="P26" s="209"/>
      <c r="Q26" s="211"/>
      <c r="R26" s="2"/>
      <c r="S26" s="2"/>
      <c r="T26" s="2"/>
    </row>
    <row r="27" spans="1:20" ht="27.6" x14ac:dyDescent="0.3">
      <c r="A27" s="109" t="s">
        <v>179</v>
      </c>
      <c r="B27" s="56" t="s">
        <v>147</v>
      </c>
      <c r="C27" s="56" t="s">
        <v>228</v>
      </c>
      <c r="D27" s="56"/>
      <c r="E27" s="56" t="s">
        <v>75</v>
      </c>
      <c r="F27" s="56">
        <v>1</v>
      </c>
      <c r="G27" s="56" t="s">
        <v>150</v>
      </c>
      <c r="H27" s="57">
        <v>300361.25</v>
      </c>
      <c r="I27" s="58">
        <v>1</v>
      </c>
      <c r="J27" s="58">
        <v>0</v>
      </c>
      <c r="K27" s="56">
        <v>2</v>
      </c>
      <c r="L27" s="56" t="s">
        <v>8</v>
      </c>
      <c r="M27" s="97">
        <v>43164</v>
      </c>
      <c r="N27" s="97">
        <v>43192</v>
      </c>
      <c r="O27" s="56"/>
      <c r="P27" s="56"/>
      <c r="Q27" s="59" t="s">
        <v>105</v>
      </c>
      <c r="R27" s="2"/>
      <c r="S27" s="2"/>
      <c r="T27" s="2"/>
    </row>
    <row r="28" spans="1:20" ht="27.6" x14ac:dyDescent="0.3">
      <c r="A28" s="110" t="s">
        <v>180</v>
      </c>
      <c r="B28" s="9" t="s">
        <v>147</v>
      </c>
      <c r="C28" s="9" t="s">
        <v>151</v>
      </c>
      <c r="D28" s="9"/>
      <c r="E28" s="9" t="s">
        <v>81</v>
      </c>
      <c r="F28" s="9">
        <v>1</v>
      </c>
      <c r="G28" s="9" t="s">
        <v>152</v>
      </c>
      <c r="H28" s="42">
        <v>14988.62</v>
      </c>
      <c r="I28" s="45">
        <v>1</v>
      </c>
      <c r="J28" s="45">
        <v>0</v>
      </c>
      <c r="K28" s="9">
        <v>2</v>
      </c>
      <c r="L28" s="9" t="s">
        <v>7</v>
      </c>
      <c r="M28" s="98">
        <v>43241</v>
      </c>
      <c r="N28" s="98">
        <v>43325</v>
      </c>
      <c r="O28" s="9"/>
      <c r="P28" s="9"/>
      <c r="Q28" s="10" t="s">
        <v>105</v>
      </c>
      <c r="R28" s="2"/>
      <c r="S28" s="2"/>
      <c r="T28" s="2"/>
    </row>
    <row r="29" spans="1:20" s="7" customFormat="1" ht="27.6" x14ac:dyDescent="0.3">
      <c r="A29" s="110" t="s">
        <v>181</v>
      </c>
      <c r="B29" s="9" t="s">
        <v>147</v>
      </c>
      <c r="C29" s="9" t="s">
        <v>153</v>
      </c>
      <c r="D29" s="9"/>
      <c r="E29" s="9" t="s">
        <v>81</v>
      </c>
      <c r="F29" s="9">
        <v>1</v>
      </c>
      <c r="G29" s="9" t="s">
        <v>154</v>
      </c>
      <c r="H29" s="42">
        <f>19800/3.8</f>
        <v>5210.5263157894742</v>
      </c>
      <c r="I29" s="45">
        <v>1</v>
      </c>
      <c r="J29" s="45">
        <v>0</v>
      </c>
      <c r="K29" s="9">
        <v>2</v>
      </c>
      <c r="L29" s="9" t="s">
        <v>7</v>
      </c>
      <c r="M29" s="98">
        <v>43396</v>
      </c>
      <c r="N29" s="98">
        <v>43441</v>
      </c>
      <c r="O29" s="9"/>
      <c r="P29" s="9"/>
      <c r="Q29" s="10" t="s">
        <v>105</v>
      </c>
      <c r="R29" s="131"/>
      <c r="S29" s="2"/>
      <c r="T29" s="2"/>
    </row>
    <row r="30" spans="1:20" s="7" customFormat="1" ht="37.5" customHeight="1" x14ac:dyDescent="0.3">
      <c r="A30" s="110" t="s">
        <v>182</v>
      </c>
      <c r="B30" s="9" t="s">
        <v>147</v>
      </c>
      <c r="C30" s="9" t="s">
        <v>218</v>
      </c>
      <c r="D30" s="9"/>
      <c r="E30" s="9" t="s">
        <v>80</v>
      </c>
      <c r="F30" s="9">
        <v>1</v>
      </c>
      <c r="G30" s="9" t="s">
        <v>211</v>
      </c>
      <c r="H30" s="42">
        <f>6081355.4/3.8</f>
        <v>1600356.6842105265</v>
      </c>
      <c r="I30" s="45">
        <v>1</v>
      </c>
      <c r="J30" s="45">
        <v>0</v>
      </c>
      <c r="K30" s="124" t="s">
        <v>219</v>
      </c>
      <c r="L30" s="9" t="s">
        <v>8</v>
      </c>
      <c r="M30" s="98">
        <v>43787</v>
      </c>
      <c r="N30" s="98">
        <v>43879</v>
      </c>
      <c r="O30" s="9"/>
      <c r="P30" s="9"/>
      <c r="Q30" s="10" t="s">
        <v>1</v>
      </c>
      <c r="R30" s="131"/>
      <c r="S30" s="2"/>
      <c r="T30" s="2"/>
    </row>
    <row r="31" spans="1:20" ht="27.6" x14ac:dyDescent="0.3">
      <c r="A31" s="125" t="s">
        <v>183</v>
      </c>
      <c r="B31" s="126" t="s">
        <v>147</v>
      </c>
      <c r="C31" s="126" t="s">
        <v>155</v>
      </c>
      <c r="D31" s="126"/>
      <c r="E31" s="126" t="s">
        <v>81</v>
      </c>
      <c r="F31" s="126">
        <v>1</v>
      </c>
      <c r="G31" s="126"/>
      <c r="H31" s="127"/>
      <c r="I31" s="128">
        <v>1</v>
      </c>
      <c r="J31" s="128">
        <v>0</v>
      </c>
      <c r="K31" s="126">
        <v>3</v>
      </c>
      <c r="L31" s="126" t="s">
        <v>8</v>
      </c>
      <c r="M31" s="129"/>
      <c r="N31" s="129"/>
      <c r="O31" s="126"/>
      <c r="P31" s="126"/>
      <c r="Q31" s="130" t="s">
        <v>11</v>
      </c>
      <c r="R31" s="131" t="s">
        <v>261</v>
      </c>
      <c r="S31" s="2"/>
      <c r="T31" s="2"/>
    </row>
    <row r="32" spans="1:20" s="72" customFormat="1" hidden="1" x14ac:dyDescent="0.3">
      <c r="A32" s="125" t="s">
        <v>184</v>
      </c>
      <c r="B32" s="126" t="s">
        <v>147</v>
      </c>
      <c r="C32" s="126" t="s">
        <v>156</v>
      </c>
      <c r="D32" s="126"/>
      <c r="E32" s="126" t="s">
        <v>80</v>
      </c>
      <c r="F32" s="126">
        <v>1</v>
      </c>
      <c r="G32" s="126"/>
      <c r="H32" s="127"/>
      <c r="I32" s="128">
        <v>1</v>
      </c>
      <c r="J32" s="128">
        <v>0</v>
      </c>
      <c r="K32" s="126">
        <v>3</v>
      </c>
      <c r="L32" s="126" t="s">
        <v>8</v>
      </c>
      <c r="M32" s="129"/>
      <c r="N32" s="129"/>
      <c r="O32" s="126"/>
      <c r="P32" s="126"/>
      <c r="Q32" s="130" t="s">
        <v>11</v>
      </c>
      <c r="R32" s="131" t="s">
        <v>226</v>
      </c>
      <c r="S32" s="123"/>
      <c r="T32" s="123"/>
    </row>
    <row r="33" spans="1:20" s="72" customFormat="1" ht="27.6" x14ac:dyDescent="0.3">
      <c r="A33" s="110" t="s">
        <v>185</v>
      </c>
      <c r="B33" s="9" t="s">
        <v>147</v>
      </c>
      <c r="C33" s="9" t="s">
        <v>157</v>
      </c>
      <c r="D33" s="9"/>
      <c r="E33" s="9" t="s">
        <v>81</v>
      </c>
      <c r="F33" s="9">
        <v>5</v>
      </c>
      <c r="G33" s="9" t="s">
        <v>158</v>
      </c>
      <c r="H33" s="42">
        <f>(241475+7843.63+21230)/3.8</f>
        <v>71197.007894736846</v>
      </c>
      <c r="I33" s="45">
        <v>1</v>
      </c>
      <c r="J33" s="45">
        <v>0</v>
      </c>
      <c r="K33" s="9">
        <v>4</v>
      </c>
      <c r="L33" s="9" t="s">
        <v>7</v>
      </c>
      <c r="M33" s="98">
        <v>43269</v>
      </c>
      <c r="N33" s="98">
        <v>43319</v>
      </c>
      <c r="O33" s="9"/>
      <c r="P33" s="9"/>
      <c r="Q33" s="10" t="s">
        <v>105</v>
      </c>
      <c r="R33" s="123"/>
      <c r="S33" s="123"/>
      <c r="T33" s="123"/>
    </row>
    <row r="34" spans="1:20" s="72" customFormat="1" ht="27.6" x14ac:dyDescent="0.3">
      <c r="A34" s="110" t="s">
        <v>216</v>
      </c>
      <c r="B34" s="9" t="s">
        <v>147</v>
      </c>
      <c r="C34" s="9" t="s">
        <v>227</v>
      </c>
      <c r="D34" s="9"/>
      <c r="E34" s="9" t="s">
        <v>75</v>
      </c>
      <c r="F34" s="9">
        <v>1</v>
      </c>
      <c r="G34" s="9"/>
      <c r="H34" s="42">
        <f>998385/3.8</f>
        <v>262732.89473684214</v>
      </c>
      <c r="I34" s="45">
        <v>1</v>
      </c>
      <c r="J34" s="45">
        <v>0</v>
      </c>
      <c r="K34" s="9">
        <v>2</v>
      </c>
      <c r="L34" s="9" t="s">
        <v>8</v>
      </c>
      <c r="M34" s="98">
        <v>43780</v>
      </c>
      <c r="N34" s="98">
        <v>43810</v>
      </c>
      <c r="O34" s="9"/>
      <c r="P34" s="9"/>
      <c r="Q34" s="10" t="s">
        <v>1</v>
      </c>
      <c r="R34" s="131"/>
      <c r="S34" s="123"/>
      <c r="T34" s="123"/>
    </row>
    <row r="35" spans="1:20" s="72" customFormat="1" ht="27.6" x14ac:dyDescent="0.3">
      <c r="A35" s="110" t="s">
        <v>217</v>
      </c>
      <c r="B35" s="9" t="s">
        <v>147</v>
      </c>
      <c r="C35" s="9" t="s">
        <v>250</v>
      </c>
      <c r="D35" s="9"/>
      <c r="E35" s="9" t="s">
        <v>81</v>
      </c>
      <c r="F35" s="9">
        <v>1</v>
      </c>
      <c r="G35" s="9"/>
      <c r="H35" s="42">
        <v>200000</v>
      </c>
      <c r="I35" s="45">
        <v>1</v>
      </c>
      <c r="J35" s="45">
        <v>0</v>
      </c>
      <c r="K35" s="9">
        <v>2</v>
      </c>
      <c r="L35" s="9" t="s">
        <v>7</v>
      </c>
      <c r="M35" s="98">
        <v>43836</v>
      </c>
      <c r="N35" s="98">
        <v>43881</v>
      </c>
      <c r="O35" s="9"/>
      <c r="P35" s="9"/>
      <c r="Q35" s="10" t="s">
        <v>1</v>
      </c>
      <c r="R35" s="131"/>
      <c r="S35" s="123"/>
      <c r="T35" s="123"/>
    </row>
    <row r="36" spans="1:20" s="72" customFormat="1" x14ac:dyDescent="0.3">
      <c r="A36" s="110" t="s">
        <v>240</v>
      </c>
      <c r="B36" s="9" t="s">
        <v>147</v>
      </c>
      <c r="C36" s="9" t="s">
        <v>241</v>
      </c>
      <c r="D36" s="9"/>
      <c r="E36" s="9" t="s">
        <v>81</v>
      </c>
      <c r="F36" s="9">
        <v>1</v>
      </c>
      <c r="G36" s="9"/>
      <c r="H36" s="42">
        <f>555180/3.8</f>
        <v>146100</v>
      </c>
      <c r="I36" s="45">
        <v>1</v>
      </c>
      <c r="J36" s="45">
        <v>0</v>
      </c>
      <c r="K36" s="9">
        <v>2</v>
      </c>
      <c r="L36" s="9" t="s">
        <v>7</v>
      </c>
      <c r="M36" s="98">
        <v>43850</v>
      </c>
      <c r="N36" s="98">
        <v>43896</v>
      </c>
      <c r="O36" s="9"/>
      <c r="P36" s="9"/>
      <c r="Q36" s="10" t="s">
        <v>1</v>
      </c>
      <c r="R36" s="131"/>
      <c r="S36" s="123"/>
      <c r="T36" s="123"/>
    </row>
    <row r="37" spans="1:20" s="72" customFormat="1" x14ac:dyDescent="0.3">
      <c r="A37" s="110" t="s">
        <v>255</v>
      </c>
      <c r="B37" s="9" t="s">
        <v>147</v>
      </c>
      <c r="C37" s="9" t="s">
        <v>257</v>
      </c>
      <c r="D37" s="9"/>
      <c r="E37" s="9" t="s">
        <v>81</v>
      </c>
      <c r="F37" s="9">
        <v>1</v>
      </c>
      <c r="G37" s="9"/>
      <c r="H37" s="42">
        <v>22000</v>
      </c>
      <c r="I37" s="45">
        <v>1</v>
      </c>
      <c r="J37" s="45">
        <v>0</v>
      </c>
      <c r="K37" s="9">
        <v>4</v>
      </c>
      <c r="L37" s="9" t="s">
        <v>7</v>
      </c>
      <c r="M37" s="98">
        <v>43969</v>
      </c>
      <c r="N37" s="98">
        <v>44004</v>
      </c>
      <c r="O37" s="9"/>
      <c r="P37" s="9"/>
      <c r="Q37" s="10" t="s">
        <v>1</v>
      </c>
      <c r="R37" s="131"/>
      <c r="S37" s="123"/>
      <c r="T37" s="123"/>
    </row>
    <row r="38" spans="1:20" s="72" customFormat="1" ht="15" thickBot="1" x14ac:dyDescent="0.35">
      <c r="A38" s="111" t="s">
        <v>256</v>
      </c>
      <c r="B38" s="12" t="s">
        <v>147</v>
      </c>
      <c r="C38" s="12" t="s">
        <v>258</v>
      </c>
      <c r="D38" s="12"/>
      <c r="E38" s="12" t="s">
        <v>81</v>
      </c>
      <c r="F38" s="12">
        <v>1</v>
      </c>
      <c r="G38" s="12"/>
      <c r="H38" s="43">
        <v>14000</v>
      </c>
      <c r="I38" s="46">
        <v>1</v>
      </c>
      <c r="J38" s="46">
        <v>0</v>
      </c>
      <c r="K38" s="12">
        <v>4</v>
      </c>
      <c r="L38" s="12" t="s">
        <v>7</v>
      </c>
      <c r="M38" s="99">
        <v>43969</v>
      </c>
      <c r="N38" s="99">
        <v>44004</v>
      </c>
      <c r="O38" s="12"/>
      <c r="P38" s="12"/>
      <c r="Q38" s="13" t="s">
        <v>1</v>
      </c>
      <c r="R38" s="131"/>
      <c r="S38" s="123"/>
      <c r="T38" s="123"/>
    </row>
    <row r="39" spans="1:20" s="7" customFormat="1" x14ac:dyDescent="0.3">
      <c r="B39" s="48"/>
      <c r="C39" s="48"/>
      <c r="D39" s="48"/>
      <c r="E39" s="48"/>
      <c r="F39" s="48"/>
      <c r="G39" s="48" t="s">
        <v>4</v>
      </c>
      <c r="H39" s="49">
        <f>SUM(H27:H38)</f>
        <v>2636946.983157895</v>
      </c>
      <c r="I39" s="50"/>
      <c r="J39" s="50"/>
      <c r="K39" s="48"/>
      <c r="L39" s="48"/>
      <c r="M39" s="48"/>
      <c r="N39" s="48"/>
      <c r="O39" s="48"/>
      <c r="P39" s="48"/>
      <c r="Q39" s="48"/>
      <c r="R39" s="2"/>
      <c r="S39" s="2"/>
      <c r="T39" s="2"/>
    </row>
    <row r="40" spans="1:20" ht="15" thickBot="1" x14ac:dyDescent="0.35"/>
    <row r="41" spans="1:20" ht="15.75" customHeight="1" x14ac:dyDescent="0.3">
      <c r="A41" s="112" t="s">
        <v>109</v>
      </c>
      <c r="B41" s="206" t="s">
        <v>27</v>
      </c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7"/>
      <c r="R41" s="3"/>
      <c r="S41" s="3"/>
      <c r="T41" s="3"/>
    </row>
    <row r="42" spans="1:20" ht="15" customHeight="1" x14ac:dyDescent="0.3">
      <c r="A42" s="217">
        <v>3</v>
      </c>
      <c r="B42" s="208" t="s">
        <v>26</v>
      </c>
      <c r="C42" s="208" t="s">
        <v>62</v>
      </c>
      <c r="D42" s="209" t="s">
        <v>10</v>
      </c>
      <c r="E42" s="208" t="s">
        <v>65</v>
      </c>
      <c r="F42" s="208" t="s">
        <v>16</v>
      </c>
      <c r="G42" s="208" t="s">
        <v>17</v>
      </c>
      <c r="H42" s="221" t="s">
        <v>18</v>
      </c>
      <c r="I42" s="221"/>
      <c r="J42" s="221"/>
      <c r="K42" s="208" t="s">
        <v>22</v>
      </c>
      <c r="L42" s="208" t="s">
        <v>23</v>
      </c>
      <c r="M42" s="208" t="s">
        <v>63</v>
      </c>
      <c r="N42" s="208"/>
      <c r="O42" s="215" t="s">
        <v>92</v>
      </c>
      <c r="P42" s="208" t="s">
        <v>43</v>
      </c>
      <c r="Q42" s="210" t="s">
        <v>44</v>
      </c>
      <c r="R42" s="3"/>
      <c r="S42" s="3"/>
      <c r="T42" s="3"/>
    </row>
    <row r="43" spans="1:20" ht="36.75" customHeight="1" thickBot="1" x14ac:dyDescent="0.35">
      <c r="A43" s="233"/>
      <c r="B43" s="230"/>
      <c r="C43" s="230"/>
      <c r="D43" s="232"/>
      <c r="E43" s="230"/>
      <c r="F43" s="230"/>
      <c r="G43" s="230"/>
      <c r="H43" s="114" t="s">
        <v>20</v>
      </c>
      <c r="I43" s="115" t="s">
        <v>19</v>
      </c>
      <c r="J43" s="115" t="s">
        <v>21</v>
      </c>
      <c r="K43" s="230"/>
      <c r="L43" s="230"/>
      <c r="M43" s="154" t="s">
        <v>70</v>
      </c>
      <c r="N43" s="154" t="s">
        <v>24</v>
      </c>
      <c r="O43" s="231"/>
      <c r="P43" s="230"/>
      <c r="Q43" s="212"/>
      <c r="R43" s="3"/>
      <c r="S43" s="3"/>
      <c r="T43" s="3"/>
    </row>
    <row r="44" spans="1:20" ht="27.6" x14ac:dyDescent="0.3">
      <c r="A44" s="116" t="s">
        <v>186</v>
      </c>
      <c r="B44" s="100" t="s">
        <v>147</v>
      </c>
      <c r="C44" s="100" t="s">
        <v>175</v>
      </c>
      <c r="D44" s="100"/>
      <c r="E44" s="100" t="s">
        <v>81</v>
      </c>
      <c r="F44" s="100">
        <v>1</v>
      </c>
      <c r="G44" s="100" t="s">
        <v>243</v>
      </c>
      <c r="H44" s="101">
        <f>757392/3.8</f>
        <v>199313.68421052632</v>
      </c>
      <c r="I44" s="102">
        <v>1</v>
      </c>
      <c r="J44" s="102">
        <v>0</v>
      </c>
      <c r="K44" s="100">
        <v>2</v>
      </c>
      <c r="L44" s="100" t="s">
        <v>7</v>
      </c>
      <c r="M44" s="98">
        <v>43606</v>
      </c>
      <c r="N44" s="98">
        <v>43636</v>
      </c>
      <c r="O44" s="100"/>
      <c r="P44" s="100"/>
      <c r="Q44" s="103" t="s">
        <v>49</v>
      </c>
      <c r="R44" s="72"/>
      <c r="S44" s="3"/>
      <c r="T44" s="3"/>
    </row>
    <row r="45" spans="1:20" s="7" customFormat="1" ht="27.6" hidden="1" x14ac:dyDescent="0.3">
      <c r="A45" s="125" t="s">
        <v>187</v>
      </c>
      <c r="B45" s="126" t="s">
        <v>147</v>
      </c>
      <c r="C45" s="135" t="s">
        <v>159</v>
      </c>
      <c r="D45" s="135"/>
      <c r="E45" s="135" t="s">
        <v>75</v>
      </c>
      <c r="F45" s="135">
        <v>1</v>
      </c>
      <c r="G45" s="135"/>
      <c r="H45" s="136"/>
      <c r="I45" s="137">
        <v>1</v>
      </c>
      <c r="J45" s="137">
        <v>0</v>
      </c>
      <c r="K45" s="135">
        <v>2</v>
      </c>
      <c r="L45" s="135" t="s">
        <v>8</v>
      </c>
      <c r="M45" s="138"/>
      <c r="N45" s="138"/>
      <c r="O45" s="135"/>
      <c r="P45" s="135"/>
      <c r="Q45" s="139" t="s">
        <v>11</v>
      </c>
      <c r="R45" s="7" t="s">
        <v>235</v>
      </c>
    </row>
    <row r="46" spans="1:20" s="7" customFormat="1" ht="26.25" customHeight="1" x14ac:dyDescent="0.3">
      <c r="A46" s="110" t="s">
        <v>188</v>
      </c>
      <c r="B46" s="9" t="s">
        <v>147</v>
      </c>
      <c r="C46" s="100" t="s">
        <v>160</v>
      </c>
      <c r="D46" s="100"/>
      <c r="E46" s="100" t="s">
        <v>81</v>
      </c>
      <c r="F46" s="100">
        <v>1</v>
      </c>
      <c r="G46" s="100" t="s">
        <v>204</v>
      </c>
      <c r="H46" s="101">
        <f>4556640/3.8</f>
        <v>1199115.7894736843</v>
      </c>
      <c r="I46" s="102">
        <v>1</v>
      </c>
      <c r="J46" s="102">
        <v>0</v>
      </c>
      <c r="K46" s="100">
        <v>2</v>
      </c>
      <c r="L46" s="100" t="s">
        <v>7</v>
      </c>
      <c r="M46" s="104">
        <v>43311</v>
      </c>
      <c r="N46" s="104">
        <v>43361</v>
      </c>
      <c r="O46" s="100"/>
      <c r="P46" s="100"/>
      <c r="Q46" s="103" t="s">
        <v>49</v>
      </c>
    </row>
    <row r="47" spans="1:20" s="7" customFormat="1" ht="27.6" x14ac:dyDescent="0.3">
      <c r="A47" s="110" t="s">
        <v>189</v>
      </c>
      <c r="B47" s="9" t="s">
        <v>147</v>
      </c>
      <c r="C47" s="100" t="s">
        <v>161</v>
      </c>
      <c r="D47" s="100"/>
      <c r="E47" s="100" t="s">
        <v>81</v>
      </c>
      <c r="F47" s="100">
        <v>1</v>
      </c>
      <c r="G47" s="100" t="s">
        <v>205</v>
      </c>
      <c r="H47" s="101">
        <f>750849.6/3.8</f>
        <v>197592</v>
      </c>
      <c r="I47" s="102">
        <v>1</v>
      </c>
      <c r="J47" s="102">
        <v>0</v>
      </c>
      <c r="K47" s="100">
        <v>2</v>
      </c>
      <c r="L47" s="100" t="s">
        <v>7</v>
      </c>
      <c r="M47" s="104">
        <v>43391</v>
      </c>
      <c r="N47" s="104">
        <v>43441</v>
      </c>
      <c r="O47" s="100"/>
      <c r="P47" s="100"/>
      <c r="Q47" s="103" t="s">
        <v>49</v>
      </c>
    </row>
    <row r="48" spans="1:20" s="7" customFormat="1" ht="27.6" x14ac:dyDescent="0.3">
      <c r="A48" s="110" t="s">
        <v>190</v>
      </c>
      <c r="B48" s="9" t="s">
        <v>147</v>
      </c>
      <c r="C48" s="100" t="s">
        <v>162</v>
      </c>
      <c r="D48" s="100"/>
      <c r="E48" s="100" t="s">
        <v>81</v>
      </c>
      <c r="F48" s="100">
        <v>1</v>
      </c>
      <c r="G48" s="100"/>
      <c r="H48" s="101">
        <f>3000000/3.8</f>
        <v>789473.68421052641</v>
      </c>
      <c r="I48" s="102">
        <v>1</v>
      </c>
      <c r="J48" s="102">
        <v>0</v>
      </c>
      <c r="K48" s="100">
        <v>2</v>
      </c>
      <c r="L48" s="100" t="s">
        <v>7</v>
      </c>
      <c r="M48" s="104">
        <v>43794</v>
      </c>
      <c r="N48" s="104">
        <v>43843</v>
      </c>
      <c r="O48" s="100"/>
      <c r="P48" s="100"/>
      <c r="Q48" s="103" t="s">
        <v>1</v>
      </c>
    </row>
    <row r="49" spans="1:20" s="72" customFormat="1" ht="27.6" x14ac:dyDescent="0.3">
      <c r="A49" s="110" t="s">
        <v>191</v>
      </c>
      <c r="B49" s="9" t="s">
        <v>147</v>
      </c>
      <c r="C49" s="9" t="s">
        <v>220</v>
      </c>
      <c r="D49" s="9"/>
      <c r="E49" s="9" t="s">
        <v>81</v>
      </c>
      <c r="F49" s="9">
        <v>1</v>
      </c>
      <c r="G49" s="9" t="s">
        <v>244</v>
      </c>
      <c r="H49" s="42">
        <f>6248895.05/3.8</f>
        <v>1644446.0657894737</v>
      </c>
      <c r="I49" s="45">
        <v>1</v>
      </c>
      <c r="J49" s="45">
        <v>0</v>
      </c>
      <c r="K49" s="9">
        <v>2</v>
      </c>
      <c r="L49" s="9" t="s">
        <v>7</v>
      </c>
      <c r="M49" s="98">
        <v>43626</v>
      </c>
      <c r="N49" s="98">
        <v>43661</v>
      </c>
      <c r="O49" s="9"/>
      <c r="P49" s="9"/>
      <c r="Q49" s="10" t="s">
        <v>49</v>
      </c>
    </row>
    <row r="50" spans="1:20" s="72" customFormat="1" ht="41.4" x14ac:dyDescent="0.3">
      <c r="A50" s="110" t="s">
        <v>192</v>
      </c>
      <c r="B50" s="9" t="s">
        <v>147</v>
      </c>
      <c r="C50" s="9" t="s">
        <v>221</v>
      </c>
      <c r="D50" s="9"/>
      <c r="E50" s="9" t="s">
        <v>81</v>
      </c>
      <c r="F50" s="9">
        <v>1</v>
      </c>
      <c r="G50" s="9" t="s">
        <v>245</v>
      </c>
      <c r="H50" s="42">
        <f>2950000/3.8</f>
        <v>776315.78947368427</v>
      </c>
      <c r="I50" s="45">
        <v>1</v>
      </c>
      <c r="J50" s="45">
        <v>0</v>
      </c>
      <c r="K50" s="9">
        <v>3</v>
      </c>
      <c r="L50" s="9" t="s">
        <v>7</v>
      </c>
      <c r="M50" s="98">
        <v>43572</v>
      </c>
      <c r="N50" s="98">
        <v>43623</v>
      </c>
      <c r="O50" s="9"/>
      <c r="P50" s="9"/>
      <c r="Q50" s="10" t="s">
        <v>49</v>
      </c>
    </row>
    <row r="51" spans="1:20" ht="27.6" x14ac:dyDescent="0.3">
      <c r="A51" s="110" t="s">
        <v>193</v>
      </c>
      <c r="B51" s="9" t="s">
        <v>147</v>
      </c>
      <c r="C51" s="9" t="s">
        <v>163</v>
      </c>
      <c r="D51" s="9"/>
      <c r="E51" s="9" t="s">
        <v>75</v>
      </c>
      <c r="F51" s="9">
        <v>1</v>
      </c>
      <c r="G51" s="9" t="s">
        <v>164</v>
      </c>
      <c r="H51" s="42">
        <f>413701.2/3.8</f>
        <v>108868.73684210527</v>
      </c>
      <c r="I51" s="45">
        <v>1</v>
      </c>
      <c r="J51" s="45">
        <v>0</v>
      </c>
      <c r="K51" s="9">
        <v>4</v>
      </c>
      <c r="L51" s="9" t="s">
        <v>8</v>
      </c>
      <c r="M51" s="98">
        <v>42968</v>
      </c>
      <c r="N51" s="98">
        <v>43151</v>
      </c>
      <c r="O51" s="9"/>
      <c r="P51" s="9"/>
      <c r="Q51" s="10" t="s">
        <v>49</v>
      </c>
      <c r="R51" s="3"/>
      <c r="S51" s="3"/>
      <c r="T51" s="3"/>
    </row>
    <row r="52" spans="1:20" s="7" customFormat="1" ht="41.4" x14ac:dyDescent="0.3">
      <c r="A52" s="236" t="s">
        <v>194</v>
      </c>
      <c r="B52" s="238" t="s">
        <v>147</v>
      </c>
      <c r="C52" s="9" t="s">
        <v>207</v>
      </c>
      <c r="D52" s="9"/>
      <c r="E52" s="9" t="s">
        <v>81</v>
      </c>
      <c r="F52" s="9">
        <v>2</v>
      </c>
      <c r="G52" s="9"/>
      <c r="H52" s="42"/>
      <c r="I52" s="45">
        <v>1</v>
      </c>
      <c r="J52" s="45">
        <v>0</v>
      </c>
      <c r="K52" s="9">
        <v>4</v>
      </c>
      <c r="L52" s="9" t="s">
        <v>7</v>
      </c>
      <c r="M52" s="98"/>
      <c r="N52" s="98"/>
      <c r="O52" s="9"/>
      <c r="P52" s="9"/>
      <c r="Q52" s="10" t="s">
        <v>1</v>
      </c>
      <c r="R52" s="151"/>
    </row>
    <row r="53" spans="1:20" s="7" customFormat="1" ht="25.5" customHeight="1" x14ac:dyDescent="0.3">
      <c r="A53" s="237"/>
      <c r="B53" s="239"/>
      <c r="C53" s="9" t="s">
        <v>262</v>
      </c>
      <c r="D53" s="9"/>
      <c r="E53" s="9" t="s">
        <v>81</v>
      </c>
      <c r="F53" s="9"/>
      <c r="G53" s="9"/>
      <c r="H53" s="42">
        <f>1074093.6/3.8</f>
        <v>282656.21052631584</v>
      </c>
      <c r="I53" s="45">
        <v>1</v>
      </c>
      <c r="J53" s="45">
        <v>0</v>
      </c>
      <c r="K53" s="9">
        <v>4</v>
      </c>
      <c r="L53" s="9" t="s">
        <v>7</v>
      </c>
      <c r="M53" s="98">
        <v>43591</v>
      </c>
      <c r="N53" s="98">
        <v>43682</v>
      </c>
      <c r="O53" s="9"/>
      <c r="P53" s="9"/>
      <c r="Q53" s="10" t="s">
        <v>49</v>
      </c>
      <c r="R53" s="151"/>
    </row>
    <row r="54" spans="1:20" s="7" customFormat="1" x14ac:dyDescent="0.3">
      <c r="A54" s="237"/>
      <c r="B54" s="239"/>
      <c r="C54" s="9" t="s">
        <v>263</v>
      </c>
      <c r="D54" s="9"/>
      <c r="E54" s="9" t="s">
        <v>81</v>
      </c>
      <c r="F54" s="9"/>
      <c r="G54" s="9"/>
      <c r="H54" s="42">
        <v>112000</v>
      </c>
      <c r="I54" s="45">
        <v>1</v>
      </c>
      <c r="J54" s="45">
        <v>0</v>
      </c>
      <c r="K54" s="9">
        <v>4</v>
      </c>
      <c r="L54" s="9" t="s">
        <v>7</v>
      </c>
      <c r="M54" s="98">
        <v>44032</v>
      </c>
      <c r="N54" s="98">
        <v>44063</v>
      </c>
      <c r="O54" s="9"/>
      <c r="P54" s="9"/>
      <c r="Q54" s="10" t="s">
        <v>1</v>
      </c>
      <c r="R54" s="151"/>
    </row>
    <row r="55" spans="1:20" s="7" customFormat="1" ht="41.4" x14ac:dyDescent="0.3">
      <c r="A55" s="110" t="s">
        <v>195</v>
      </c>
      <c r="B55" s="9" t="s">
        <v>147</v>
      </c>
      <c r="C55" s="9" t="s">
        <v>251</v>
      </c>
      <c r="D55" s="9"/>
      <c r="E55" s="9" t="s">
        <v>81</v>
      </c>
      <c r="F55" s="9">
        <v>1</v>
      </c>
      <c r="G55" s="9" t="s">
        <v>242</v>
      </c>
      <c r="H55" s="42">
        <f>1600000/3.8</f>
        <v>421052.63157894736</v>
      </c>
      <c r="I55" s="45">
        <v>1</v>
      </c>
      <c r="J55" s="45">
        <v>0</v>
      </c>
      <c r="K55" s="9">
        <v>3</v>
      </c>
      <c r="L55" s="9" t="s">
        <v>7</v>
      </c>
      <c r="M55" s="98">
        <v>43878</v>
      </c>
      <c r="N55" s="98">
        <v>43908</v>
      </c>
      <c r="O55" s="9"/>
      <c r="P55" s="9"/>
      <c r="Q55" s="10" t="s">
        <v>1</v>
      </c>
    </row>
    <row r="56" spans="1:20" s="7" customFormat="1" ht="27.6" x14ac:dyDescent="0.3">
      <c r="A56" s="110" t="s">
        <v>222</v>
      </c>
      <c r="B56" s="9" t="s">
        <v>147</v>
      </c>
      <c r="C56" s="9" t="s">
        <v>170</v>
      </c>
      <c r="D56" s="9"/>
      <c r="E56" s="9" t="s">
        <v>80</v>
      </c>
      <c r="F56" s="51">
        <v>1</v>
      </c>
      <c r="G56" s="51" t="s">
        <v>210</v>
      </c>
      <c r="H56" s="42">
        <f>696000/3.8</f>
        <v>183157.89473684211</v>
      </c>
      <c r="I56" s="42">
        <v>100</v>
      </c>
      <c r="J56" s="45">
        <v>0</v>
      </c>
      <c r="K56" s="9">
        <v>3</v>
      </c>
      <c r="L56" s="9" t="s">
        <v>8</v>
      </c>
      <c r="M56" s="98">
        <v>43509</v>
      </c>
      <c r="N56" s="98">
        <v>43630</v>
      </c>
      <c r="O56" s="51"/>
      <c r="P56" s="9"/>
      <c r="Q56" s="10" t="s">
        <v>105</v>
      </c>
    </row>
    <row r="57" spans="1:20" s="7" customFormat="1" ht="27.6" x14ac:dyDescent="0.3">
      <c r="A57" s="110" t="s">
        <v>232</v>
      </c>
      <c r="B57" s="9" t="s">
        <v>147</v>
      </c>
      <c r="C57" s="9" t="s">
        <v>233</v>
      </c>
      <c r="D57" s="9"/>
      <c r="E57" s="9" t="s">
        <v>80</v>
      </c>
      <c r="F57" s="51">
        <v>1</v>
      </c>
      <c r="G57" s="51" t="s">
        <v>246</v>
      </c>
      <c r="H57" s="42">
        <v>600000</v>
      </c>
      <c r="I57" s="42">
        <v>100</v>
      </c>
      <c r="J57" s="45">
        <v>0</v>
      </c>
      <c r="K57" s="9">
        <v>3</v>
      </c>
      <c r="L57" s="9" t="s">
        <v>8</v>
      </c>
      <c r="M57" s="98">
        <v>43794</v>
      </c>
      <c r="N57" s="98">
        <v>43892</v>
      </c>
      <c r="O57" s="51"/>
      <c r="P57" s="9"/>
      <c r="Q57" s="10" t="s">
        <v>1</v>
      </c>
      <c r="R57" s="72"/>
    </row>
    <row r="58" spans="1:20" s="7" customFormat="1" ht="41.4" x14ac:dyDescent="0.3">
      <c r="A58" s="110" t="s">
        <v>236</v>
      </c>
      <c r="B58" s="9" t="s">
        <v>147</v>
      </c>
      <c r="C58" s="9" t="s">
        <v>237</v>
      </c>
      <c r="D58" s="9"/>
      <c r="E58" s="9" t="s">
        <v>75</v>
      </c>
      <c r="F58" s="51">
        <v>1</v>
      </c>
      <c r="G58" s="51"/>
      <c r="H58" s="42">
        <f>2810000/3.8</f>
        <v>739473.68421052641</v>
      </c>
      <c r="I58" s="42">
        <v>100</v>
      </c>
      <c r="J58" s="45">
        <v>0</v>
      </c>
      <c r="K58" s="9">
        <v>3</v>
      </c>
      <c r="L58" s="9" t="s">
        <v>8</v>
      </c>
      <c r="M58" s="98">
        <v>43878</v>
      </c>
      <c r="N58" s="98">
        <v>43908</v>
      </c>
      <c r="O58" s="51"/>
      <c r="P58" s="9"/>
      <c r="Q58" s="10" t="s">
        <v>1</v>
      </c>
      <c r="R58" s="72"/>
    </row>
    <row r="59" spans="1:20" s="7" customFormat="1" ht="27.6" x14ac:dyDescent="0.3">
      <c r="A59" s="110" t="s">
        <v>264</v>
      </c>
      <c r="B59" s="9" t="s">
        <v>147</v>
      </c>
      <c r="C59" s="9" t="s">
        <v>267</v>
      </c>
      <c r="D59" s="9"/>
      <c r="E59" s="9" t="s">
        <v>81</v>
      </c>
      <c r="F59" s="9">
        <v>1</v>
      </c>
      <c r="G59" s="9"/>
      <c r="H59" s="42">
        <v>800000</v>
      </c>
      <c r="I59" s="42">
        <v>100</v>
      </c>
      <c r="J59" s="45">
        <v>0</v>
      </c>
      <c r="K59" s="9">
        <v>1</v>
      </c>
      <c r="L59" s="9" t="s">
        <v>7</v>
      </c>
      <c r="M59" s="98">
        <v>43815</v>
      </c>
      <c r="N59" s="98">
        <v>43850</v>
      </c>
      <c r="O59" s="9"/>
      <c r="P59" s="9"/>
      <c r="Q59" s="10" t="s">
        <v>1</v>
      </c>
      <c r="R59" s="72"/>
    </row>
    <row r="60" spans="1:20" s="7" customFormat="1" ht="31.95" customHeight="1" x14ac:dyDescent="0.3">
      <c r="A60" s="110" t="s">
        <v>265</v>
      </c>
      <c r="B60" s="9" t="s">
        <v>147</v>
      </c>
      <c r="C60" s="100" t="s">
        <v>160</v>
      </c>
      <c r="D60" s="9"/>
      <c r="E60" s="9" t="s">
        <v>80</v>
      </c>
      <c r="F60" s="9">
        <v>1</v>
      </c>
      <c r="G60" s="9"/>
      <c r="H60" s="42">
        <v>1250000</v>
      </c>
      <c r="I60" s="42">
        <v>100</v>
      </c>
      <c r="J60" s="45">
        <v>0</v>
      </c>
      <c r="K60" s="9">
        <v>2</v>
      </c>
      <c r="L60" s="9" t="s">
        <v>8</v>
      </c>
      <c r="M60" s="98">
        <v>44032</v>
      </c>
      <c r="N60" s="98">
        <v>44124</v>
      </c>
      <c r="O60" s="9"/>
      <c r="P60" s="9"/>
      <c r="Q60" s="10" t="s">
        <v>1</v>
      </c>
      <c r="R60" s="72"/>
    </row>
    <row r="61" spans="1:20" ht="28.2" thickBot="1" x14ac:dyDescent="0.35">
      <c r="A61" s="111" t="s">
        <v>266</v>
      </c>
      <c r="B61" s="12" t="s">
        <v>147</v>
      </c>
      <c r="C61" s="12" t="s">
        <v>268</v>
      </c>
      <c r="D61" s="12"/>
      <c r="E61" s="12" t="s">
        <v>81</v>
      </c>
      <c r="F61" s="12">
        <v>1</v>
      </c>
      <c r="G61" s="12"/>
      <c r="H61" s="43">
        <v>1000000</v>
      </c>
      <c r="I61" s="43">
        <v>100</v>
      </c>
      <c r="J61" s="46">
        <v>0</v>
      </c>
      <c r="K61" s="12">
        <v>3</v>
      </c>
      <c r="L61" s="12" t="s">
        <v>7</v>
      </c>
      <c r="M61" s="99">
        <v>44144</v>
      </c>
      <c r="N61" s="99">
        <v>44179</v>
      </c>
      <c r="O61" s="12"/>
      <c r="P61" s="12"/>
      <c r="Q61" s="13" t="s">
        <v>1</v>
      </c>
      <c r="R61" s="3"/>
      <c r="S61" s="3"/>
      <c r="T61" s="3"/>
    </row>
    <row r="62" spans="1:20" s="7" customFormat="1" x14ac:dyDescent="0.3">
      <c r="B62" s="48"/>
      <c r="C62" s="48"/>
      <c r="D62" s="48"/>
      <c r="E62" s="48"/>
      <c r="F62" s="48"/>
      <c r="G62" s="48" t="s">
        <v>4</v>
      </c>
      <c r="H62" s="49">
        <f>SUM(H44:H61)</f>
        <v>10303466.171052631</v>
      </c>
      <c r="I62" s="50"/>
      <c r="J62" s="50"/>
      <c r="K62" s="48"/>
      <c r="L62" s="48"/>
      <c r="M62" s="48"/>
      <c r="N62" s="48"/>
      <c r="O62" s="48"/>
      <c r="P62" s="48"/>
      <c r="Q62" s="48"/>
    </row>
    <row r="63" spans="1:20" ht="15" thickBot="1" x14ac:dyDescent="0.35"/>
    <row r="64" spans="1:20" ht="15.75" customHeight="1" x14ac:dyDescent="0.3">
      <c r="A64" s="112" t="s">
        <v>109</v>
      </c>
      <c r="B64" s="206" t="s">
        <v>28</v>
      </c>
      <c r="C64" s="206"/>
      <c r="D64" s="206"/>
      <c r="E64" s="206"/>
      <c r="F64" s="206"/>
      <c r="G64" s="206"/>
      <c r="H64" s="206"/>
      <c r="I64" s="206"/>
      <c r="J64" s="206"/>
      <c r="K64" s="206"/>
      <c r="L64" s="206"/>
      <c r="M64" s="206"/>
      <c r="N64" s="206"/>
      <c r="O64" s="206"/>
      <c r="P64" s="206"/>
      <c r="Q64" s="207"/>
      <c r="R64" s="4"/>
    </row>
    <row r="65" spans="1:26" ht="15" customHeight="1" x14ac:dyDescent="0.3">
      <c r="A65" s="217">
        <v>4</v>
      </c>
      <c r="B65" s="208" t="s">
        <v>26</v>
      </c>
      <c r="C65" s="208" t="s">
        <v>62</v>
      </c>
      <c r="D65" s="208" t="s">
        <v>10</v>
      </c>
      <c r="E65" s="208" t="s">
        <v>65</v>
      </c>
      <c r="F65" s="228"/>
      <c r="G65" s="228"/>
      <c r="H65" s="221" t="s">
        <v>18</v>
      </c>
      <c r="I65" s="221"/>
      <c r="J65" s="221"/>
      <c r="K65" s="208" t="s">
        <v>22</v>
      </c>
      <c r="L65" s="208" t="s">
        <v>23</v>
      </c>
      <c r="M65" s="208" t="s">
        <v>63</v>
      </c>
      <c r="N65" s="208"/>
      <c r="O65" s="215" t="s">
        <v>92</v>
      </c>
      <c r="P65" s="208" t="s">
        <v>43</v>
      </c>
      <c r="Q65" s="210" t="s">
        <v>44</v>
      </c>
      <c r="R65" s="4"/>
    </row>
    <row r="66" spans="1:26" ht="42.6" customHeight="1" thickBot="1" x14ac:dyDescent="0.35">
      <c r="A66" s="218"/>
      <c r="B66" s="209"/>
      <c r="C66" s="209"/>
      <c r="D66" s="209"/>
      <c r="E66" s="209"/>
      <c r="F66" s="209" t="s">
        <v>29</v>
      </c>
      <c r="G66" s="209"/>
      <c r="H66" s="133" t="s">
        <v>20</v>
      </c>
      <c r="I66" s="53" t="s">
        <v>19</v>
      </c>
      <c r="J66" s="134" t="s">
        <v>21</v>
      </c>
      <c r="K66" s="209"/>
      <c r="L66" s="209"/>
      <c r="M66" s="133" t="s">
        <v>53</v>
      </c>
      <c r="N66" s="133" t="s">
        <v>24</v>
      </c>
      <c r="O66" s="216"/>
      <c r="P66" s="209"/>
      <c r="Q66" s="211"/>
      <c r="R66" s="4"/>
    </row>
    <row r="67" spans="1:26" ht="27.6" x14ac:dyDescent="0.3">
      <c r="A67" s="109" t="s">
        <v>196</v>
      </c>
      <c r="B67" s="56" t="s">
        <v>147</v>
      </c>
      <c r="C67" s="56" t="s">
        <v>165</v>
      </c>
      <c r="D67" s="106"/>
      <c r="E67" s="56" t="s">
        <v>89</v>
      </c>
      <c r="F67" s="223" t="s">
        <v>166</v>
      </c>
      <c r="G67" s="223"/>
      <c r="H67" s="57">
        <f>6120222.46/3.8</f>
        <v>1610584.8578947368</v>
      </c>
      <c r="I67" s="58">
        <v>1</v>
      </c>
      <c r="J67" s="58">
        <v>0</v>
      </c>
      <c r="K67" s="56">
        <v>1</v>
      </c>
      <c r="L67" s="56" t="s">
        <v>8</v>
      </c>
      <c r="M67" s="97">
        <v>43048</v>
      </c>
      <c r="N67" s="97">
        <v>43403</v>
      </c>
      <c r="O67" s="56"/>
      <c r="P67" s="56"/>
      <c r="Q67" s="59" t="s">
        <v>49</v>
      </c>
      <c r="R67" s="4"/>
    </row>
    <row r="68" spans="1:26" s="72" customFormat="1" ht="41.4" hidden="1" x14ac:dyDescent="0.3">
      <c r="A68" s="125" t="s">
        <v>197</v>
      </c>
      <c r="B68" s="126" t="s">
        <v>147</v>
      </c>
      <c r="C68" s="126" t="s">
        <v>223</v>
      </c>
      <c r="D68" s="140"/>
      <c r="E68" s="126" t="s">
        <v>95</v>
      </c>
      <c r="F68" s="234"/>
      <c r="G68" s="234"/>
      <c r="H68" s="127"/>
      <c r="I68" s="137">
        <v>1</v>
      </c>
      <c r="J68" s="137">
        <v>0</v>
      </c>
      <c r="K68" s="135">
        <v>3</v>
      </c>
      <c r="L68" s="126" t="s">
        <v>8</v>
      </c>
      <c r="M68" s="129"/>
      <c r="N68" s="129"/>
      <c r="O68" s="126"/>
      <c r="P68" s="126"/>
      <c r="Q68" s="130" t="s">
        <v>11</v>
      </c>
      <c r="R68" s="72" t="s">
        <v>238</v>
      </c>
    </row>
    <row r="69" spans="1:26" s="72" customFormat="1" ht="42" hidden="1" thickBot="1" x14ac:dyDescent="0.35">
      <c r="A69" s="141" t="s">
        <v>198</v>
      </c>
      <c r="B69" s="142" t="s">
        <v>147</v>
      </c>
      <c r="C69" s="142" t="s">
        <v>167</v>
      </c>
      <c r="D69" s="142"/>
      <c r="E69" s="142" t="s">
        <v>41</v>
      </c>
      <c r="F69" s="235"/>
      <c r="G69" s="235"/>
      <c r="H69" s="143"/>
      <c r="I69" s="144">
        <v>1</v>
      </c>
      <c r="J69" s="144">
        <v>0</v>
      </c>
      <c r="K69" s="142">
        <v>3</v>
      </c>
      <c r="L69" s="142" t="s">
        <v>8</v>
      </c>
      <c r="M69" s="145"/>
      <c r="N69" s="145"/>
      <c r="O69" s="142"/>
      <c r="P69" s="142"/>
      <c r="Q69" s="146" t="s">
        <v>11</v>
      </c>
      <c r="R69" s="72" t="s">
        <v>231</v>
      </c>
    </row>
    <row r="70" spans="1:26" s="7" customFormat="1" x14ac:dyDescent="0.3">
      <c r="B70" s="48"/>
      <c r="C70" s="48"/>
      <c r="D70" s="48"/>
      <c r="E70" s="48"/>
      <c r="F70" s="48"/>
      <c r="G70" s="48" t="s">
        <v>4</v>
      </c>
      <c r="H70" s="49">
        <f>SUM(H67:H69)</f>
        <v>1610584.8578947368</v>
      </c>
      <c r="I70" s="49"/>
      <c r="J70" s="50"/>
      <c r="K70" s="50"/>
      <c r="L70" s="48"/>
      <c r="M70" s="48"/>
      <c r="N70" s="48"/>
      <c r="O70" s="48"/>
      <c r="P70" s="48"/>
      <c r="Q70" s="48"/>
    </row>
    <row r="71" spans="1:26" ht="15" thickBot="1" x14ac:dyDescent="0.35"/>
    <row r="72" spans="1:26" ht="15.75" customHeight="1" x14ac:dyDescent="0.3">
      <c r="A72" s="112" t="s">
        <v>109</v>
      </c>
      <c r="B72" s="206" t="s">
        <v>32</v>
      </c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  <c r="P72" s="206"/>
      <c r="Q72" s="207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 x14ac:dyDescent="0.3">
      <c r="A73" s="217">
        <v>5</v>
      </c>
      <c r="B73" s="208" t="s">
        <v>26</v>
      </c>
      <c r="C73" s="208" t="s">
        <v>62</v>
      </c>
      <c r="D73" s="208" t="s">
        <v>10</v>
      </c>
      <c r="E73" s="208" t="s">
        <v>65</v>
      </c>
      <c r="F73" s="208" t="s">
        <v>17</v>
      </c>
      <c r="G73" s="221" t="s">
        <v>18</v>
      </c>
      <c r="H73" s="221"/>
      <c r="I73" s="221"/>
      <c r="J73" s="224" t="s">
        <v>31</v>
      </c>
      <c r="K73" s="208" t="s">
        <v>22</v>
      </c>
      <c r="L73" s="208" t="s">
        <v>23</v>
      </c>
      <c r="M73" s="208" t="s">
        <v>63</v>
      </c>
      <c r="N73" s="208"/>
      <c r="O73" s="215" t="s">
        <v>92</v>
      </c>
      <c r="P73" s="208" t="s">
        <v>43</v>
      </c>
      <c r="Q73" s="210" t="s">
        <v>44</v>
      </c>
      <c r="R73" s="5"/>
      <c r="S73" s="5"/>
      <c r="T73" s="5"/>
      <c r="U73" s="5"/>
      <c r="V73" s="5"/>
      <c r="W73" s="5"/>
      <c r="X73" s="5"/>
      <c r="Y73" s="5"/>
      <c r="Z73" s="5"/>
    </row>
    <row r="74" spans="1:26" ht="42" thickBot="1" x14ac:dyDescent="0.35">
      <c r="A74" s="218"/>
      <c r="B74" s="209"/>
      <c r="C74" s="209"/>
      <c r="D74" s="209"/>
      <c r="E74" s="209"/>
      <c r="F74" s="209"/>
      <c r="G74" s="152" t="s">
        <v>20</v>
      </c>
      <c r="H74" s="53" t="s">
        <v>19</v>
      </c>
      <c r="I74" s="153" t="s">
        <v>21</v>
      </c>
      <c r="J74" s="225"/>
      <c r="K74" s="209"/>
      <c r="L74" s="209"/>
      <c r="M74" s="152" t="s">
        <v>30</v>
      </c>
      <c r="N74" s="152" t="s">
        <v>57</v>
      </c>
      <c r="O74" s="216"/>
      <c r="P74" s="209"/>
      <c r="Q74" s="211"/>
      <c r="R74" s="5"/>
      <c r="S74" s="5"/>
      <c r="T74" s="5"/>
      <c r="U74" s="5"/>
      <c r="V74" s="5"/>
      <c r="W74" s="5"/>
      <c r="X74" s="5"/>
      <c r="Y74" s="5"/>
      <c r="Z74" s="5"/>
    </row>
    <row r="75" spans="1:26" ht="27.6" x14ac:dyDescent="0.3">
      <c r="A75" s="109" t="s">
        <v>199</v>
      </c>
      <c r="B75" s="56" t="s">
        <v>147</v>
      </c>
      <c r="C75" s="56" t="s">
        <v>168</v>
      </c>
      <c r="D75" s="56"/>
      <c r="E75" s="56" t="s">
        <v>91</v>
      </c>
      <c r="F75" s="56" t="s">
        <v>171</v>
      </c>
      <c r="G75" s="57">
        <f>74992.8/3.8</f>
        <v>19734.947368421053</v>
      </c>
      <c r="H75" s="58">
        <v>1</v>
      </c>
      <c r="I75" s="58">
        <v>0</v>
      </c>
      <c r="J75" s="58"/>
      <c r="K75" s="56">
        <v>2</v>
      </c>
      <c r="L75" s="56" t="s">
        <v>8</v>
      </c>
      <c r="M75" s="97">
        <v>43263</v>
      </c>
      <c r="N75" s="97">
        <v>43294</v>
      </c>
      <c r="O75" s="60"/>
      <c r="P75" s="56"/>
      <c r="Q75" s="59" t="s">
        <v>49</v>
      </c>
      <c r="R75" s="5"/>
      <c r="S75" s="5"/>
      <c r="T75" s="5"/>
      <c r="U75" s="5"/>
      <c r="V75" s="5"/>
      <c r="W75" s="5"/>
      <c r="X75" s="5"/>
      <c r="Y75" s="5"/>
      <c r="Z75" s="5"/>
    </row>
    <row r="76" spans="1:26" ht="27.6" x14ac:dyDescent="0.3">
      <c r="A76" s="110" t="s">
        <v>200</v>
      </c>
      <c r="B76" s="9" t="s">
        <v>147</v>
      </c>
      <c r="C76" s="9" t="s">
        <v>172</v>
      </c>
      <c r="D76" s="9"/>
      <c r="E76" s="9" t="s">
        <v>91</v>
      </c>
      <c r="F76" s="9" t="s">
        <v>169</v>
      </c>
      <c r="G76" s="42">
        <f>76544.92/3.8</f>
        <v>20143.400000000001</v>
      </c>
      <c r="H76" s="102">
        <v>1</v>
      </c>
      <c r="I76" s="102">
        <v>0</v>
      </c>
      <c r="J76" s="45"/>
      <c r="K76" s="9">
        <v>4</v>
      </c>
      <c r="L76" s="9" t="s">
        <v>8</v>
      </c>
      <c r="M76" s="98">
        <v>43082</v>
      </c>
      <c r="N76" s="98">
        <v>43192</v>
      </c>
      <c r="O76" s="51"/>
      <c r="P76" s="9"/>
      <c r="Q76" s="10" t="s">
        <v>49</v>
      </c>
      <c r="R76" s="5"/>
      <c r="S76" s="5"/>
      <c r="T76" s="5"/>
      <c r="U76" s="5"/>
      <c r="V76" s="5"/>
      <c r="W76" s="5"/>
      <c r="X76" s="5"/>
      <c r="Y76" s="5"/>
      <c r="Z76" s="5"/>
    </row>
    <row r="77" spans="1:26" s="7" customFormat="1" ht="27.6" x14ac:dyDescent="0.3">
      <c r="A77" s="110" t="s">
        <v>201</v>
      </c>
      <c r="B77" s="9" t="s">
        <v>147</v>
      </c>
      <c r="C77" s="147" t="s">
        <v>173</v>
      </c>
      <c r="D77" s="9"/>
      <c r="E77" s="9" t="s">
        <v>91</v>
      </c>
      <c r="F77" s="9" t="s">
        <v>209</v>
      </c>
      <c r="G77" s="42">
        <f>135963.93/3.8</f>
        <v>35779.981578947365</v>
      </c>
      <c r="H77" s="102">
        <v>1</v>
      </c>
      <c r="I77" s="102">
        <v>0</v>
      </c>
      <c r="J77" s="45"/>
      <c r="K77" s="9">
        <v>4</v>
      </c>
      <c r="L77" s="9" t="s">
        <v>8</v>
      </c>
      <c r="M77" s="98">
        <v>43514</v>
      </c>
      <c r="N77" s="98">
        <v>43581</v>
      </c>
      <c r="O77" s="51"/>
      <c r="P77" s="9"/>
      <c r="Q77" s="10" t="s">
        <v>49</v>
      </c>
      <c r="R77" s="72"/>
    </row>
    <row r="78" spans="1:26" s="7" customFormat="1" ht="27.6" x14ac:dyDescent="0.3">
      <c r="A78" s="110" t="s">
        <v>202</v>
      </c>
      <c r="B78" s="9" t="s">
        <v>147</v>
      </c>
      <c r="C78" s="9" t="s">
        <v>274</v>
      </c>
      <c r="D78" s="9"/>
      <c r="E78" s="9" t="s">
        <v>91</v>
      </c>
      <c r="F78" s="9" t="s">
        <v>208</v>
      </c>
      <c r="G78" s="42">
        <f>85493.76/3.8</f>
        <v>22498.357894736841</v>
      </c>
      <c r="H78" s="45">
        <v>1</v>
      </c>
      <c r="I78" s="45">
        <v>0</v>
      </c>
      <c r="J78" s="45"/>
      <c r="K78" s="9">
        <v>4</v>
      </c>
      <c r="L78" s="9" t="s">
        <v>8</v>
      </c>
      <c r="M78" s="98">
        <v>43321</v>
      </c>
      <c r="N78" s="98">
        <v>43371</v>
      </c>
      <c r="O78" s="51"/>
      <c r="P78" s="9"/>
      <c r="Q78" s="10" t="s">
        <v>49</v>
      </c>
    </row>
    <row r="79" spans="1:26" s="7" customFormat="1" x14ac:dyDescent="0.3">
      <c r="A79" s="110" t="s">
        <v>224</v>
      </c>
      <c r="B79" s="9" t="s">
        <v>147</v>
      </c>
      <c r="C79" s="9" t="s">
        <v>172</v>
      </c>
      <c r="D79" s="9"/>
      <c r="E79" s="9" t="s">
        <v>91</v>
      </c>
      <c r="F79" s="9"/>
      <c r="G79" s="42">
        <v>26500</v>
      </c>
      <c r="H79" s="45">
        <v>1</v>
      </c>
      <c r="I79" s="45">
        <v>0</v>
      </c>
      <c r="J79" s="45"/>
      <c r="K79" s="9">
        <v>4</v>
      </c>
      <c r="L79" s="9" t="s">
        <v>8</v>
      </c>
      <c r="M79" s="98">
        <v>44067</v>
      </c>
      <c r="N79" s="98">
        <v>44098</v>
      </c>
      <c r="O79" s="9"/>
      <c r="P79" s="9"/>
      <c r="Q79" s="10" t="s">
        <v>1</v>
      </c>
    </row>
    <row r="80" spans="1:26" s="7" customFormat="1" ht="27.6" x14ac:dyDescent="0.3">
      <c r="A80" s="110" t="s">
        <v>234</v>
      </c>
      <c r="B80" s="9" t="s">
        <v>147</v>
      </c>
      <c r="C80" s="9" t="s">
        <v>275</v>
      </c>
      <c r="D80" s="9"/>
      <c r="E80" s="9" t="s">
        <v>91</v>
      </c>
      <c r="F80" s="9" t="s">
        <v>247</v>
      </c>
      <c r="G80" s="42">
        <f>60000/3.8</f>
        <v>15789.473684210527</v>
      </c>
      <c r="H80" s="45">
        <v>1</v>
      </c>
      <c r="I80" s="45">
        <v>0</v>
      </c>
      <c r="J80" s="45"/>
      <c r="K80" s="9">
        <v>4</v>
      </c>
      <c r="L80" s="9" t="s">
        <v>8</v>
      </c>
      <c r="M80" s="98">
        <v>43598</v>
      </c>
      <c r="N80" s="98">
        <v>43626</v>
      </c>
      <c r="O80" s="51"/>
      <c r="P80" s="9"/>
      <c r="Q80" s="10" t="s">
        <v>49</v>
      </c>
    </row>
    <row r="81" spans="1:27" s="7" customFormat="1" ht="27.6" x14ac:dyDescent="0.3">
      <c r="A81" s="110" t="s">
        <v>269</v>
      </c>
      <c r="B81" s="9" t="s">
        <v>147</v>
      </c>
      <c r="C81" s="9" t="s">
        <v>273</v>
      </c>
      <c r="D81" s="9"/>
      <c r="E81" s="9" t="s">
        <v>91</v>
      </c>
      <c r="F81" s="9"/>
      <c r="G81" s="42">
        <v>20000</v>
      </c>
      <c r="H81" s="45">
        <v>1</v>
      </c>
      <c r="I81" s="45">
        <v>0</v>
      </c>
      <c r="J81" s="45"/>
      <c r="K81" s="9">
        <v>4</v>
      </c>
      <c r="L81" s="9" t="s">
        <v>8</v>
      </c>
      <c r="M81" s="98">
        <v>43850</v>
      </c>
      <c r="N81" s="98">
        <v>43881</v>
      </c>
      <c r="O81" s="9"/>
      <c r="P81" s="9"/>
      <c r="Q81" s="10" t="s">
        <v>1</v>
      </c>
    </row>
    <row r="82" spans="1:27" s="7" customFormat="1" ht="27.6" x14ac:dyDescent="0.3">
      <c r="A82" s="110" t="s">
        <v>270</v>
      </c>
      <c r="B82" s="9" t="s">
        <v>147</v>
      </c>
      <c r="C82" s="9" t="s">
        <v>275</v>
      </c>
      <c r="D82" s="9"/>
      <c r="E82" s="9" t="s">
        <v>91</v>
      </c>
      <c r="F82" s="9"/>
      <c r="G82" s="42">
        <v>26500</v>
      </c>
      <c r="H82" s="45">
        <v>1</v>
      </c>
      <c r="I82" s="45">
        <v>0</v>
      </c>
      <c r="J82" s="45"/>
      <c r="K82" s="9">
        <v>4</v>
      </c>
      <c r="L82" s="9" t="s">
        <v>8</v>
      </c>
      <c r="M82" s="98">
        <v>43934</v>
      </c>
      <c r="N82" s="98">
        <v>43962</v>
      </c>
      <c r="O82" s="9"/>
      <c r="P82" s="9"/>
      <c r="Q82" s="10" t="s">
        <v>1</v>
      </c>
    </row>
    <row r="83" spans="1:27" s="7" customFormat="1" ht="27.6" x14ac:dyDescent="0.3">
      <c r="A83" s="110" t="s">
        <v>271</v>
      </c>
      <c r="B83" s="9" t="s">
        <v>147</v>
      </c>
      <c r="C83" s="9" t="s">
        <v>276</v>
      </c>
      <c r="D83" s="9"/>
      <c r="E83" s="9" t="s">
        <v>91</v>
      </c>
      <c r="F83" s="9"/>
      <c r="G83" s="42">
        <v>20000</v>
      </c>
      <c r="H83" s="45">
        <v>1</v>
      </c>
      <c r="I83" s="45">
        <v>0</v>
      </c>
      <c r="J83" s="45"/>
      <c r="K83" s="9">
        <v>4</v>
      </c>
      <c r="L83" s="9" t="s">
        <v>8</v>
      </c>
      <c r="M83" s="98">
        <v>43990</v>
      </c>
      <c r="N83" s="98">
        <v>43995</v>
      </c>
      <c r="O83" s="9"/>
      <c r="P83" s="9"/>
      <c r="Q83" s="10" t="s">
        <v>1</v>
      </c>
    </row>
    <row r="84" spans="1:27" ht="28.2" thickBot="1" x14ac:dyDescent="0.35">
      <c r="A84" s="111" t="s">
        <v>272</v>
      </c>
      <c r="B84" s="12" t="s">
        <v>147</v>
      </c>
      <c r="C84" s="155" t="s">
        <v>173</v>
      </c>
      <c r="D84" s="12"/>
      <c r="E84" s="12" t="s">
        <v>91</v>
      </c>
      <c r="F84" s="12"/>
      <c r="G84" s="43">
        <v>44800</v>
      </c>
      <c r="H84" s="46">
        <v>1</v>
      </c>
      <c r="I84" s="46">
        <v>0</v>
      </c>
      <c r="J84" s="46"/>
      <c r="K84" s="12">
        <v>4</v>
      </c>
      <c r="L84" s="12" t="s">
        <v>8</v>
      </c>
      <c r="M84" s="99">
        <v>44060</v>
      </c>
      <c r="N84" s="99">
        <v>44095</v>
      </c>
      <c r="O84" s="12"/>
      <c r="P84" s="12"/>
      <c r="Q84" s="13" t="s">
        <v>1</v>
      </c>
      <c r="R84" s="5"/>
      <c r="S84" s="5"/>
      <c r="T84" s="5"/>
      <c r="U84" s="5"/>
      <c r="V84" s="5"/>
      <c r="W84" s="5"/>
      <c r="X84" s="5"/>
      <c r="Y84" s="5"/>
      <c r="Z84" s="5"/>
    </row>
    <row r="85" spans="1:27" s="7" customFormat="1" x14ac:dyDescent="0.3">
      <c r="B85" s="48"/>
      <c r="C85" s="48"/>
      <c r="D85" s="48"/>
      <c r="E85" s="48"/>
      <c r="F85" s="48" t="s">
        <v>4</v>
      </c>
      <c r="G85" s="49">
        <f>SUM(G75:G84)</f>
        <v>251746.1605263158</v>
      </c>
      <c r="H85" s="49"/>
      <c r="I85" s="50"/>
      <c r="J85" s="50"/>
      <c r="K85" s="48"/>
      <c r="L85" s="48"/>
      <c r="M85" s="48"/>
      <c r="N85" s="48"/>
      <c r="O85" s="48"/>
      <c r="P85" s="48"/>
      <c r="Q85" s="48"/>
    </row>
    <row r="86" spans="1:27" ht="15" thickBot="1" x14ac:dyDescent="0.35"/>
    <row r="87" spans="1:27" ht="15.75" customHeight="1" x14ac:dyDescent="0.3">
      <c r="A87" s="112" t="s">
        <v>110</v>
      </c>
      <c r="B87" s="206" t="s">
        <v>33</v>
      </c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7"/>
      <c r="R87" s="6"/>
      <c r="S87" s="6"/>
      <c r="T87" s="6"/>
      <c r="U87" s="6"/>
      <c r="V87" s="6"/>
      <c r="W87" s="6"/>
      <c r="X87" s="6"/>
      <c r="Y87" s="6"/>
    </row>
    <row r="88" spans="1:27" ht="15" customHeight="1" x14ac:dyDescent="0.3">
      <c r="A88" s="217">
        <v>6</v>
      </c>
      <c r="B88" s="219" t="s">
        <v>26</v>
      </c>
      <c r="C88" s="208" t="s">
        <v>62</v>
      </c>
      <c r="D88" s="208" t="s">
        <v>10</v>
      </c>
      <c r="E88" s="208" t="s">
        <v>65</v>
      </c>
      <c r="F88" s="216" t="s">
        <v>17</v>
      </c>
      <c r="G88" s="220"/>
      <c r="H88" s="221" t="s">
        <v>18</v>
      </c>
      <c r="I88" s="221"/>
      <c r="J88" s="221"/>
      <c r="K88" s="208" t="s">
        <v>22</v>
      </c>
      <c r="L88" s="208" t="s">
        <v>23</v>
      </c>
      <c r="M88" s="208" t="s">
        <v>63</v>
      </c>
      <c r="N88" s="208"/>
      <c r="O88" s="215" t="s">
        <v>92</v>
      </c>
      <c r="P88" s="208" t="s">
        <v>43</v>
      </c>
      <c r="Q88" s="210" t="s">
        <v>44</v>
      </c>
      <c r="R88" s="6"/>
      <c r="S88" s="6"/>
      <c r="T88" s="6"/>
      <c r="U88" s="6"/>
      <c r="V88" s="6"/>
      <c r="W88" s="6"/>
      <c r="X88" s="6"/>
      <c r="Y88" s="6"/>
    </row>
    <row r="89" spans="1:27" ht="36" customHeight="1" x14ac:dyDescent="0.3">
      <c r="A89" s="218"/>
      <c r="B89" s="220"/>
      <c r="C89" s="209"/>
      <c r="D89" s="209"/>
      <c r="E89" s="209"/>
      <c r="F89" s="222"/>
      <c r="G89" s="226"/>
      <c r="H89" s="117" t="s">
        <v>20</v>
      </c>
      <c r="I89" s="53" t="s">
        <v>19</v>
      </c>
      <c r="J89" s="118" t="s">
        <v>21</v>
      </c>
      <c r="K89" s="209"/>
      <c r="L89" s="209"/>
      <c r="M89" s="117" t="s">
        <v>54</v>
      </c>
      <c r="N89" s="117" t="s">
        <v>24</v>
      </c>
      <c r="O89" s="216"/>
      <c r="P89" s="209"/>
      <c r="Q89" s="211"/>
      <c r="R89" s="6"/>
      <c r="S89" s="6"/>
      <c r="T89" s="6"/>
      <c r="U89" s="6"/>
      <c r="V89" s="6"/>
      <c r="W89" s="6"/>
      <c r="X89" s="6"/>
      <c r="Y89" s="6"/>
    </row>
    <row r="90" spans="1:27" s="7" customFormat="1" ht="27.75" customHeight="1" thickBot="1" x14ac:dyDescent="0.35">
      <c r="A90" s="111" t="s">
        <v>203</v>
      </c>
      <c r="B90" s="12" t="s">
        <v>147</v>
      </c>
      <c r="C90" s="12" t="s">
        <v>230</v>
      </c>
      <c r="D90" s="12"/>
      <c r="E90" s="12"/>
      <c r="F90" s="197"/>
      <c r="G90" s="197"/>
      <c r="H90" s="43">
        <v>100000</v>
      </c>
      <c r="I90" s="43">
        <v>100</v>
      </c>
      <c r="J90" s="46">
        <v>0</v>
      </c>
      <c r="K90" s="132">
        <v>4</v>
      </c>
      <c r="L90" s="12" t="s">
        <v>8</v>
      </c>
      <c r="M90" s="99">
        <v>44032</v>
      </c>
      <c r="N90" s="99">
        <v>44063</v>
      </c>
      <c r="O90" s="12"/>
      <c r="P90" s="12"/>
      <c r="Q90" s="13" t="s">
        <v>1</v>
      </c>
    </row>
    <row r="91" spans="1:27" s="7" customFormat="1" x14ac:dyDescent="0.3">
      <c r="B91" s="48"/>
      <c r="C91" s="48"/>
      <c r="D91" s="48"/>
      <c r="E91" s="48"/>
      <c r="F91" s="48"/>
      <c r="G91" s="48" t="s">
        <v>4</v>
      </c>
      <c r="H91" s="49">
        <f>SUM(H90)</f>
        <v>100000</v>
      </c>
      <c r="I91" s="49"/>
      <c r="J91" s="50"/>
      <c r="K91" s="50"/>
      <c r="L91" s="48"/>
      <c r="M91" s="48"/>
      <c r="N91" s="48"/>
      <c r="O91" s="48"/>
      <c r="P91" s="48"/>
      <c r="Q91" s="48"/>
    </row>
    <row r="92" spans="1:27" x14ac:dyDescent="0.3">
      <c r="F92" s="48"/>
      <c r="G92" s="48"/>
      <c r="H92" s="48"/>
      <c r="I92" s="49"/>
      <c r="J92" s="50"/>
      <c r="K92" s="50"/>
      <c r="L92" s="48"/>
      <c r="M92" s="48"/>
      <c r="N92" s="48"/>
      <c r="O92" s="48"/>
      <c r="P92" s="48"/>
      <c r="Q92" s="48"/>
    </row>
    <row r="93" spans="1:27" ht="15.75" customHeight="1" x14ac:dyDescent="0.3">
      <c r="B93" s="213" t="s">
        <v>34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4"/>
      <c r="P93" s="214"/>
      <c r="Q93" s="214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spans="1:27" ht="15" customHeight="1" x14ac:dyDescent="0.3">
      <c r="B94" s="217" t="s">
        <v>26</v>
      </c>
      <c r="C94" s="208" t="s">
        <v>35</v>
      </c>
      <c r="D94" s="208" t="s">
        <v>10</v>
      </c>
      <c r="E94" s="208"/>
      <c r="F94" s="208" t="s">
        <v>17</v>
      </c>
      <c r="G94" s="208"/>
      <c r="H94" s="221" t="s">
        <v>18</v>
      </c>
      <c r="I94" s="221"/>
      <c r="J94" s="221"/>
      <c r="K94" s="208" t="s">
        <v>22</v>
      </c>
      <c r="L94" s="224" t="s">
        <v>36</v>
      </c>
      <c r="M94" s="208" t="s">
        <v>63</v>
      </c>
      <c r="N94" s="208"/>
      <c r="O94" s="216" t="s">
        <v>39</v>
      </c>
      <c r="P94" s="208" t="s">
        <v>43</v>
      </c>
      <c r="Q94" s="208" t="s">
        <v>44</v>
      </c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spans="1:27" ht="69.599999999999994" thickBot="1" x14ac:dyDescent="0.35">
      <c r="B95" s="218"/>
      <c r="C95" s="209"/>
      <c r="D95" s="209"/>
      <c r="E95" s="209"/>
      <c r="F95" s="209"/>
      <c r="G95" s="209"/>
      <c r="H95" s="54" t="s">
        <v>20</v>
      </c>
      <c r="I95" s="54" t="s">
        <v>19</v>
      </c>
      <c r="J95" s="53" t="s">
        <v>21</v>
      </c>
      <c r="K95" s="209"/>
      <c r="L95" s="225"/>
      <c r="M95" s="54" t="s">
        <v>37</v>
      </c>
      <c r="N95" s="54" t="s">
        <v>38</v>
      </c>
      <c r="O95" s="222"/>
      <c r="P95" s="209"/>
      <c r="Q95" s="209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spans="1:27" x14ac:dyDescent="0.3">
      <c r="B96" s="55"/>
      <c r="C96" s="56"/>
      <c r="D96" s="223"/>
      <c r="E96" s="223"/>
      <c r="F96" s="223"/>
      <c r="G96" s="223"/>
      <c r="H96" s="56"/>
      <c r="I96" s="56"/>
      <c r="J96" s="57"/>
      <c r="K96" s="58"/>
      <c r="L96" s="58"/>
      <c r="M96" s="56"/>
      <c r="N96" s="56"/>
      <c r="O96" s="60"/>
      <c r="P96" s="56"/>
      <c r="Q96" s="59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spans="1:27" x14ac:dyDescent="0.3">
      <c r="B97" s="8"/>
      <c r="C97" s="9"/>
      <c r="D97" s="196"/>
      <c r="E97" s="196"/>
      <c r="F97" s="196"/>
      <c r="G97" s="196"/>
      <c r="H97" s="9"/>
      <c r="I97" s="9"/>
      <c r="J97" s="42"/>
      <c r="K97" s="45"/>
      <c r="L97" s="45"/>
      <c r="M97" s="9"/>
      <c r="N97" s="9"/>
      <c r="O97" s="51"/>
      <c r="P97" s="9"/>
      <c r="Q97" s="10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spans="1:27" x14ac:dyDescent="0.3">
      <c r="B98" s="8"/>
      <c r="C98" s="9"/>
      <c r="D98" s="196"/>
      <c r="E98" s="196"/>
      <c r="F98" s="196"/>
      <c r="G98" s="196"/>
      <c r="H98" s="9"/>
      <c r="I98" s="9"/>
      <c r="J98" s="42"/>
      <c r="K98" s="45"/>
      <c r="L98" s="45"/>
      <c r="M98" s="9"/>
      <c r="N98" s="9"/>
      <c r="O98" s="51"/>
      <c r="P98" s="9"/>
      <c r="Q98" s="10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spans="1:27" x14ac:dyDescent="0.3">
      <c r="B99" s="8"/>
      <c r="C99" s="9"/>
      <c r="D99" s="196"/>
      <c r="E99" s="196"/>
      <c r="F99" s="196"/>
      <c r="G99" s="196"/>
      <c r="H99" s="9"/>
      <c r="I99" s="9"/>
      <c r="J99" s="42"/>
      <c r="K99" s="45"/>
      <c r="L99" s="45"/>
      <c r="M99" s="9"/>
      <c r="N99" s="9"/>
      <c r="O99" s="51"/>
      <c r="P99" s="9"/>
      <c r="Q99" s="10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spans="1:27" ht="15" thickBot="1" x14ac:dyDescent="0.35">
      <c r="B100" s="11"/>
      <c r="C100" s="12"/>
      <c r="D100" s="197"/>
      <c r="E100" s="197"/>
      <c r="F100" s="197"/>
      <c r="G100" s="197"/>
      <c r="H100" s="12"/>
      <c r="I100" s="12"/>
      <c r="J100" s="43"/>
      <c r="K100" s="46"/>
      <c r="L100" s="46"/>
      <c r="M100" s="12"/>
      <c r="N100" s="12"/>
      <c r="O100" s="52"/>
      <c r="P100" s="12"/>
      <c r="Q100" s="13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spans="1:27" ht="15.75" customHeight="1" x14ac:dyDescent="0.3">
      <c r="G101" t="s">
        <v>4</v>
      </c>
      <c r="H101" s="44">
        <f>SUM(H96:H100)</f>
        <v>0</v>
      </c>
    </row>
    <row r="105" spans="1:27" x14ac:dyDescent="0.3">
      <c r="A105" s="88"/>
      <c r="B105" s="202" t="s">
        <v>45</v>
      </c>
      <c r="C105" s="90" t="s">
        <v>9</v>
      </c>
      <c r="D105" s="91"/>
    </row>
    <row r="106" spans="1:27" x14ac:dyDescent="0.3">
      <c r="A106" s="88"/>
      <c r="B106" s="203"/>
      <c r="C106" s="90" t="s">
        <v>7</v>
      </c>
      <c r="D106" s="91"/>
    </row>
    <row r="107" spans="1:27" x14ac:dyDescent="0.3">
      <c r="A107" s="88"/>
      <c r="B107" s="204"/>
      <c r="C107" s="92" t="s">
        <v>8</v>
      </c>
      <c r="D107" s="91"/>
    </row>
    <row r="108" spans="1:27" x14ac:dyDescent="0.3">
      <c r="A108" s="88"/>
      <c r="B108" s="91"/>
      <c r="C108" s="91"/>
      <c r="D108" s="91"/>
    </row>
    <row r="109" spans="1:27" x14ac:dyDescent="0.3">
      <c r="A109" s="88"/>
      <c r="B109" s="192" t="s">
        <v>44</v>
      </c>
      <c r="C109" s="90" t="s">
        <v>1</v>
      </c>
      <c r="D109" s="91"/>
    </row>
    <row r="110" spans="1:27" x14ac:dyDescent="0.3">
      <c r="A110" s="88"/>
      <c r="B110" s="193"/>
      <c r="C110" s="90" t="s">
        <v>14</v>
      </c>
      <c r="D110" s="91"/>
    </row>
    <row r="111" spans="1:27" x14ac:dyDescent="0.3">
      <c r="A111" s="88"/>
      <c r="B111" s="193"/>
      <c r="C111" s="90" t="s">
        <v>12</v>
      </c>
      <c r="D111" s="91"/>
    </row>
    <row r="112" spans="1:27" x14ac:dyDescent="0.3">
      <c r="A112" s="88"/>
      <c r="B112" s="193"/>
      <c r="C112" s="90" t="s">
        <v>11</v>
      </c>
      <c r="D112" s="91"/>
    </row>
    <row r="113" spans="1:4" x14ac:dyDescent="0.3">
      <c r="A113" s="88"/>
      <c r="B113" s="193"/>
      <c r="C113" s="90" t="s">
        <v>13</v>
      </c>
      <c r="D113" s="91"/>
    </row>
    <row r="114" spans="1:4" x14ac:dyDescent="0.3">
      <c r="A114" s="88"/>
      <c r="B114" s="193"/>
      <c r="C114" s="90" t="s">
        <v>94</v>
      </c>
      <c r="D114" s="91"/>
    </row>
    <row r="115" spans="1:4" x14ac:dyDescent="0.3">
      <c r="A115" s="88"/>
      <c r="B115" s="193"/>
      <c r="C115" s="90" t="s">
        <v>49</v>
      </c>
      <c r="D115" s="91"/>
    </row>
    <row r="116" spans="1:4" x14ac:dyDescent="0.3">
      <c r="A116" s="88"/>
      <c r="B116" s="194"/>
      <c r="C116" s="90" t="s">
        <v>105</v>
      </c>
      <c r="D116" s="91"/>
    </row>
    <row r="117" spans="1:4" x14ac:dyDescent="0.3">
      <c r="A117" s="88"/>
      <c r="B117" s="91"/>
      <c r="C117" s="91"/>
      <c r="D117" s="91"/>
    </row>
    <row r="118" spans="1:4" x14ac:dyDescent="0.3">
      <c r="A118" s="88"/>
      <c r="B118" s="201" t="s">
        <v>46</v>
      </c>
      <c r="C118" s="195" t="s">
        <v>50</v>
      </c>
      <c r="D118" s="90" t="s">
        <v>89</v>
      </c>
    </row>
    <row r="119" spans="1:4" x14ac:dyDescent="0.3">
      <c r="A119" s="88"/>
      <c r="B119" s="201"/>
      <c r="C119" s="195"/>
      <c r="D119" s="90" t="s">
        <v>95</v>
      </c>
    </row>
    <row r="120" spans="1:4" x14ac:dyDescent="0.3">
      <c r="A120" s="88"/>
      <c r="B120" s="201"/>
      <c r="C120" s="195"/>
      <c r="D120" s="90" t="s">
        <v>41</v>
      </c>
    </row>
    <row r="121" spans="1:4" x14ac:dyDescent="0.3">
      <c r="A121" s="88"/>
      <c r="B121" s="201"/>
      <c r="C121" s="195"/>
      <c r="D121" s="90" t="s">
        <v>75</v>
      </c>
    </row>
    <row r="122" spans="1:4" x14ac:dyDescent="0.3">
      <c r="A122" s="88"/>
      <c r="B122" s="201"/>
      <c r="C122" s="195"/>
      <c r="D122" s="90" t="s">
        <v>78</v>
      </c>
    </row>
    <row r="123" spans="1:4" x14ac:dyDescent="0.3">
      <c r="A123" s="88"/>
      <c r="B123" s="201"/>
      <c r="C123" s="195"/>
      <c r="D123" s="90" t="s">
        <v>90</v>
      </c>
    </row>
    <row r="124" spans="1:4" x14ac:dyDescent="0.3">
      <c r="A124" s="88"/>
      <c r="B124" s="201"/>
      <c r="C124" s="195"/>
      <c r="D124" s="90" t="s">
        <v>77</v>
      </c>
    </row>
    <row r="125" spans="1:4" x14ac:dyDescent="0.3">
      <c r="A125" s="88"/>
      <c r="B125" s="201"/>
      <c r="C125" s="205" t="s">
        <v>47</v>
      </c>
      <c r="D125" s="90" t="s">
        <v>79</v>
      </c>
    </row>
    <row r="126" spans="1:4" x14ac:dyDescent="0.3">
      <c r="A126" s="88"/>
      <c r="B126" s="201"/>
      <c r="C126" s="205"/>
      <c r="D126" s="90" t="s">
        <v>80</v>
      </c>
    </row>
    <row r="127" spans="1:4" x14ac:dyDescent="0.3">
      <c r="A127" s="88"/>
      <c r="B127" s="201"/>
      <c r="C127" s="205"/>
      <c r="D127" s="90" t="s">
        <v>81</v>
      </c>
    </row>
    <row r="128" spans="1:4" x14ac:dyDescent="0.3">
      <c r="A128" s="88"/>
      <c r="B128" s="201"/>
      <c r="C128" s="205"/>
      <c r="D128" s="90" t="s">
        <v>75</v>
      </c>
    </row>
    <row r="129" spans="1:4" x14ac:dyDescent="0.3">
      <c r="A129" s="88"/>
      <c r="B129" s="201"/>
      <c r="C129" s="205"/>
      <c r="D129" s="90" t="s">
        <v>78</v>
      </c>
    </row>
    <row r="130" spans="1:4" x14ac:dyDescent="0.3">
      <c r="A130" s="88"/>
      <c r="B130" s="201"/>
      <c r="C130" s="205"/>
      <c r="D130" s="90" t="s">
        <v>97</v>
      </c>
    </row>
    <row r="131" spans="1:4" x14ac:dyDescent="0.3">
      <c r="A131" s="88"/>
      <c r="B131" s="201"/>
      <c r="C131" s="205"/>
      <c r="D131" s="90" t="s">
        <v>96</v>
      </c>
    </row>
    <row r="132" spans="1:4" x14ac:dyDescent="0.3">
      <c r="A132" s="88"/>
      <c r="B132" s="201"/>
      <c r="C132" s="205"/>
      <c r="D132" s="90" t="s">
        <v>15</v>
      </c>
    </row>
    <row r="133" spans="1:4" x14ac:dyDescent="0.3">
      <c r="A133" s="88"/>
      <c r="B133" s="201"/>
      <c r="C133" s="198" t="s">
        <v>48</v>
      </c>
      <c r="D133" s="90" t="s">
        <v>91</v>
      </c>
    </row>
    <row r="134" spans="1:4" x14ac:dyDescent="0.3">
      <c r="A134" s="88"/>
      <c r="B134" s="201"/>
      <c r="C134" s="199"/>
      <c r="D134" s="90" t="s">
        <v>75</v>
      </c>
    </row>
    <row r="135" spans="1:4" x14ac:dyDescent="0.3">
      <c r="A135" s="88"/>
      <c r="B135" s="201"/>
      <c r="C135" s="200"/>
      <c r="D135" s="90" t="s">
        <v>78</v>
      </c>
    </row>
  </sheetData>
  <mergeCells count="124">
    <mergeCell ref="A88:A89"/>
    <mergeCell ref="A73:A74"/>
    <mergeCell ref="A65:A66"/>
    <mergeCell ref="A42:A43"/>
    <mergeCell ref="A25:A26"/>
    <mergeCell ref="A12:A13"/>
    <mergeCell ref="L73:L74"/>
    <mergeCell ref="M12:N12"/>
    <mergeCell ref="L12:L13"/>
    <mergeCell ref="K12:K13"/>
    <mergeCell ref="M73:N73"/>
    <mergeCell ref="F67:G67"/>
    <mergeCell ref="F68:G68"/>
    <mergeCell ref="D73:D74"/>
    <mergeCell ref="E73:E74"/>
    <mergeCell ref="F73:F74"/>
    <mergeCell ref="J73:J74"/>
    <mergeCell ref="K73:K74"/>
    <mergeCell ref="G73:I73"/>
    <mergeCell ref="F69:G69"/>
    <mergeCell ref="A52:A54"/>
    <mergeCell ref="B52:B54"/>
    <mergeCell ref="O25:O26"/>
    <mergeCell ref="H25:J25"/>
    <mergeCell ref="O42:O43"/>
    <mergeCell ref="B65:B66"/>
    <mergeCell ref="C65:C66"/>
    <mergeCell ref="D65:D66"/>
    <mergeCell ref="E65:E66"/>
    <mergeCell ref="K65:K66"/>
    <mergeCell ref="L65:L66"/>
    <mergeCell ref="E42:E43"/>
    <mergeCell ref="F42:F43"/>
    <mergeCell ref="G42:G43"/>
    <mergeCell ref="K42:K43"/>
    <mergeCell ref="B42:B43"/>
    <mergeCell ref="C42:C43"/>
    <mergeCell ref="D42:D43"/>
    <mergeCell ref="H42:J42"/>
    <mergeCell ref="L42:L43"/>
    <mergeCell ref="O65:O66"/>
    <mergeCell ref="F66:G66"/>
    <mergeCell ref="B10:Q10"/>
    <mergeCell ref="H12:J12"/>
    <mergeCell ref="M65:N65"/>
    <mergeCell ref="H65:J65"/>
    <mergeCell ref="F65:G65"/>
    <mergeCell ref="M42:N42"/>
    <mergeCell ref="B25:B26"/>
    <mergeCell ref="C25:C26"/>
    <mergeCell ref="D25:D26"/>
    <mergeCell ref="E25:E26"/>
    <mergeCell ref="F25:F26"/>
    <mergeCell ref="G25:G26"/>
    <mergeCell ref="K25:K26"/>
    <mergeCell ref="L25:L26"/>
    <mergeCell ref="M25:N25"/>
    <mergeCell ref="P42:P43"/>
    <mergeCell ref="P65:P66"/>
    <mergeCell ref="B12:B13"/>
    <mergeCell ref="C12:C13"/>
    <mergeCell ref="D12:D13"/>
    <mergeCell ref="E12:E13"/>
    <mergeCell ref="F12:F13"/>
    <mergeCell ref="G12:G13"/>
    <mergeCell ref="O12:O13"/>
    <mergeCell ref="M94:N94"/>
    <mergeCell ref="O94:O95"/>
    <mergeCell ref="F96:G96"/>
    <mergeCell ref="D96:E96"/>
    <mergeCell ref="K94:K95"/>
    <mergeCell ref="L94:L95"/>
    <mergeCell ref="M88:N88"/>
    <mergeCell ref="L88:L89"/>
    <mergeCell ref="O88:O89"/>
    <mergeCell ref="F88:G89"/>
    <mergeCell ref="F90:G90"/>
    <mergeCell ref="C94:C95"/>
    <mergeCell ref="D94:E95"/>
    <mergeCell ref="K88:K89"/>
    <mergeCell ref="C88:C89"/>
    <mergeCell ref="D88:D89"/>
    <mergeCell ref="E88:E89"/>
    <mergeCell ref="H88:J88"/>
    <mergeCell ref="F94:G95"/>
    <mergeCell ref="H94:J94"/>
    <mergeCell ref="B11:Q11"/>
    <mergeCell ref="B24:Q24"/>
    <mergeCell ref="B41:Q41"/>
    <mergeCell ref="B64:Q64"/>
    <mergeCell ref="B72:Q72"/>
    <mergeCell ref="P88:P89"/>
    <mergeCell ref="P94:P95"/>
    <mergeCell ref="Q12:Q13"/>
    <mergeCell ref="Q25:Q26"/>
    <mergeCell ref="Q42:Q43"/>
    <mergeCell ref="Q65:Q66"/>
    <mergeCell ref="Q73:Q74"/>
    <mergeCell ref="Q88:Q89"/>
    <mergeCell ref="Q94:Q95"/>
    <mergeCell ref="B87:Q87"/>
    <mergeCell ref="B93:Q93"/>
    <mergeCell ref="P12:P13"/>
    <mergeCell ref="P25:P26"/>
    <mergeCell ref="P73:P74"/>
    <mergeCell ref="O73:O74"/>
    <mergeCell ref="B94:B95"/>
    <mergeCell ref="B88:B89"/>
    <mergeCell ref="B73:B74"/>
    <mergeCell ref="C73:C74"/>
    <mergeCell ref="B109:B116"/>
    <mergeCell ref="C118:C124"/>
    <mergeCell ref="F99:G99"/>
    <mergeCell ref="F100:G100"/>
    <mergeCell ref="D97:E97"/>
    <mergeCell ref="D98:E98"/>
    <mergeCell ref="D99:E99"/>
    <mergeCell ref="D100:E100"/>
    <mergeCell ref="C133:C135"/>
    <mergeCell ref="B118:B135"/>
    <mergeCell ref="F97:G97"/>
    <mergeCell ref="F98:G98"/>
    <mergeCell ref="B105:B107"/>
    <mergeCell ref="C125:C132"/>
  </mergeCells>
  <dataValidations count="7">
    <dataValidation type="list" allowBlank="1" showInputMessage="1" showErrorMessage="1" sqref="L91:L92 E91" xr:uid="{00000000-0002-0000-0300-000000000000}">
      <formula1>#REF!</formula1>
    </dataValidation>
    <dataValidation type="list" allowBlank="1" showInputMessage="1" showErrorMessage="1" sqref="L67:L70 L44:L62 L27:L39 L90 L14:L22 L75:L85" xr:uid="{00000000-0002-0000-0300-000001000000}">
      <formula1>$C$105:$C$107</formula1>
    </dataValidation>
    <dataValidation type="list" allowBlank="1" showInputMessage="1" showErrorMessage="1" sqref="Q96:Q100 Q44:Q62 Q90 Q27:Q39 Q67:Q70 Q14:Q22 Q75:Q85" xr:uid="{00000000-0002-0000-0300-000002000000}">
      <formula1>$C$109:$C$116</formula1>
    </dataValidation>
    <dataValidation type="list" allowBlank="1" showInputMessage="1" showErrorMessage="1" sqref="E56:E61" xr:uid="{00000000-0002-0000-0300-000003000000}">
      <formula1>$D$118:$D$127</formula1>
    </dataValidation>
    <dataValidation type="list" allowBlank="1" showInputMessage="1" showErrorMessage="1" sqref="E14:E22 E27:E39 E62 E44:E55" xr:uid="{00000000-0002-0000-0300-000004000000}">
      <formula1>$D$125:$D$132</formula1>
    </dataValidation>
    <dataValidation type="list" allowBlank="1" showInputMessage="1" showErrorMessage="1" sqref="E75:E85" xr:uid="{00000000-0002-0000-0300-000005000000}">
      <formula1>$D$133:$D$135</formula1>
    </dataValidation>
    <dataValidation type="list" allowBlank="1" showInputMessage="1" showErrorMessage="1" sqref="E67:E70" xr:uid="{00000000-0002-0000-0300-000006000000}">
      <formula1>$D$118:$D$124</formula1>
    </dataValidation>
  </dataValidations>
  <pageMargins left="0.7" right="0.7" top="0.75" bottom="0.75" header="0.3" footer="0.3"/>
  <pageSetup paperSize="9" scale="41" orientation="landscape" verticalDpi="90" r:id="rId1"/>
  <rowBreaks count="2" manualBreakCount="2">
    <brk id="40" max="16383" man="1"/>
    <brk id="7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7296D1B1FEC4498C2D2393EE9C88A6" ma:contentTypeVersion="11" ma:contentTypeDescription="Create a new document." ma:contentTypeScope="" ma:versionID="2f39067605321127b29208f258909b5b">
  <xsd:schema xmlns:xsd="http://www.w3.org/2001/XMLSchema" xmlns:xs="http://www.w3.org/2001/XMLSchema" xmlns:p="http://schemas.microsoft.com/office/2006/metadata/properties" xmlns:ns2="4b356db4-127e-4b41-8c91-8591fa89081e" xmlns:ns3="a6bdf574-27a3-4648-a5b7-9608727cb997" targetNamespace="http://schemas.microsoft.com/office/2006/metadata/properties" ma:root="true" ma:fieldsID="97e24cf9db5bbd93b3d9c8886ad36049" ns2:_="" ns3:_="">
    <xsd:import namespace="4b356db4-127e-4b41-8c91-8591fa89081e"/>
    <xsd:import namespace="a6bdf574-27a3-4648-a5b7-9608727cb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356db4-127e-4b41-8c91-8591fa8908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df574-27a3-4648-a5b7-9608727cb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51DD2D-E71E-48F9-9DFC-577FC21B99B5}"/>
</file>

<file path=customXml/itemProps2.xml><?xml version="1.0" encoding="utf-8"?>
<ds:datastoreItem xmlns:ds="http://schemas.openxmlformats.org/officeDocument/2006/customXml" ds:itemID="{ABC46817-8E77-4FEE-8301-49B09BEB7439}"/>
</file>

<file path=customXml/itemProps3.xml><?xml version="1.0" encoding="utf-8"?>
<ds:datastoreItem xmlns:ds="http://schemas.openxmlformats.org/officeDocument/2006/customXml" ds:itemID="{96C318F7-A40B-4504-9086-7788F17E4E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Estrutura do Projecto</vt:lpstr>
      <vt:lpstr>Plan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lastModifiedBy>Samsung</cp:lastModifiedBy>
  <cp:lastPrinted>2018-04-12T15:16:03Z</cp:lastPrinted>
  <dcterms:created xsi:type="dcterms:W3CDTF">2011-03-30T14:45:37Z</dcterms:created>
  <dcterms:modified xsi:type="dcterms:W3CDTF">2019-11-05T14:36:02Z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0x010100F27296D1B1FEC4498C2D2393EE9C88A6</vt:lpwstr>
  </property>
</Properties>
</file>