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isp\Desktop\DATA.IDB\DATA.IDB\Docs\Marcelo Perez\BR-L1392\PA\"/>
    </mc:Choice>
  </mc:AlternateContent>
  <xr:revisionPtr revIDLastSave="0" documentId="8_{A66BBA21-4F3A-4A2D-9170-5C3B3DD403CC}" xr6:coauthVersionLast="46" xr6:coauthVersionMax="46" xr10:uidLastSave="{00000000-0000-0000-0000-000000000000}"/>
  <bookViews>
    <workbookView xWindow="-110" yWindow="-110" windowWidth="25820" windowHeight="14020" activeTab="3" xr2:uid="{00000000-000D-0000-FFFF-FFFF00000000}"/>
  </bookViews>
  <sheets>
    <sheet name="Estrutura do Projecto" sheetId="3" r:id="rId1"/>
    <sheet name="Plan de Aquisições" sheetId="2" r:id="rId2"/>
    <sheet name="Instruções" sheetId="4" r:id="rId3"/>
    <sheet name="Detalhe Plano de Aquisições" sheetId="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7" i="1" l="1"/>
  <c r="H73" i="1"/>
  <c r="H72" i="1"/>
  <c r="H71" i="1"/>
  <c r="H70" i="1"/>
  <c r="H26" i="1"/>
  <c r="H25" i="1"/>
  <c r="H24" i="1"/>
  <c r="H23" i="1"/>
  <c r="H22" i="1"/>
  <c r="H39" i="1" l="1"/>
  <c r="H34" i="1" l="1"/>
  <c r="H38" i="1"/>
  <c r="G92" i="1"/>
  <c r="G90" i="1"/>
  <c r="G89" i="1"/>
  <c r="G88" i="1"/>
  <c r="G87" i="1"/>
  <c r="H79" i="1"/>
  <c r="H52" i="1"/>
  <c r="H54" i="1"/>
  <c r="H55" i="1"/>
  <c r="H59" i="1"/>
  <c r="H63" i="1"/>
  <c r="H66" i="1"/>
  <c r="H58" i="1"/>
  <c r="H64" i="1"/>
  <c r="H57" i="1"/>
  <c r="H61" i="1" l="1"/>
  <c r="H14" i="1"/>
  <c r="H41" i="1" l="1"/>
  <c r="H56" i="1"/>
  <c r="H35" i="1"/>
  <c r="H20" i="1" l="1"/>
  <c r="H19" i="1"/>
  <c r="H18" i="1"/>
  <c r="H82" i="1" l="1"/>
  <c r="H104" i="1"/>
  <c r="H15" i="1"/>
  <c r="H47" i="1" l="1"/>
  <c r="H27" i="1"/>
  <c r="H74" i="1" l="1"/>
  <c r="C17" i="2"/>
  <c r="C25" i="2" l="1"/>
  <c r="B24" i="2"/>
  <c r="B23" i="2"/>
  <c r="B21" i="2"/>
  <c r="B22" i="2"/>
  <c r="B25" i="2" l="1"/>
  <c r="G98" i="1"/>
  <c r="H114" i="1" l="1"/>
  <c r="B16" i="2" s="1"/>
  <c r="B14" i="2" l="1"/>
  <c r="B15" i="2"/>
  <c r="B13" i="2"/>
  <c r="B12" i="2"/>
  <c r="B11" i="2"/>
  <c r="B17" i="2" l="1"/>
</calcChain>
</file>

<file path=xl/sharedStrings.xml><?xml version="1.0" encoding="utf-8"?>
<sst xmlns="http://schemas.openxmlformats.org/spreadsheetml/2006/main" count="720" uniqueCount="314">
  <si>
    <t>OBRAS</t>
  </si>
  <si>
    <t>Previsto</t>
  </si>
  <si>
    <t>3. Tipos de Gasto</t>
  </si>
  <si>
    <t>Obras</t>
  </si>
  <si>
    <t>Total</t>
  </si>
  <si>
    <t>SI / NO?</t>
  </si>
  <si>
    <t>4. Componentes</t>
  </si>
  <si>
    <t>Ex-Post</t>
  </si>
  <si>
    <t>Ex-Ante</t>
  </si>
  <si>
    <t>Sistema Nacional</t>
  </si>
  <si>
    <t>Descrição adicional: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</si>
  <si>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</si>
  <si>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</si>
  <si>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</si>
  <si>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</si>
  <si>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</si>
  <si>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</si>
  <si>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</si>
  <si>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</si>
  <si>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</si>
  <si>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</si>
  <si>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</si>
  <si>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</si>
  <si>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</si>
  <si>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</si>
  <si>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</si>
  <si>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</si>
  <si>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</si>
  <si>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</si>
  <si>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</si>
  <si>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</si>
  <si>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</si>
  <si>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</si>
  <si>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</si>
  <si>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</si>
  <si>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</si>
  <si>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</si>
  <si>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</si>
  <si>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</si>
  <si>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</si>
  <si>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</si>
  <si>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Seleção Baseada na Qualificação do Consultor (SQC)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</si>
  <si>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</si>
  <si>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</si>
  <si>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</si>
  <si>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</si>
  <si>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</si>
  <si>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</si>
  <si>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</si>
  <si>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</si>
  <si>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Consultoria firmas</t>
  </si>
  <si>
    <t>Pregão eletronico/Ata</t>
  </si>
  <si>
    <t>Procesos com 100% de contrapartida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</si>
  <si>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</si>
  <si>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</si>
  <si>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</si>
  <si>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</si>
  <si>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</si>
  <si>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</si>
  <si>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</si>
  <si>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</si>
  <si>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</si>
  <si>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>Objeto</t>
  </si>
  <si>
    <t>Datas Estimadas</t>
  </si>
  <si>
    <t>Montante Estimado *</t>
  </si>
  <si>
    <r>
      <t xml:space="preserve">Método 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:*</t>
    </r>
  </si>
  <si>
    <t>Componente/Categoria :*</t>
  </si>
  <si>
    <t>Método de Revisão (Selecionar uma das opções):*</t>
  </si>
  <si>
    <t>Datas Estimadas*</t>
  </si>
  <si>
    <t>*: Campos obrigatorios</t>
  </si>
  <si>
    <t>Publicação do Anúncio/Convite</t>
  </si>
  <si>
    <t>Categoria/ Componente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</si>
  <si>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</si>
  <si>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</si>
  <si>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</si>
  <si>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</si>
  <si>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</si>
  <si>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</si>
  <si>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</si>
  <si>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</si>
  <si>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</si>
  <si>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</si>
  <si>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Metodos de licitação nacional</t>
  </si>
  <si>
    <t>Pregão Presencial</t>
  </si>
  <si>
    <t>Ata de registro de preços</t>
  </si>
  <si>
    <t>Tomada de preços</t>
  </si>
  <si>
    <t>Carta convite</t>
  </si>
  <si>
    <t>Contrataçõ direta</t>
  </si>
  <si>
    <t>Exemplos</t>
  </si>
  <si>
    <t>Seleção Baseada na Qualidade e Custo (SBQC)</t>
  </si>
  <si>
    <t>Seleção Baseada no Menor Custo (SBMC) </t>
  </si>
  <si>
    <t xml:space="preserve">Comparação de Qualificações (3 CV's) </t>
  </si>
  <si>
    <t>Comentários - para Sistema Nacional incluir modalidade de licitação</t>
  </si>
  <si>
    <t>Rejeição de todas as propostas</t>
  </si>
  <si>
    <t>Rejeição de todas as Propostas</t>
  </si>
  <si>
    <t>Seleção Baseada na Qualidade (SBQ)</t>
  </si>
  <si>
    <t>Licitação Pública Internacional com Pre-qualificação</t>
  </si>
  <si>
    <t>Licitação Internacional Limitada (LIL)</t>
  </si>
  <si>
    <t>Colocar "sistema nacional" na coluna de método e na coluna de revisão/supervisão + indicar o método (pregão eletrônico ou ata de registro de preços) na coluna de "comentário". Não serão aceitos os processos usando um sistema nacional com revisão ex-ante nem ex-post</t>
  </si>
  <si>
    <t>Colocar "sistema nacional" na coluna de método e na coluna de revisão/supervisão + indicar o método e "contrapartida"' na coluna" "comentário"</t>
  </si>
  <si>
    <t>Objeto principal da licitação</t>
  </si>
  <si>
    <t>Descrição Adicional</t>
  </si>
  <si>
    <t>Complementar as informações do objeto</t>
  </si>
  <si>
    <t xml:space="preserve">Instruções </t>
  </si>
  <si>
    <t>colocar o Nº de componente associado</t>
  </si>
  <si>
    <t>Contrato Concluído</t>
  </si>
  <si>
    <t>Contrato concluído</t>
  </si>
  <si>
    <t>Licitação  Internacional Limitada (LIL)</t>
  </si>
  <si>
    <t>Licitação Pública Internacional com Pré-qualificação</t>
  </si>
  <si>
    <t>Atividade</t>
  </si>
  <si>
    <t xml:space="preserve">Atividade </t>
  </si>
  <si>
    <t>1. Cobertura do Plano de Aquisições</t>
  </si>
  <si>
    <t>Dados</t>
  </si>
  <si>
    <t>De</t>
  </si>
  <si>
    <t>até</t>
  </si>
  <si>
    <t>Cobertura do Plano de Aquisições:</t>
  </si>
  <si>
    <t>2. Versão do Plano de Aquisições</t>
  </si>
  <si>
    <t>Categoria de Aquisições</t>
  </si>
  <si>
    <t>Montante Financiado pelo Banco</t>
  </si>
  <si>
    <t>Montante Total  do Projeto (Incluindo Contraparte)</t>
  </si>
  <si>
    <t>Bens</t>
  </si>
  <si>
    <t>Serviços que não são de Consultoria</t>
  </si>
  <si>
    <t>Capacitação</t>
  </si>
  <si>
    <t>Consultoria (pessoa Jurídica e física)</t>
  </si>
  <si>
    <t xml:space="preserve">Subprojetos </t>
  </si>
  <si>
    <t>Componente de Investimento</t>
  </si>
  <si>
    <t>Nome Sub-Executor (se aplica)</t>
  </si>
  <si>
    <t>Nome do Mutuário</t>
  </si>
  <si>
    <t>Nome  Executor (se aplica)</t>
  </si>
  <si>
    <t>COMPONENTES? (Sim / não)</t>
  </si>
  <si>
    <t>Nome dos componentes (listar por numero ou  letra)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</si>
  <si>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Só poderá existir um Coordenador que "coordene" e envie o Plano de Aquisições ao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sub-executor deve fazer uma guia separada no PA para inserir os processo que lhes correspondem</t>
    </r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</si>
  <si>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>Fazer o compromisso dos componentes que aparecem no contrato de empréstimo; usando apenas os componentes principais e não os subcomponentes</t>
    </r>
  </si>
  <si>
    <t>Montante Total do Projeto (Incluindo Contraparte)</t>
  </si>
  <si>
    <t>número da contratação ou aquisição no PA</t>
  </si>
  <si>
    <t>Pregão Eletrônico</t>
  </si>
  <si>
    <t>Concorrencia Pública Nacional</t>
  </si>
  <si>
    <t>INFORMAÇÃO PARA A ELABORAÇÃO DO PLANO DE AQUISIÇÃO
EM ANDAMENTO E / OU ÚLTIMOS APRESENTADOS</t>
  </si>
  <si>
    <t>SECRETARIA MUNICIPAL DE EDUCAÇÃO - SEMED</t>
  </si>
  <si>
    <t>PREFEITURA MUNICIPAL DE MANAUS - PMM</t>
  </si>
  <si>
    <t>Componente 1 - Expansão da cobertura da Educação Infantil e Ensino Fundamental</t>
  </si>
  <si>
    <t>Componente 2 - Melhoria da qualidade da educação</t>
  </si>
  <si>
    <t>Componente 3 - Gestão, monitoramento e avaliação</t>
  </si>
  <si>
    <t>Componente 4 - Administração do Projeto</t>
  </si>
  <si>
    <t xml:space="preserve">Projeto de Expansão e Melhoria Educacional da Rede Pública Municipal de Manaus - PROEMEM </t>
  </si>
  <si>
    <t>Contrato de Empréstimo: 3397 OC-BR</t>
  </si>
  <si>
    <t>Versão( 1-4 -2018-) :</t>
  </si>
  <si>
    <t>SEMED</t>
  </si>
  <si>
    <t>Contratar empresa para construir 4 CIMEs (cada CIME contempla 01 CMEI e 01 EMEF)</t>
  </si>
  <si>
    <t>2017/4114/4147/10561</t>
  </si>
  <si>
    <t>2018/4114/4147/00792</t>
  </si>
  <si>
    <t>Aquisição de material de papelaria (Correção de Fluxo e Reforço Escolar)</t>
  </si>
  <si>
    <t>2018/4114/4147/01056</t>
  </si>
  <si>
    <t>Aquisição de materiais psicopedagógicos</t>
  </si>
  <si>
    <t>2018/4114/4147/02160</t>
  </si>
  <si>
    <t>Aquisição de livros técnicos referente a avaliação em larga escala / SADEM</t>
  </si>
  <si>
    <t>Aquisição de equipamentos tecnológicos / SADEM</t>
  </si>
  <si>
    <t>Aquisição de mobiliários e equipamentos permanentes para a UGP</t>
  </si>
  <si>
    <t>2017/4114/4147/09177</t>
  </si>
  <si>
    <t>Acesso ao sistema de acompanhamento da alfabetização / SIASI</t>
  </si>
  <si>
    <t>Contratação de serviço de estagiário na área de pedagogia</t>
  </si>
  <si>
    <t>Contratação de empresa para locação de veículos (Infrequência)</t>
  </si>
  <si>
    <t>Contratação de serviço de instalação e manutenção para rede lógica</t>
  </si>
  <si>
    <t>Contratação de empresa para liberação de acesso ao software SAFF</t>
  </si>
  <si>
    <t>2017/4114/4147/05960</t>
  </si>
  <si>
    <t>Contratação de empresa de engenharia para supervisão de obras de 04 CIMEs</t>
  </si>
  <si>
    <t>2017/4114/4147/08592</t>
  </si>
  <si>
    <t>Contratação de consultoria para elaboração de software web base de monitoramento e avaliação do programa performance</t>
  </si>
  <si>
    <t>Consultoria individual para Gestão da Alfabetização</t>
  </si>
  <si>
    <t>2017/4114/4147/09616</t>
  </si>
  <si>
    <t>Capacitação para avaliação em larga escala ADE/SADEM</t>
  </si>
  <si>
    <t>2018/4114/4147/2158</t>
  </si>
  <si>
    <t>Consultoria individual ambiental</t>
  </si>
  <si>
    <t>Consultoria individual para elaboração de estudo de impacto de vizinhança</t>
  </si>
  <si>
    <t>Contratação de serviço de instalação e manutenção da rede elétrica</t>
  </si>
  <si>
    <t>Contratação de serviço de impressão gráfica (Reforço Escolar, Correção de Fluxo e Alfabetização)</t>
  </si>
  <si>
    <t>1.1</t>
  </si>
  <si>
    <t>1.2</t>
  </si>
  <si>
    <t>1.3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</si>
  <si>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</si>
  <si>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</si>
  <si>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</si>
  <si>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</si>
  <si>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</si>
  <si>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</si>
  <si>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</si>
  <si>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</si>
  <si>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</si>
  <si>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</si>
  <si>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</si>
  <si>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</si>
  <si>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</si>
  <si>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</si>
  <si>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</si>
  <si>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</si>
  <si>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</si>
  <si>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</si>
  <si>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</si>
  <si>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</si>
  <si>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5.1</t>
  </si>
  <si>
    <t>5.2</t>
  </si>
  <si>
    <t>5.3</t>
  </si>
  <si>
    <t>5.4</t>
  </si>
  <si>
    <t>6.1</t>
  </si>
  <si>
    <t>2018/4114/4147/02639</t>
  </si>
  <si>
    <t>2018/4114/4147/01171</t>
  </si>
  <si>
    <t>2018/4114/4147/06994</t>
  </si>
  <si>
    <t>Contratação de empresa pra prestar serviço de apoio às atividades administrativas, técnicas e operacionais para a unidade gestora do PROEMEM</t>
  </si>
  <si>
    <t>2018/4114/4147/06000</t>
  </si>
  <si>
    <t>2018/4114/4147/05540</t>
  </si>
  <si>
    <t>2018/4114/4147/02964</t>
  </si>
  <si>
    <t>2018/4114/4147/03836</t>
  </si>
  <si>
    <t>1.4</t>
  </si>
  <si>
    <t>Contratação de empresa para construir 1 CIME (cada CIME contempla 01 CMEI e 01 EMEF) - CIME 05</t>
  </si>
  <si>
    <t>Contratação de empresa para construir 1 CIME (cada CIME contempla 01 CMEI e 01 EMEF) - CIME 06</t>
  </si>
  <si>
    <t>Contratação de empresa para construir 1 CIME (cada CIME contempla 01 CMEI e 01 EMEF) - CIME 07</t>
  </si>
  <si>
    <t>2.8</t>
  </si>
  <si>
    <t>2.9</t>
  </si>
  <si>
    <t xml:space="preserve">Aquisição de equipamentos tecnológicos </t>
  </si>
  <si>
    <t>2 e 3</t>
  </si>
  <si>
    <t>Acesso a plataforma de reforço escolar para ensino fundamental</t>
  </si>
  <si>
    <t xml:space="preserve">Contratação de empresa para desenvolvimento de soluções para atender as demandas da avaliação de desempenho do estudante - ADE </t>
  </si>
  <si>
    <t>3.11</t>
  </si>
  <si>
    <t>Contratação de consultoria para desenvolvimento de soluções para atender as demandas da Avaliação Municipal da Educação Infantil - AMEI</t>
  </si>
  <si>
    <t>5.5</t>
  </si>
  <si>
    <t>Atualizado por: Gustavo Serejo Antony</t>
  </si>
  <si>
    <t>Aquisição cancelada pois os equipamentos serão adquiridos junto com os equipamentos do item 2.4</t>
  </si>
  <si>
    <t xml:space="preserve">Aquisição de livros didáticos para os Programas de Correção de Fluxo, Reforço Escolar e Alfabetização (2020-2021) </t>
  </si>
  <si>
    <t>Aquisição de livros didáticos para os Programas de Correção de Fluxo, Reforço Escolar e Alfabetização (2018 - 2019)</t>
  </si>
  <si>
    <t>1.5</t>
  </si>
  <si>
    <t>Treinamentos/Cursos</t>
  </si>
  <si>
    <t>Contratação sofreu alteração de objeto e será contratada por meio do item 3.10</t>
  </si>
  <si>
    <t>3.12</t>
  </si>
  <si>
    <t>Serviços de seleção interna de gestores</t>
  </si>
  <si>
    <t>5.6</t>
  </si>
  <si>
    <t>Aquisição cancelada pois já está sendo adquirida por meio de outro projeto na SEMED</t>
  </si>
  <si>
    <t>3.13</t>
  </si>
  <si>
    <t>Contratação de empresa para desenvolvimento de soluções para atender as demandas da Avaliação Municipal de Educação Infantil - AMEI</t>
  </si>
  <si>
    <t>Aquisição alterada para serviço item 3.13</t>
  </si>
  <si>
    <t>2018/4114/4147/08319</t>
  </si>
  <si>
    <t>2.10</t>
  </si>
  <si>
    <t>Aquisição de barcos para combater a infrequência</t>
  </si>
  <si>
    <t>2018/4114/4147/07925</t>
  </si>
  <si>
    <t>2019/4114/18088/00003</t>
  </si>
  <si>
    <t>2018/4114/4147/09609</t>
  </si>
  <si>
    <t>2019/4114/18088/00004</t>
  </si>
  <si>
    <t>2019/4114/18088/00005</t>
  </si>
  <si>
    <t>Contratação de empresa para construir 1 EMEF (Recosntrução do EMEF Divino Pimenta) - 08</t>
  </si>
  <si>
    <t>Contratação de empresa para construir 1 CIME (cada CIME contempla 01 CMEI e 01 EMEF) - CIME 10</t>
  </si>
  <si>
    <t xml:space="preserve">Aquisição de material de expediente e pedagógico (Correção de fluxo / reforço escolar / CEMASP) </t>
  </si>
  <si>
    <t>Contratação de empresa para desenvolvimento de soluções para atender as demandas da avaliação dos diretores escolares</t>
  </si>
  <si>
    <t>1.6</t>
  </si>
  <si>
    <t>1.7</t>
  </si>
  <si>
    <t>1.8</t>
  </si>
  <si>
    <t>2.11</t>
  </si>
  <si>
    <t>2.12</t>
  </si>
  <si>
    <t>Aquisição de material de engenharia</t>
  </si>
  <si>
    <t>Aquisição de mobiliário para equipar a UGP</t>
  </si>
  <si>
    <t>Contratação de empresa para construir 1 CMEI (Recosntrução do CMEI Magnólia Frota) - 09</t>
  </si>
  <si>
    <t xml:space="preserve">Aquisição cancelada  </t>
  </si>
  <si>
    <t>LOTE 1 - Locação de veículos com motoristas</t>
  </si>
  <si>
    <t>LOTE 2 -  Serviço de passagens aéreas e diárias</t>
  </si>
  <si>
    <t>3.14</t>
  </si>
  <si>
    <t>3.15</t>
  </si>
  <si>
    <t>3.16</t>
  </si>
  <si>
    <t>Serviço de identidade visual e sinalização gráfica dos CIMES/CMEI/EMEF</t>
  </si>
  <si>
    <t>Contratação de empresa para elaboração de software de gestão pedagógica</t>
  </si>
  <si>
    <t>5.7</t>
  </si>
  <si>
    <t>5.8</t>
  </si>
  <si>
    <t>5.9</t>
  </si>
  <si>
    <t>5.10</t>
  </si>
  <si>
    <t>Consultoria individual para avaliação de meio termo do projeto</t>
  </si>
  <si>
    <t>Consultoria individual especializada em Gestão de Recursos Humanos</t>
  </si>
  <si>
    <t>Consultoria individual especializada em elaboração de orçamentos de obras</t>
  </si>
  <si>
    <t>Consultoria individual para elaboração do TR de contratação do sistema de avaliação pedagógica</t>
  </si>
  <si>
    <t>3.17</t>
  </si>
  <si>
    <t>Contratação de serviços gráficos</t>
  </si>
  <si>
    <t>5.11</t>
  </si>
  <si>
    <t>2019/4114/18088/00008</t>
  </si>
  <si>
    <t>2019/4114/18088/00022</t>
  </si>
  <si>
    <t>2019/4114/18088/00037</t>
  </si>
  <si>
    <t>Atualização Nº: 09</t>
  </si>
  <si>
    <t>2019/4114/18088/00023</t>
  </si>
  <si>
    <t>2019/4114/18088/00026</t>
  </si>
  <si>
    <t>2020/4114/18088/00111</t>
  </si>
  <si>
    <t>2019/4114/18088/00061</t>
  </si>
  <si>
    <t>1.9</t>
  </si>
  <si>
    <t>1.10</t>
  </si>
  <si>
    <t>Aquisição substituída pelo item 1.9</t>
  </si>
  <si>
    <t>Aquisição substituída pelo item 1.10</t>
  </si>
  <si>
    <t>Aquisição substituída pelo item 1.11</t>
  </si>
  <si>
    <t>1.11</t>
  </si>
  <si>
    <t>1.12</t>
  </si>
  <si>
    <t>1.13</t>
  </si>
  <si>
    <t>Contratação de empresa para construção de 01 unidade escolar</t>
  </si>
  <si>
    <t>Construção do Centro de Mídia da SEMED</t>
  </si>
  <si>
    <t>A SEMED realizou reforma não sendo mais necessária esta aquisição</t>
  </si>
  <si>
    <t>2.13</t>
  </si>
  <si>
    <t>2.14</t>
  </si>
  <si>
    <t>Aquisição de equipamentos para o Centro de Mídia da SEMED</t>
  </si>
  <si>
    <t>Atividade está sendo realizada por meio de convênio com a SEMED</t>
  </si>
  <si>
    <t>3.18</t>
  </si>
  <si>
    <t>3.19</t>
  </si>
  <si>
    <t>Devido a pandemia existe contrato vigente com saldo suficiente para atender o ano de 2021</t>
  </si>
  <si>
    <t>Contratação de empresa especializada para operação do Centro de Mídia da SEMED</t>
  </si>
  <si>
    <t>2.15</t>
  </si>
  <si>
    <t>Aquisição de softwares para apoio à SEMED</t>
  </si>
  <si>
    <t>Todas as obras já foram orçadas não sendo mais necessária esta contratação</t>
  </si>
  <si>
    <t xml:space="preserve">Contratação não será mais necessária </t>
  </si>
  <si>
    <t>Consultoria individual para apoio à SEMED -  10 LOTES</t>
  </si>
  <si>
    <t>2019/4114/18088/00028</t>
  </si>
  <si>
    <t>3.20</t>
  </si>
  <si>
    <t>Serviços de apoio a gestão e indicadores educacionais da SEMED</t>
  </si>
  <si>
    <t>Atualizado em: 11/03/2021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</si>
</sst>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R$&quot;\ * #,##0.00_-;\-&quot;R$&quot;\ * #,##0.00_-;_-&quot;R$&quot;\ * &quot;-&quot;??_-;_-@_-"/>
    <numFmt numFmtId="165" formatCode="[$USD]\ #,##0.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4" fontId="48" fillId="0" borderId="0" applyFont="0" applyFill="0" applyBorder="0" applyAlignment="0" applyProtection="0"/>
  </cellStyleXfs>
  <cellXfs count="249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5" fontId="22" fillId="0" borderId="10" xfId="1" applyNumberFormat="1" applyFont="1" applyFill="1" applyBorder="1" applyAlignment="1">
      <alignment horizontal="right" vertical="center" wrapText="1"/>
    </xf>
    <xf numFmtId="165" fontId="22" fillId="0" borderId="14" xfId="1" applyNumberFormat="1" applyFont="1" applyFill="1" applyBorder="1" applyAlignment="1">
      <alignment horizontal="right" vertical="center" wrapText="1"/>
    </xf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165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4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3" xfId="1" applyFont="1" applyFill="1" applyBorder="1" applyAlignment="1">
      <alignment horizontal="center" vertical="center"/>
    </xf>
    <xf numFmtId="0" fontId="30" fillId="24" borderId="24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5" fontId="22" fillId="0" borderId="10" xfId="1" applyNumberFormat="1" applyFont="1" applyFill="1" applyBorder="1" applyAlignment="1">
      <alignment horizontal="right" vertical="center" wrapText="1"/>
    </xf>
    <xf numFmtId="165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5" fontId="23" fillId="24" borderId="15" xfId="1" applyNumberFormat="1" applyFont="1" applyFill="1" applyBorder="1" applyAlignment="1">
      <alignment horizontal="right" vertical="center" wrapText="1"/>
    </xf>
    <xf numFmtId="165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0" fontId="22" fillId="0" borderId="25" xfId="38" applyFont="1" applyFill="1" applyBorder="1" applyAlignment="1">
      <alignment vertical="center" wrapText="1"/>
    </xf>
    <xf numFmtId="0" fontId="22" fillId="0" borderId="29" xfId="38" applyFont="1" applyFill="1" applyBorder="1" applyAlignment="1">
      <alignment vertical="center" wrapText="1"/>
    </xf>
    <xf numFmtId="4" fontId="24" fillId="24" borderId="20" xfId="38" applyNumberFormat="1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1" xfId="38" applyFont="1" applyFill="1" applyBorder="1" applyAlignment="1">
      <alignment vertical="center" wrapText="1"/>
    </xf>
    <xf numFmtId="0" fontId="22" fillId="0" borderId="12" xfId="38" applyFont="1" applyFill="1" applyBorder="1" applyAlignment="1">
      <alignment vertical="center" wrapText="1"/>
    </xf>
    <xf numFmtId="4" fontId="22" fillId="0" borderId="12" xfId="38" applyNumberFormat="1" applyFont="1" applyFill="1" applyBorder="1" applyAlignment="1">
      <alignment vertical="center" wrapText="1"/>
    </xf>
    <xf numFmtId="10" fontId="22" fillId="0" borderId="12" xfId="38" applyNumberFormat="1" applyFont="1" applyFill="1" applyBorder="1" applyAlignment="1">
      <alignment vertical="center" wrapText="1"/>
    </xf>
    <xf numFmtId="0" fontId="22" fillId="0" borderId="13" xfId="38" applyFont="1" applyFill="1" applyBorder="1" applyAlignment="1">
      <alignment vertical="center" wrapText="1"/>
    </xf>
    <xf numFmtId="0" fontId="22" fillId="0" borderId="32" xfId="38" applyFont="1" applyFill="1" applyBorder="1" applyAlignment="1">
      <alignment vertical="center" wrapText="1"/>
    </xf>
    <xf numFmtId="0" fontId="22" fillId="0" borderId="10" xfId="1" applyFont="1" applyFill="1" applyBorder="1" applyAlignment="1">
      <alignment vertical="center" wrapText="1"/>
    </xf>
    <xf numFmtId="0" fontId="34" fillId="0" borderId="0" xfId="0" applyFont="1" applyAlignment="1">
      <alignment horizontal="justify" vertical="center"/>
    </xf>
    <xf numFmtId="0" fontId="36" fillId="0" borderId="0" xfId="0" applyFont="1" applyAlignment="1">
      <alignment horizontal="left" vertical="center"/>
    </xf>
    <xf numFmtId="0" fontId="38" fillId="0" borderId="0" xfId="0" applyFont="1" applyAlignment="1">
      <alignment horizontal="justify" vertical="center"/>
    </xf>
    <xf numFmtId="0" fontId="24" fillId="27" borderId="37" xfId="38" applyFont="1" applyFill="1" applyBorder="1" applyAlignment="1">
      <alignment horizontal="left" vertical="center" wrapText="1"/>
    </xf>
    <xf numFmtId="0" fontId="24" fillId="27" borderId="26" xfId="38" applyFont="1" applyFill="1" applyBorder="1" applyAlignment="1">
      <alignment horizontal="left" vertical="center" wrapText="1"/>
    </xf>
    <xf numFmtId="0" fontId="24" fillId="27" borderId="18" xfId="38" applyFont="1" applyFill="1" applyBorder="1" applyAlignment="1">
      <alignment horizontal="left" vertical="center" wrapText="1"/>
    </xf>
    <xf numFmtId="0" fontId="22" fillId="0" borderId="13" xfId="1" applyFont="1" applyFill="1" applyBorder="1" applyAlignment="1">
      <alignment vertical="center" wrapText="1"/>
    </xf>
    <xf numFmtId="0" fontId="22" fillId="0" borderId="14" xfId="1" applyFont="1" applyFill="1" applyBorder="1" applyAlignment="1">
      <alignment vertical="center" wrapText="1"/>
    </xf>
    <xf numFmtId="0" fontId="22" fillId="0" borderId="16" xfId="1" applyFont="1" applyFill="1" applyBorder="1" applyAlignment="1">
      <alignment vertical="center" wrapText="1"/>
    </xf>
    <xf numFmtId="0" fontId="22" fillId="0" borderId="35" xfId="1" applyFont="1" applyFill="1" applyBorder="1" applyAlignment="1">
      <alignment vertical="center" wrapText="1"/>
    </xf>
    <xf numFmtId="0" fontId="0" fillId="0" borderId="0" xfId="0" applyFill="1"/>
    <xf numFmtId="0" fontId="24" fillId="27" borderId="27" xfId="38" applyFont="1" applyFill="1" applyBorder="1" applyAlignment="1">
      <alignment horizontal="left" vertical="center" wrapText="1"/>
    </xf>
    <xf numFmtId="0" fontId="24" fillId="0" borderId="0" xfId="38" applyFont="1" applyFill="1" applyBorder="1" applyAlignment="1">
      <alignment horizontal="left" vertical="center" wrapText="1"/>
    </xf>
    <xf numFmtId="0" fontId="24" fillId="0" borderId="22" xfId="38" applyFont="1" applyFill="1" applyBorder="1" applyAlignment="1">
      <alignment horizontal="left" vertical="center" wrapText="1"/>
    </xf>
    <xf numFmtId="0" fontId="41" fillId="0" borderId="0" xfId="0" applyFont="1"/>
    <xf numFmtId="0" fontId="39" fillId="27" borderId="36" xfId="0" applyFont="1" applyFill="1" applyBorder="1" applyAlignment="1">
      <alignment horizontal="center" vertical="center"/>
    </xf>
    <xf numFmtId="0" fontId="41" fillId="0" borderId="13" xfId="0" applyFont="1" applyBorder="1" applyAlignment="1">
      <alignment horizontal="left" vertical="center" wrapText="1"/>
    </xf>
    <xf numFmtId="0" fontId="41" fillId="0" borderId="38" xfId="0" applyFont="1" applyBorder="1" applyAlignment="1">
      <alignment horizontal="left" vertical="center" wrapText="1"/>
    </xf>
    <xf numFmtId="0" fontId="41" fillId="0" borderId="22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41" fillId="0" borderId="0" xfId="0" applyFont="1" applyFill="1"/>
    <xf numFmtId="0" fontId="41" fillId="0" borderId="39" xfId="0" applyFont="1" applyBorder="1" applyAlignment="1">
      <alignment horizontal="left" vertical="center" wrapText="1"/>
    </xf>
    <xf numFmtId="0" fontId="41" fillId="0" borderId="16" xfId="0" applyFont="1" applyFill="1" applyBorder="1" applyAlignment="1">
      <alignment horizontal="left" vertical="center" wrapText="1"/>
    </xf>
    <xf numFmtId="0" fontId="22" fillId="0" borderId="16" xfId="0" applyFont="1" applyBorder="1"/>
    <xf numFmtId="0" fontId="39" fillId="0" borderId="0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0" fontId="43" fillId="0" borderId="0" xfId="0" applyFont="1"/>
    <xf numFmtId="0" fontId="22" fillId="0" borderId="0" xfId="1" applyFont="1" applyFill="1" applyBorder="1" applyAlignment="1">
      <alignment vertical="center" wrapText="1"/>
    </xf>
    <xf numFmtId="0" fontId="45" fillId="0" borderId="10" xfId="1" applyFont="1" applyFill="1" applyBorder="1" applyAlignment="1">
      <alignment vertical="center" wrapText="1"/>
    </xf>
    <xf numFmtId="0" fontId="46" fillId="0" borderId="0" xfId="0" applyFont="1"/>
    <xf numFmtId="0" fontId="45" fillId="0" borderId="10" xfId="0" applyFont="1" applyBorder="1"/>
    <xf numFmtId="0" fontId="24" fillId="27" borderId="0" xfId="38" applyFont="1" applyFill="1" applyBorder="1" applyAlignment="1">
      <alignment horizontal="left" vertical="center" wrapText="1"/>
    </xf>
    <xf numFmtId="0" fontId="22" fillId="0" borderId="14" xfId="1" applyFont="1" applyBorder="1" applyAlignment="1">
      <alignment vertical="center" wrapText="1"/>
    </xf>
    <xf numFmtId="17" fontId="22" fillId="0" borderId="15" xfId="1" applyNumberFormat="1" applyFont="1" applyFill="1" applyBorder="1" applyAlignment="1">
      <alignment horizontal="left" vertical="center" wrapText="1"/>
    </xf>
    <xf numFmtId="17" fontId="22" fillId="0" borderId="16" xfId="1" applyNumberFormat="1" applyFont="1" applyFill="1" applyBorder="1" applyAlignment="1">
      <alignment horizontal="left" vertical="center" wrapText="1"/>
    </xf>
    <xf numFmtId="14" fontId="22" fillId="0" borderId="12" xfId="38" applyNumberFormat="1" applyFont="1" applyFill="1" applyBorder="1" applyAlignment="1">
      <alignment vertical="center" wrapText="1"/>
    </xf>
    <xf numFmtId="14" fontId="22" fillId="0" borderId="10" xfId="38" applyNumberFormat="1" applyFont="1" applyFill="1" applyBorder="1" applyAlignment="1">
      <alignment vertical="center" wrapText="1"/>
    </xf>
    <xf numFmtId="14" fontId="22" fillId="0" borderId="15" xfId="38" applyNumberFormat="1" applyFont="1" applyFill="1" applyBorder="1" applyAlignment="1">
      <alignment vertical="center" wrapText="1"/>
    </xf>
    <xf numFmtId="0" fontId="22" fillId="0" borderId="35" xfId="38" applyFont="1" applyFill="1" applyBorder="1" applyAlignment="1">
      <alignment vertical="center" wrapText="1"/>
    </xf>
    <xf numFmtId="4" fontId="22" fillId="0" borderId="35" xfId="38" applyNumberFormat="1" applyFont="1" applyFill="1" applyBorder="1" applyAlignment="1">
      <alignment vertical="center" wrapText="1"/>
    </xf>
    <xf numFmtId="10" fontId="22" fillId="0" borderId="35" xfId="38" applyNumberFormat="1" applyFont="1" applyFill="1" applyBorder="1" applyAlignment="1">
      <alignment vertical="center" wrapText="1"/>
    </xf>
    <xf numFmtId="14" fontId="22" fillId="0" borderId="35" xfId="38" applyNumberFormat="1" applyFont="1" applyFill="1" applyBorder="1" applyAlignment="1">
      <alignment vertical="center" wrapText="1"/>
    </xf>
    <xf numFmtId="0" fontId="22" fillId="0" borderId="17" xfId="1" applyFont="1" applyBorder="1" applyAlignment="1" applyProtection="1">
      <alignment wrapText="1"/>
    </xf>
    <xf numFmtId="0" fontId="22" fillId="0" borderId="33" xfId="38" applyFont="1" applyFill="1" applyBorder="1" applyAlignment="1">
      <alignment vertical="center" wrapText="1"/>
    </xf>
    <xf numFmtId="0" fontId="22" fillId="0" borderId="43" xfId="38" applyFont="1" applyFill="1" applyBorder="1" applyAlignment="1">
      <alignment vertical="center" wrapText="1"/>
    </xf>
    <xf numFmtId="0" fontId="0" fillId="0" borderId="0" xfId="0" applyBorder="1"/>
    <xf numFmtId="0" fontId="22" fillId="0" borderId="11" xfId="38" applyFont="1" applyFill="1" applyBorder="1" applyAlignment="1">
      <alignment horizontal="center" vertical="center" wrapText="1"/>
    </xf>
    <xf numFmtId="0" fontId="22" fillId="0" borderId="17" xfId="38" applyFont="1" applyFill="1" applyBorder="1" applyAlignment="1">
      <alignment horizontal="center" vertical="center" wrapText="1"/>
    </xf>
    <xf numFmtId="0" fontId="22" fillId="0" borderId="18" xfId="38" applyFont="1" applyFill="1" applyBorder="1" applyAlignment="1">
      <alignment horizontal="center" vertical="center" wrapText="1"/>
    </xf>
    <xf numFmtId="4" fontId="24" fillId="24" borderId="11" xfId="38" applyNumberFormat="1" applyFont="1" applyFill="1" applyBorder="1" applyAlignment="1">
      <alignment horizontal="center" vertical="center" wrapText="1"/>
    </xf>
    <xf numFmtId="0" fontId="22" fillId="0" borderId="40" xfId="38" applyFont="1" applyFill="1" applyBorder="1" applyAlignment="1">
      <alignment vertical="center" wrapText="1"/>
    </xf>
    <xf numFmtId="0" fontId="22" fillId="0" borderId="46" xfId="38" applyFont="1" applyFill="1" applyBorder="1" applyAlignment="1">
      <alignment horizontal="center" vertical="center" wrapText="1"/>
    </xf>
    <xf numFmtId="0" fontId="2" fillId="0" borderId="0" xfId="38" applyFill="1"/>
    <xf numFmtId="0" fontId="22" fillId="0" borderId="10" xfId="38" applyFont="1" applyFill="1" applyBorder="1" applyAlignment="1">
      <alignment horizontal="right" vertical="center" wrapText="1"/>
    </xf>
    <xf numFmtId="0" fontId="47" fillId="0" borderId="17" xfId="38" applyFont="1" applyFill="1" applyBorder="1" applyAlignment="1">
      <alignment horizontal="center" vertical="center" wrapText="1"/>
    </xf>
    <xf numFmtId="0" fontId="47" fillId="0" borderId="10" xfId="38" applyFont="1" applyFill="1" applyBorder="1" applyAlignment="1">
      <alignment vertical="center" wrapText="1"/>
    </xf>
    <xf numFmtId="4" fontId="47" fillId="0" borderId="10" xfId="38" applyNumberFormat="1" applyFont="1" applyFill="1" applyBorder="1" applyAlignment="1">
      <alignment vertical="center" wrapText="1"/>
    </xf>
    <xf numFmtId="10" fontId="47" fillId="0" borderId="10" xfId="38" applyNumberFormat="1" applyFont="1" applyFill="1" applyBorder="1" applyAlignment="1">
      <alignment vertical="center" wrapText="1"/>
    </xf>
    <xf numFmtId="14" fontId="47" fillId="0" borderId="10" xfId="38" applyNumberFormat="1" applyFont="1" applyFill="1" applyBorder="1" applyAlignment="1">
      <alignment vertical="center" wrapText="1"/>
    </xf>
    <xf numFmtId="0" fontId="47" fillId="0" borderId="14" xfId="38" applyFont="1" applyFill="1" applyBorder="1" applyAlignment="1">
      <alignment vertical="center" wrapText="1"/>
    </xf>
    <xf numFmtId="0" fontId="1" fillId="0" borderId="0" xfId="38" applyFont="1" applyFill="1"/>
    <xf numFmtId="0" fontId="22" fillId="0" borderId="15" xfId="38" applyFont="1" applyFill="1" applyBorder="1" applyAlignment="1">
      <alignment horizontal="right" vertical="center" wrapText="1"/>
    </xf>
    <xf numFmtId="0" fontId="47" fillId="0" borderId="35" xfId="38" applyFont="1" applyFill="1" applyBorder="1" applyAlignment="1">
      <alignment vertical="center" wrapText="1"/>
    </xf>
    <xf numFmtId="4" fontId="47" fillId="0" borderId="35" xfId="38" applyNumberFormat="1" applyFont="1" applyFill="1" applyBorder="1" applyAlignment="1">
      <alignment vertical="center" wrapText="1"/>
    </xf>
    <xf numFmtId="10" fontId="47" fillId="0" borderId="35" xfId="38" applyNumberFormat="1" applyFont="1" applyFill="1" applyBorder="1" applyAlignment="1">
      <alignment vertical="center" wrapText="1"/>
    </xf>
    <xf numFmtId="14" fontId="47" fillId="0" borderId="35" xfId="38" applyNumberFormat="1" applyFont="1" applyFill="1" applyBorder="1" applyAlignment="1">
      <alignment vertical="center" wrapText="1"/>
    </xf>
    <xf numFmtId="0" fontId="47" fillId="0" borderId="43" xfId="38" applyFont="1" applyFill="1" applyBorder="1" applyAlignment="1">
      <alignment vertical="center" wrapText="1"/>
    </xf>
    <xf numFmtId="0" fontId="47" fillId="0" borderId="18" xfId="38" applyFont="1" applyFill="1" applyBorder="1" applyAlignment="1">
      <alignment horizontal="center" vertical="center" wrapText="1"/>
    </xf>
    <xf numFmtId="0" fontId="47" fillId="0" borderId="15" xfId="38" applyFont="1" applyFill="1" applyBorder="1" applyAlignment="1">
      <alignment vertical="center" wrapText="1"/>
    </xf>
    <xf numFmtId="4" fontId="47" fillId="0" borderId="15" xfId="38" applyNumberFormat="1" applyFont="1" applyFill="1" applyBorder="1" applyAlignment="1">
      <alignment vertical="center" wrapText="1"/>
    </xf>
    <xf numFmtId="10" fontId="47" fillId="0" borderId="15" xfId="38" applyNumberFormat="1" applyFont="1" applyFill="1" applyBorder="1" applyAlignment="1">
      <alignment vertical="center" wrapText="1"/>
    </xf>
    <xf numFmtId="14" fontId="47" fillId="0" borderId="15" xfId="38" applyNumberFormat="1" applyFont="1" applyFill="1" applyBorder="1" applyAlignment="1">
      <alignment vertical="center" wrapText="1"/>
    </xf>
    <xf numFmtId="0" fontId="47" fillId="0" borderId="16" xfId="38" applyFont="1" applyFill="1" applyBorder="1" applyAlignment="1">
      <alignment vertical="center" wrapText="1"/>
    </xf>
    <xf numFmtId="0" fontId="22" fillId="0" borderId="19" xfId="38" applyFont="1" applyFill="1" applyBorder="1" applyAlignment="1">
      <alignment vertical="center" wrapText="1"/>
    </xf>
    <xf numFmtId="0" fontId="24" fillId="24" borderId="20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38" fillId="0" borderId="0" xfId="0" applyFont="1"/>
    <xf numFmtId="0" fontId="35" fillId="0" borderId="0" xfId="0" applyFont="1"/>
    <xf numFmtId="0" fontId="22" fillId="0" borderId="28" xfId="38" applyFont="1" applyFill="1" applyBorder="1" applyAlignment="1">
      <alignment horizontal="center" vertical="center" wrapText="1"/>
    </xf>
    <xf numFmtId="4" fontId="22" fillId="0" borderId="40" xfId="38" applyNumberFormat="1" applyFont="1" applyFill="1" applyBorder="1" applyAlignment="1">
      <alignment vertical="center" wrapText="1"/>
    </xf>
    <xf numFmtId="10" fontId="22" fillId="0" borderId="40" xfId="38" applyNumberFormat="1" applyFont="1" applyFill="1" applyBorder="1" applyAlignment="1">
      <alignment vertical="center" wrapText="1"/>
    </xf>
    <xf numFmtId="14" fontId="22" fillId="0" borderId="40" xfId="38" applyNumberFormat="1" applyFont="1" applyFill="1" applyBorder="1" applyAlignment="1">
      <alignment vertical="center" wrapText="1"/>
    </xf>
    <xf numFmtId="0" fontId="22" fillId="0" borderId="47" xfId="38" applyFont="1" applyFill="1" applyBorder="1" applyAlignment="1">
      <alignment vertical="center" wrapText="1"/>
    </xf>
    <xf numFmtId="0" fontId="24" fillId="24" borderId="20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10" fontId="0" fillId="0" borderId="0" xfId="0" applyNumberFormat="1" applyFill="1"/>
    <xf numFmtId="0" fontId="24" fillId="24" borderId="20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47" fillId="28" borderId="39" xfId="38" applyFont="1" applyFill="1" applyBorder="1" applyAlignment="1">
      <alignment vertical="center" wrapText="1"/>
    </xf>
    <xf numFmtId="0" fontId="22" fillId="28" borderId="10" xfId="38" applyFont="1" applyFill="1" applyBorder="1" applyAlignment="1">
      <alignment vertical="center" wrapText="1"/>
    </xf>
    <xf numFmtId="0" fontId="47" fillId="0" borderId="20" xfId="38" applyFont="1" applyFill="1" applyBorder="1" applyAlignment="1">
      <alignment vertical="center" wrapText="1"/>
    </xf>
    <xf numFmtId="10" fontId="47" fillId="0" borderId="20" xfId="38" applyNumberFormat="1" applyFont="1" applyFill="1" applyBorder="1" applyAlignment="1">
      <alignment vertical="center" wrapText="1"/>
    </xf>
    <xf numFmtId="0" fontId="47" fillId="0" borderId="38" xfId="38" applyFont="1" applyFill="1" applyBorder="1" applyAlignment="1">
      <alignment vertical="center" wrapText="1"/>
    </xf>
    <xf numFmtId="14" fontId="47" fillId="0" borderId="20" xfId="38" applyNumberFormat="1" applyFont="1" applyFill="1" applyBorder="1" applyAlignment="1">
      <alignment vertical="center" wrapText="1"/>
    </xf>
    <xf numFmtId="0" fontId="22" fillId="0" borderId="48" xfId="38" applyFont="1" applyFill="1" applyBorder="1" applyAlignment="1">
      <alignment vertical="center" wrapText="1"/>
    </xf>
    <xf numFmtId="0" fontId="1" fillId="0" borderId="0" xfId="38" applyFont="1"/>
    <xf numFmtId="164" fontId="2" fillId="0" borderId="0" xfId="44" applyFont="1"/>
    <xf numFmtId="164" fontId="0" fillId="0" borderId="0" xfId="0" applyNumberFormat="1"/>
    <xf numFmtId="164" fontId="2" fillId="0" borderId="0" xfId="38" applyNumberFormat="1"/>
    <xf numFmtId="0" fontId="22" fillId="0" borderId="39" xfId="38" applyFont="1" applyFill="1" applyBorder="1" applyAlignment="1">
      <alignment vertical="center" wrapText="1"/>
    </xf>
    <xf numFmtId="0" fontId="47" fillId="0" borderId="25" xfId="38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22" fillId="0" borderId="26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6" fillId="0" borderId="0" xfId="1" applyFont="1" applyAlignment="1">
      <alignment horizontal="left" vertical="center" wrapText="1"/>
    </xf>
    <xf numFmtId="0" fontId="22" fillId="0" borderId="0" xfId="1" applyFont="1" applyAlignment="1">
      <alignment horizontal="left" vertical="center" wrapText="1"/>
    </xf>
    <xf numFmtId="0" fontId="26" fillId="0" borderId="0" xfId="38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33" fillId="26" borderId="41" xfId="0" applyFont="1" applyFill="1" applyBorder="1" applyAlignment="1">
      <alignment horizontal="center" vertical="center" wrapText="1"/>
    </xf>
    <xf numFmtId="0" fontId="40" fillId="26" borderId="0" xfId="0" applyFont="1" applyFill="1" applyAlignment="1">
      <alignment horizontal="left" vertical="center" wrapText="1"/>
    </xf>
    <xf numFmtId="0" fontId="42" fillId="0" borderId="20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5" xfId="0" applyFont="1" applyBorder="1" applyAlignment="1">
      <alignment horizontal="center" vertical="center" wrapText="1"/>
    </xf>
    <xf numFmtId="0" fontId="39" fillId="27" borderId="37" xfId="0" applyFont="1" applyFill="1" applyBorder="1" applyAlignment="1">
      <alignment horizontal="center" vertical="center"/>
    </xf>
    <xf numFmtId="0" fontId="39" fillId="27" borderId="27" xfId="0" applyFont="1" applyFill="1" applyBorder="1" applyAlignment="1">
      <alignment horizontal="center" vertical="center"/>
    </xf>
    <xf numFmtId="0" fontId="39" fillId="27" borderId="28" xfId="0" applyFont="1" applyFill="1" applyBorder="1" applyAlignment="1">
      <alignment horizontal="center" vertical="center"/>
    </xf>
    <xf numFmtId="0" fontId="39" fillId="27" borderId="37" xfId="0" applyFont="1" applyFill="1" applyBorder="1" applyAlignment="1">
      <alignment horizontal="left" vertical="center" wrapText="1"/>
    </xf>
    <xf numFmtId="0" fontId="39" fillId="27" borderId="27" xfId="0" applyFont="1" applyFill="1" applyBorder="1" applyAlignment="1">
      <alignment horizontal="left" vertical="center" wrapText="1"/>
    </xf>
    <xf numFmtId="0" fontId="39" fillId="27" borderId="28" xfId="0" applyFont="1" applyFill="1" applyBorder="1" applyAlignment="1">
      <alignment horizontal="left" vertical="center" wrapText="1"/>
    </xf>
    <xf numFmtId="0" fontId="39" fillId="27" borderId="20" xfId="0" applyFont="1" applyFill="1" applyBorder="1" applyAlignment="1">
      <alignment horizontal="center" vertical="center"/>
    </xf>
    <xf numFmtId="0" fontId="39" fillId="27" borderId="19" xfId="0" applyFont="1" applyFill="1" applyBorder="1" applyAlignment="1">
      <alignment horizontal="center" vertical="center"/>
    </xf>
    <xf numFmtId="0" fontId="39" fillId="27" borderId="35" xfId="0" applyFont="1" applyFill="1" applyBorder="1" applyAlignment="1">
      <alignment horizontal="center" vertical="center"/>
    </xf>
    <xf numFmtId="0" fontId="31" fillId="0" borderId="35" xfId="1" applyFont="1" applyFill="1" applyBorder="1" applyAlignment="1">
      <alignment horizontal="center" vertical="center" wrapText="1"/>
    </xf>
    <xf numFmtId="0" fontId="22" fillId="0" borderId="20" xfId="1" applyFont="1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26" xfId="38" applyFont="1" applyFill="1" applyBorder="1" applyAlignment="1">
      <alignment horizontal="center" vertical="center" wrapText="1"/>
    </xf>
    <xf numFmtId="0" fontId="24" fillId="24" borderId="18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0" xfId="38" applyFont="1" applyFill="1" applyBorder="1" applyAlignment="1">
      <alignment horizontal="center" vertical="center" wrapText="1"/>
    </xf>
    <xf numFmtId="0" fontId="22" fillId="0" borderId="12" xfId="38" applyFont="1" applyFill="1" applyBorder="1" applyAlignment="1">
      <alignment horizontal="center" vertical="center" wrapText="1"/>
    </xf>
    <xf numFmtId="0" fontId="47" fillId="0" borderId="10" xfId="38" applyFont="1" applyFill="1" applyBorder="1" applyAlignment="1">
      <alignment horizontal="center" vertical="center" wrapText="1"/>
    </xf>
    <xf numFmtId="0" fontId="47" fillId="0" borderId="15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2" fillId="0" borderId="20" xfId="38" applyFont="1" applyFill="1" applyBorder="1" applyAlignment="1">
      <alignment horizontal="center" vertical="center" wrapText="1"/>
    </xf>
    <xf numFmtId="0" fontId="22" fillId="0" borderId="19" xfId="38" applyFont="1" applyFill="1" applyBorder="1" applyAlignment="1">
      <alignment horizontal="center" vertical="center" wrapText="1"/>
    </xf>
    <xf numFmtId="0" fontId="23" fillId="24" borderId="44" xfId="38" applyFont="1" applyFill="1" applyBorder="1" applyAlignment="1">
      <alignment horizontal="left" vertical="center" wrapText="1"/>
    </xf>
    <xf numFmtId="0" fontId="23" fillId="24" borderId="45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25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43" xfId="38" applyFont="1" applyFill="1" applyBorder="1" applyAlignment="1">
      <alignment horizontal="center" vertical="center" wrapText="1"/>
    </xf>
    <xf numFmtId="0" fontId="24" fillId="24" borderId="42" xfId="38" applyFont="1" applyFill="1" applyBorder="1" applyAlignment="1">
      <alignment horizontal="center" vertical="center" wrapText="1"/>
    </xf>
    <xf numFmtId="0" fontId="25" fillId="0" borderId="0" xfId="38" applyFont="1" applyFill="1" applyBorder="1" applyAlignment="1">
      <alignment horizontal="left" vertical="center" wrapText="1"/>
    </xf>
    <xf numFmtId="0" fontId="24" fillId="24" borderId="34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10" fontId="24" fillId="24" borderId="20" xfId="38" applyNumberFormat="1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46" fillId="0" borderId="20" xfId="0" applyFont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 wrapText="1"/>
    </xf>
    <xf numFmtId="0" fontId="46" fillId="0" borderId="35" xfId="0" applyFont="1" applyBorder="1" applyAlignment="1">
      <alignment horizontal="center" vertical="center" wrapText="1"/>
    </xf>
    <xf numFmtId="0" fontId="44" fillId="25" borderId="10" xfId="0" applyFont="1" applyFill="1" applyBorder="1" applyAlignment="1">
      <alignment horizontal="center" vertical="center"/>
    </xf>
    <xf numFmtId="0" fontId="22" fillId="0" borderId="10" xfId="38" applyFont="1" applyFill="1" applyBorder="1" applyAlignment="1">
      <alignment horizontal="center" vertical="center" wrapText="1"/>
    </xf>
    <xf numFmtId="0" fontId="44" fillId="25" borderId="20" xfId="0" applyFont="1" applyFill="1" applyBorder="1" applyAlignment="1">
      <alignment horizontal="center" vertical="center"/>
    </xf>
    <xf numFmtId="0" fontId="44" fillId="25" borderId="19" xfId="0" applyFont="1" applyFill="1" applyBorder="1" applyAlignment="1">
      <alignment horizontal="center" vertical="center"/>
    </xf>
    <xf numFmtId="0" fontId="44" fillId="25" borderId="35" xfId="0" applyFont="1" applyFill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4" fillId="24" borderId="38" xfId="38" applyFont="1" applyFill="1" applyBorder="1" applyAlignment="1">
      <alignment horizontal="center" vertical="center" wrapText="1"/>
    </xf>
    <xf numFmtId="0" fontId="23" fillId="24" borderId="30" xfId="38" applyFont="1" applyFill="1" applyBorder="1" applyAlignment="1">
      <alignment horizontal="left" vertical="center" wrapText="1"/>
    </xf>
    <xf numFmtId="0" fontId="23" fillId="24" borderId="31" xfId="38" applyFont="1" applyFill="1" applyBorder="1" applyAlignment="1">
      <alignment horizontal="left" vertical="center" wrapText="1"/>
    </xf>
    <xf numFmtId="0" fontId="1" fillId="0" borderId="49" xfId="38" applyFont="1" applyFill="1" applyBorder="1" applyAlignment="1">
      <alignment horizontal="center" wrapText="1"/>
    </xf>
    <xf numFmtId="0" fontId="1" fillId="0" borderId="0" xfId="38" applyFont="1" applyFill="1" applyAlignment="1">
      <alignment horizontal="center" wrapText="1"/>
    </xf>
    <xf numFmtId="0" fontId="0" fillId="0" borderId="49" xfId="0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49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44" fillId="25" borderId="20" xfId="0" applyFont="1" applyFill="1" applyBorder="1" applyAlignment="1">
      <alignment horizontal="center" vertical="center" wrapText="1"/>
    </xf>
    <xf numFmtId="0" fontId="44" fillId="25" borderId="19" xfId="0" applyFont="1" applyFill="1" applyBorder="1" applyAlignment="1">
      <alignment horizontal="center" vertical="center" wrapText="1"/>
    </xf>
    <xf numFmtId="0" fontId="44" fillId="25" borderId="35" xfId="0" applyFont="1" applyFill="1" applyBorder="1" applyAlignment="1">
      <alignment horizontal="center" vertical="center" wrapText="1"/>
    </xf>
    <xf numFmtId="0" fontId="45" fillId="0" borderId="10" xfId="1" applyFont="1" applyFill="1" applyBorder="1" applyAlignment="1">
      <alignment horizontal="center" vertical="center" wrapText="1"/>
    </xf>
  </cellXfs>
  <cellStyles count="45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urrency" xfId="44" builtinId="4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4000000}"/>
    <cellStyle name="Normal" xfId="0" builtinId="0"/>
    <cellStyle name="Normal 2" xfId="38" xr:uid="{00000000-0005-0000-0000-000026000000}"/>
    <cellStyle name="Normal 3" xfId="1" xr:uid="{00000000-0005-0000-0000-000027000000}"/>
    <cellStyle name="Note 2" xfId="39" xr:uid="{00000000-0005-0000-0000-000028000000}"/>
    <cellStyle name="Output 2" xfId="40" xr:uid="{00000000-0005-0000-0000-000029000000}"/>
    <cellStyle name="Title 2" xfId="41" xr:uid="{00000000-0005-0000-0000-00002A000000}"/>
    <cellStyle name="Total 2" xfId="42" xr:uid="{00000000-0005-0000-0000-00002B000000}"/>
    <cellStyle name="Warning Text 2" xfId="43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9"/>
  <sheetViews>
    <sheetView workbookViewId="0">
      <selection activeCell="C17" sqref="C17"/>
    </sheetView>
  </sheetViews>
  <sheetFormatPr defaultRowHeight="14.5" x14ac:dyDescent="0.35"/>
  <cols>
    <col min="2" max="2" width="55" customWidth="1"/>
    <col min="3" max="3" width="45.7265625" bestFit="1" customWidth="1"/>
    <col min="4" max="4" width="30.81640625" bestFit="1" customWidth="1"/>
  </cols>
  <sheetData>
    <row r="1" spans="2:4" ht="15" thickBot="1" x14ac:dyDescent="0.4">
      <c r="B1" s="24"/>
      <c r="C1" s="24"/>
      <c r="D1" s="24"/>
    </row>
    <row r="2" spans="2:4" x14ac:dyDescent="0.35">
      <c r="B2" s="25" t="s">
        <v>127</v>
      </c>
      <c r="C2" s="26" t="s">
        <v>128</v>
      </c>
      <c r="D2" s="27" t="s">
        <v>126</v>
      </c>
    </row>
    <row r="3" spans="2:4" x14ac:dyDescent="0.35">
      <c r="B3" s="168" t="s">
        <v>139</v>
      </c>
      <c r="C3" s="168" t="s">
        <v>138</v>
      </c>
      <c r="D3" s="28"/>
    </row>
    <row r="4" spans="2:4" x14ac:dyDescent="0.35">
      <c r="B4" s="169"/>
      <c r="C4" s="169"/>
      <c r="D4" s="28"/>
    </row>
    <row r="5" spans="2:4" x14ac:dyDescent="0.35">
      <c r="B5" s="169"/>
      <c r="C5" s="169"/>
      <c r="D5" s="28"/>
    </row>
    <row r="6" spans="2:4" x14ac:dyDescent="0.35">
      <c r="B6" s="169"/>
      <c r="C6" s="169"/>
      <c r="D6" s="28"/>
    </row>
    <row r="7" spans="2:4" x14ac:dyDescent="0.35">
      <c r="B7" s="169"/>
      <c r="C7" s="169"/>
      <c r="D7" s="28"/>
    </row>
    <row r="8" spans="2:4" x14ac:dyDescent="0.35">
      <c r="B8" s="169"/>
      <c r="C8" s="169"/>
      <c r="D8" s="28"/>
    </row>
    <row r="9" spans="2:4" ht="15" thickBot="1" x14ac:dyDescent="0.4">
      <c r="B9" s="170"/>
      <c r="C9" s="170"/>
      <c r="D9" s="29"/>
    </row>
    <row r="11" spans="2:4" ht="49.5" customHeight="1" x14ac:dyDescent="0.35">
      <c r="B11" s="173" t="s">
        <v>131</v>
      </c>
      <c r="C11" s="174"/>
      <c r="D11" s="24"/>
    </row>
    <row r="12" spans="2:4" ht="15" thickBot="1" x14ac:dyDescent="0.4">
      <c r="B12" s="24"/>
      <c r="C12" s="24"/>
      <c r="D12" s="24"/>
    </row>
    <row r="13" spans="2:4" x14ac:dyDescent="0.35">
      <c r="B13" s="30" t="s">
        <v>129</v>
      </c>
      <c r="C13" s="31" t="s">
        <v>130</v>
      </c>
      <c r="D13" s="32"/>
    </row>
    <row r="14" spans="2:4" ht="26" x14ac:dyDescent="0.35">
      <c r="B14" s="171" t="s">
        <v>5</v>
      </c>
      <c r="C14" s="94" t="s">
        <v>140</v>
      </c>
      <c r="D14" s="32"/>
    </row>
    <row r="15" spans="2:4" x14ac:dyDescent="0.35">
      <c r="B15" s="171"/>
      <c r="C15" s="28" t="s">
        <v>141</v>
      </c>
      <c r="D15" s="24"/>
    </row>
    <row r="16" spans="2:4" x14ac:dyDescent="0.35">
      <c r="B16" s="171"/>
      <c r="C16" s="28" t="s">
        <v>142</v>
      </c>
      <c r="D16" s="24"/>
    </row>
    <row r="17" spans="2:3" ht="15" thickBot="1" x14ac:dyDescent="0.4">
      <c r="B17" s="172"/>
      <c r="C17" s="29" t="s">
        <v>143</v>
      </c>
    </row>
    <row r="19" spans="2:3" ht="54" customHeight="1" x14ac:dyDescent="0.35">
      <c r="B19" s="175" t="s">
        <v>132</v>
      </c>
      <c r="C19" s="176"/>
    </row>
  </sheetData>
  <mergeCells count="5">
    <mergeCell ref="B3:B9"/>
    <mergeCell ref="B14:B17"/>
    <mergeCell ref="B11:C11"/>
    <mergeCell ref="B19:C19"/>
    <mergeCell ref="C3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"/>
  <sheetViews>
    <sheetView topLeftCell="A5" workbookViewId="0">
      <selection activeCell="G17" sqref="G17"/>
    </sheetView>
  </sheetViews>
  <sheetFormatPr defaultRowHeight="14.5" x14ac:dyDescent="0.35"/>
  <cols>
    <col min="1" max="1" width="42.26953125" customWidth="1"/>
    <col min="2" max="2" width="35.1796875" customWidth="1"/>
    <col min="3" max="3" width="33.453125" customWidth="1"/>
  </cols>
  <sheetData>
    <row r="1" spans="1:3" ht="15" thickBot="1" x14ac:dyDescent="0.4">
      <c r="A1" s="181" t="s">
        <v>137</v>
      </c>
      <c r="B1" s="181"/>
      <c r="C1" s="181"/>
    </row>
    <row r="2" spans="1:3" ht="15.5" x14ac:dyDescent="0.35">
      <c r="A2" s="177" t="s">
        <v>111</v>
      </c>
      <c r="B2" s="178"/>
      <c r="C2" s="179"/>
    </row>
    <row r="3" spans="1:3" ht="15.5" x14ac:dyDescent="0.35">
      <c r="A3" s="14" t="s">
        <v>112</v>
      </c>
      <c r="B3" s="15" t="s">
        <v>113</v>
      </c>
      <c r="C3" s="16" t="s">
        <v>114</v>
      </c>
    </row>
    <row r="4" spans="1:3" ht="15" thickBot="1" x14ac:dyDescent="0.4">
      <c r="A4" s="17" t="s">
        <v>115</v>
      </c>
      <c r="B4" s="95">
        <v>42948</v>
      </c>
      <c r="C4" s="96">
        <v>43435</v>
      </c>
    </row>
    <row r="5" spans="1:3" ht="15" thickBot="1" x14ac:dyDescent="0.4">
      <c r="A5" s="180"/>
      <c r="B5" s="180"/>
      <c r="C5" s="180"/>
    </row>
    <row r="6" spans="1:3" ht="15.5" x14ac:dyDescent="0.35">
      <c r="A6" s="177" t="s">
        <v>116</v>
      </c>
      <c r="B6" s="178"/>
      <c r="C6" s="179"/>
    </row>
    <row r="7" spans="1:3" ht="15" thickBot="1" x14ac:dyDescent="0.4">
      <c r="A7" s="17" t="s">
        <v>146</v>
      </c>
      <c r="B7" s="182"/>
      <c r="C7" s="183"/>
    </row>
    <row r="8" spans="1:3" ht="15" thickBot="1" x14ac:dyDescent="0.4">
      <c r="A8" s="180"/>
      <c r="B8" s="180"/>
      <c r="C8" s="180"/>
    </row>
    <row r="9" spans="1:3" ht="15.5" x14ac:dyDescent="0.35">
      <c r="A9" s="177" t="s">
        <v>2</v>
      </c>
      <c r="B9" s="178"/>
      <c r="C9" s="179"/>
    </row>
    <row r="10" spans="1:3" ht="31" x14ac:dyDescent="0.35">
      <c r="A10" s="14" t="s">
        <v>117</v>
      </c>
      <c r="B10" s="15" t="s">
        <v>118</v>
      </c>
      <c r="C10" s="16" t="s">
        <v>119</v>
      </c>
    </row>
    <row r="11" spans="1:3" x14ac:dyDescent="0.35">
      <c r="A11" s="18" t="s">
        <v>3</v>
      </c>
      <c r="B11" s="19">
        <f>'Detalhe Plano de Aquisições'!H27</f>
        <v>44107889.907610238</v>
      </c>
      <c r="C11" s="20">
        <v>47826087</v>
      </c>
    </row>
    <row r="12" spans="1:3" x14ac:dyDescent="0.35">
      <c r="A12" s="18" t="s">
        <v>120</v>
      </c>
      <c r="B12" s="19">
        <f>'Detalhe Plano de Aquisições'!H47</f>
        <v>4186946.983157895</v>
      </c>
      <c r="C12" s="20">
        <v>5082126</v>
      </c>
    </row>
    <row r="13" spans="1:3" x14ac:dyDescent="0.35">
      <c r="A13" s="18" t="s">
        <v>121</v>
      </c>
      <c r="B13" s="19">
        <f>'Detalhe Plano de Aquisições'!H74</f>
        <v>13346624.065789472</v>
      </c>
      <c r="C13" s="20">
        <v>2979770</v>
      </c>
    </row>
    <row r="14" spans="1:3" x14ac:dyDescent="0.35">
      <c r="A14" s="18" t="s">
        <v>122</v>
      </c>
      <c r="B14" s="19">
        <f>'Detalhe Plano de Aquisições'!H104</f>
        <v>100000</v>
      </c>
      <c r="C14" s="20">
        <v>826985.28</v>
      </c>
    </row>
    <row r="15" spans="1:3" x14ac:dyDescent="0.35">
      <c r="A15" s="18" t="s">
        <v>123</v>
      </c>
      <c r="B15" s="19">
        <f>('Detalhe Plano de Aquisições'!H82)+('Detalhe Plano de Aquisições'!G98)</f>
        <v>2062331.0184210525</v>
      </c>
      <c r="C15" s="20">
        <v>19322610.719999999</v>
      </c>
    </row>
    <row r="16" spans="1:3" x14ac:dyDescent="0.35">
      <c r="A16" s="18" t="s">
        <v>124</v>
      </c>
      <c r="B16" s="19">
        <f>'Detalhe Plano de Aquisições'!H114</f>
        <v>0</v>
      </c>
      <c r="C16" s="20">
        <v>0</v>
      </c>
    </row>
    <row r="17" spans="1:3" ht="16" thickBot="1" x14ac:dyDescent="0.4">
      <c r="A17" s="21" t="s">
        <v>4</v>
      </c>
      <c r="B17" s="22">
        <f>SUM(B11:B16)</f>
        <v>63803791.974978656</v>
      </c>
      <c r="C17" s="23">
        <f>SUM(C11:C16)</f>
        <v>76037579</v>
      </c>
    </row>
    <row r="18" spans="1:3" ht="15" thickBot="1" x14ac:dyDescent="0.4"/>
    <row r="19" spans="1:3" ht="15.5" x14ac:dyDescent="0.35">
      <c r="A19" s="177" t="s">
        <v>6</v>
      </c>
      <c r="B19" s="178"/>
      <c r="C19" s="179"/>
    </row>
    <row r="20" spans="1:3" ht="31" x14ac:dyDescent="0.35">
      <c r="A20" s="33" t="s">
        <v>125</v>
      </c>
      <c r="B20" s="34" t="s">
        <v>118</v>
      </c>
      <c r="C20" s="35" t="s">
        <v>133</v>
      </c>
    </row>
    <row r="21" spans="1:3" ht="26.5" x14ac:dyDescent="0.35">
      <c r="A21" s="104" t="s">
        <v>140</v>
      </c>
      <c r="B21" s="36">
        <f>SUM('Detalhe Plano de Aquisições'!H14:H26,'Detalhe Plano de Aquisições'!H79)</f>
        <v>45718474.765504971</v>
      </c>
      <c r="C21" s="37">
        <v>63380000</v>
      </c>
    </row>
    <row r="22" spans="1:3" x14ac:dyDescent="0.35">
      <c r="A22" s="38" t="s">
        <v>141</v>
      </c>
      <c r="B22" s="36">
        <f>SUM('Detalhe Plano de Aquisições'!H32:H35,'Detalhe Plano de Aquisições'!H52:H57,'Detalhe Plano de Aquisições'!G87)</f>
        <v>5970593.2515789475</v>
      </c>
      <c r="C22" s="37">
        <v>26260000</v>
      </c>
    </row>
    <row r="23" spans="1:3" x14ac:dyDescent="0.35">
      <c r="A23" s="38" t="s">
        <v>142</v>
      </c>
      <c r="B23" s="36" t="e">
        <f>SUM('Detalhe Plano de Aquisições'!H36:H37,'Detalhe Plano de Aquisições'!H58,'Detalhe Plano de Aquisições'!H80:H81,'Detalhe Plano de Aquisições'!#REF!)</f>
        <v>#REF!</v>
      </c>
      <c r="C23" s="37">
        <v>8030000</v>
      </c>
    </row>
    <row r="24" spans="1:3" x14ac:dyDescent="0.35">
      <c r="A24" s="38" t="s">
        <v>143</v>
      </c>
      <c r="B24" s="36" t="e">
        <f>SUM('Detalhe Plano de Aquisições'!#REF!,'Detalhe Plano de Aquisições'!H59:H73,'Detalhe Plano de Aquisições'!G88:G97)</f>
        <v>#REF!</v>
      </c>
      <c r="C24" s="37">
        <v>6330000</v>
      </c>
    </row>
    <row r="25" spans="1:3" ht="16" thickBot="1" x14ac:dyDescent="0.4">
      <c r="A25" s="39" t="s">
        <v>4</v>
      </c>
      <c r="B25" s="40" t="e">
        <f>SUM(B21:B24)</f>
        <v>#REF!</v>
      </c>
      <c r="C25" s="41">
        <f>SUM(C21:C24)</f>
        <v>104000000</v>
      </c>
    </row>
  </sheetData>
  <mergeCells count="8">
    <mergeCell ref="A19:C19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3"/>
  <sheetViews>
    <sheetView topLeftCell="A25" zoomScale="85" zoomScaleNormal="85" workbookViewId="0">
      <selection activeCell="C56" sqref="C56"/>
    </sheetView>
  </sheetViews>
  <sheetFormatPr defaultRowHeight="14.5" x14ac:dyDescent="0.35"/>
  <cols>
    <col min="1" max="1" width="20.81640625" bestFit="1" customWidth="1"/>
    <col min="2" max="2" width="68.81640625" customWidth="1"/>
    <col min="3" max="3" width="72" customWidth="1"/>
    <col min="5" max="5" width="14.1796875" customWidth="1"/>
    <col min="6" max="6" width="18" customWidth="1"/>
    <col min="7" max="7" width="78.54296875" customWidth="1"/>
  </cols>
  <sheetData>
    <row r="1" spans="1:3" s="7" customFormat="1" x14ac:dyDescent="0.35"/>
    <row r="2" spans="1:3" s="7" customFormat="1" x14ac:dyDescent="0.35"/>
    <row r="3" spans="1:3" s="7" customFormat="1" x14ac:dyDescent="0.35"/>
    <row r="4" spans="1:3" s="7" customFormat="1" ht="67.5" customHeight="1" x14ac:dyDescent="0.35">
      <c r="A4" s="185" t="s">
        <v>72</v>
      </c>
      <c r="B4" s="185"/>
      <c r="C4" s="185"/>
    </row>
    <row r="5" spans="1:3" s="7" customFormat="1" x14ac:dyDescent="0.35"/>
    <row r="6" spans="1:3" s="7" customFormat="1" ht="15" thickBot="1" x14ac:dyDescent="0.4"/>
    <row r="7" spans="1:3" ht="15" thickBot="1" x14ac:dyDescent="0.4">
      <c r="A7" s="76"/>
      <c r="B7" s="77" t="s">
        <v>60</v>
      </c>
      <c r="C7" s="76"/>
    </row>
    <row r="8" spans="1:3" ht="52" x14ac:dyDescent="0.35">
      <c r="A8" s="65" t="s">
        <v>51</v>
      </c>
      <c r="B8" s="78" t="s">
        <v>98</v>
      </c>
      <c r="C8" s="76"/>
    </row>
    <row r="9" spans="1:3" ht="26" x14ac:dyDescent="0.35">
      <c r="A9" s="66" t="s">
        <v>52</v>
      </c>
      <c r="B9" s="79" t="s">
        <v>99</v>
      </c>
      <c r="C9" s="76"/>
    </row>
    <row r="10" spans="1:3" s="7" customFormat="1" x14ac:dyDescent="0.35">
      <c r="A10" s="75"/>
      <c r="B10" s="80"/>
      <c r="C10" s="76"/>
    </row>
    <row r="11" spans="1:3" s="7" customFormat="1" ht="15" thickBot="1" x14ac:dyDescent="0.4">
      <c r="A11" s="74"/>
      <c r="B11" s="81"/>
      <c r="C11" s="76"/>
    </row>
    <row r="12" spans="1:3" s="72" customFormat="1" ht="15" thickBot="1" x14ac:dyDescent="0.4">
      <c r="A12" s="76"/>
      <c r="B12" s="77" t="s">
        <v>103</v>
      </c>
      <c r="C12" s="82"/>
    </row>
    <row r="13" spans="1:3" s="72" customFormat="1" ht="15" thickBot="1" x14ac:dyDescent="0.4">
      <c r="A13" s="73" t="s">
        <v>109</v>
      </c>
      <c r="B13" s="84" t="s">
        <v>134</v>
      </c>
      <c r="C13" s="82"/>
    </row>
    <row r="14" spans="1:3" x14ac:dyDescent="0.35">
      <c r="A14" s="73" t="s">
        <v>71</v>
      </c>
      <c r="B14" s="83" t="s">
        <v>104</v>
      </c>
      <c r="C14" s="76"/>
    </row>
    <row r="15" spans="1:3" ht="15" thickBot="1" x14ac:dyDescent="0.4">
      <c r="A15" s="67" t="s">
        <v>62</v>
      </c>
      <c r="B15" s="84" t="s">
        <v>100</v>
      </c>
      <c r="C15" s="76"/>
    </row>
    <row r="16" spans="1:3" s="7" customFormat="1" x14ac:dyDescent="0.35">
      <c r="A16" s="93" t="s">
        <v>101</v>
      </c>
      <c r="B16" s="81" t="s">
        <v>102</v>
      </c>
      <c r="C16" s="76"/>
    </row>
    <row r="17" spans="1:3" ht="15" thickBot="1" x14ac:dyDescent="0.4">
      <c r="A17" s="76"/>
      <c r="B17" s="76"/>
      <c r="C17" s="76"/>
    </row>
    <row r="18" spans="1:3" ht="15" thickBot="1" x14ac:dyDescent="0.4">
      <c r="A18" s="76"/>
      <c r="B18" s="77" t="s">
        <v>58</v>
      </c>
      <c r="C18" s="76"/>
    </row>
    <row r="19" spans="1:3" x14ac:dyDescent="0.35">
      <c r="A19" s="189" t="s">
        <v>45</v>
      </c>
      <c r="B19" s="68" t="s">
        <v>9</v>
      </c>
      <c r="C19" s="76"/>
    </row>
    <row r="20" spans="1:3" ht="15.75" customHeight="1" x14ac:dyDescent="0.35">
      <c r="A20" s="190"/>
      <c r="B20" s="69" t="s">
        <v>7</v>
      </c>
      <c r="C20" s="76"/>
    </row>
    <row r="21" spans="1:3" ht="15" thickBot="1" x14ac:dyDescent="0.4">
      <c r="A21" s="191"/>
      <c r="B21" s="85" t="s">
        <v>8</v>
      </c>
      <c r="C21" s="76"/>
    </row>
    <row r="22" spans="1:3" ht="15" thickBot="1" x14ac:dyDescent="0.4">
      <c r="A22" s="76"/>
      <c r="B22" s="76"/>
      <c r="C22" s="76"/>
    </row>
    <row r="23" spans="1:3" ht="15" thickBot="1" x14ac:dyDescent="0.4">
      <c r="A23" s="86"/>
      <c r="B23" s="77" t="s">
        <v>58</v>
      </c>
      <c r="C23" s="76"/>
    </row>
    <row r="24" spans="1:3" x14ac:dyDescent="0.35">
      <c r="A24" s="192" t="s">
        <v>44</v>
      </c>
      <c r="B24" s="68" t="s">
        <v>1</v>
      </c>
      <c r="C24" s="76"/>
    </row>
    <row r="25" spans="1:3" x14ac:dyDescent="0.35">
      <c r="A25" s="193"/>
      <c r="B25" s="69" t="s">
        <v>14</v>
      </c>
      <c r="C25" s="76"/>
    </row>
    <row r="26" spans="1:3" x14ac:dyDescent="0.35">
      <c r="A26" s="193"/>
      <c r="B26" s="69" t="s">
        <v>12</v>
      </c>
      <c r="C26" s="76"/>
    </row>
    <row r="27" spans="1:3" x14ac:dyDescent="0.35">
      <c r="A27" s="193"/>
      <c r="B27" s="69" t="s">
        <v>11</v>
      </c>
      <c r="C27" s="76"/>
    </row>
    <row r="28" spans="1:3" s="7" customFormat="1" x14ac:dyDescent="0.35">
      <c r="A28" s="193"/>
      <c r="B28" s="69" t="s">
        <v>13</v>
      </c>
      <c r="C28" s="76"/>
    </row>
    <row r="29" spans="1:3" s="7" customFormat="1" x14ac:dyDescent="0.35">
      <c r="A29" s="193"/>
      <c r="B29" s="69" t="s">
        <v>93</v>
      </c>
      <c r="C29" s="76"/>
    </row>
    <row r="30" spans="1:3" ht="15" customHeight="1" x14ac:dyDescent="0.35">
      <c r="A30" s="193"/>
      <c r="B30" s="69" t="s">
        <v>49</v>
      </c>
      <c r="C30" s="76"/>
    </row>
    <row r="31" spans="1:3" ht="15" thickBot="1" x14ac:dyDescent="0.4">
      <c r="A31" s="194"/>
      <c r="B31" s="70" t="s">
        <v>106</v>
      </c>
      <c r="C31" s="76"/>
    </row>
    <row r="32" spans="1:3" ht="15" thickBot="1" x14ac:dyDescent="0.4">
      <c r="A32" s="76"/>
      <c r="B32" s="76"/>
      <c r="C32" s="76"/>
    </row>
    <row r="33" spans="1:3" ht="15" thickBot="1" x14ac:dyDescent="0.4">
      <c r="A33" s="76"/>
      <c r="B33" s="77" t="s">
        <v>59</v>
      </c>
      <c r="C33" s="77" t="s">
        <v>58</v>
      </c>
    </row>
    <row r="34" spans="1:3" x14ac:dyDescent="0.35">
      <c r="A34" s="195" t="s">
        <v>46</v>
      </c>
      <c r="B34" s="180" t="s">
        <v>61</v>
      </c>
      <c r="C34" s="71" t="s">
        <v>73</v>
      </c>
    </row>
    <row r="35" spans="1:3" x14ac:dyDescent="0.35">
      <c r="A35" s="196"/>
      <c r="B35" s="180"/>
      <c r="C35" s="61" t="s">
        <v>74</v>
      </c>
    </row>
    <row r="36" spans="1:3" x14ac:dyDescent="0.35">
      <c r="A36" s="196"/>
      <c r="B36" s="180"/>
      <c r="C36" s="61" t="s">
        <v>41</v>
      </c>
    </row>
    <row r="37" spans="1:3" x14ac:dyDescent="0.35">
      <c r="A37" s="196"/>
      <c r="B37" s="180"/>
      <c r="C37" s="61" t="s">
        <v>75</v>
      </c>
    </row>
    <row r="38" spans="1:3" x14ac:dyDescent="0.35">
      <c r="A38" s="196"/>
      <c r="B38" s="180"/>
      <c r="C38" s="61" t="s">
        <v>78</v>
      </c>
    </row>
    <row r="39" spans="1:3" x14ac:dyDescent="0.35">
      <c r="A39" s="196"/>
      <c r="B39" s="180"/>
      <c r="C39" s="61" t="s">
        <v>76</v>
      </c>
    </row>
    <row r="40" spans="1:3" x14ac:dyDescent="0.35">
      <c r="A40" s="196"/>
      <c r="B40" s="198"/>
      <c r="C40" s="61" t="s">
        <v>77</v>
      </c>
    </row>
    <row r="41" spans="1:3" x14ac:dyDescent="0.35">
      <c r="A41" s="196"/>
      <c r="B41" s="186" t="s">
        <v>47</v>
      </c>
      <c r="C41" s="61" t="s">
        <v>79</v>
      </c>
    </row>
    <row r="42" spans="1:3" x14ac:dyDescent="0.35">
      <c r="A42" s="196"/>
      <c r="B42" s="187"/>
      <c r="C42" s="61" t="s">
        <v>80</v>
      </c>
    </row>
    <row r="43" spans="1:3" x14ac:dyDescent="0.35">
      <c r="A43" s="196"/>
      <c r="B43" s="187"/>
      <c r="C43" s="61" t="s">
        <v>81</v>
      </c>
    </row>
    <row r="44" spans="1:3" x14ac:dyDescent="0.35">
      <c r="A44" s="196"/>
      <c r="B44" s="187"/>
      <c r="C44" s="61" t="s">
        <v>75</v>
      </c>
    </row>
    <row r="45" spans="1:3" x14ac:dyDescent="0.35">
      <c r="A45" s="196"/>
      <c r="B45" s="187"/>
      <c r="C45" s="61" t="s">
        <v>78</v>
      </c>
    </row>
    <row r="46" spans="1:3" x14ac:dyDescent="0.35">
      <c r="A46" s="196"/>
      <c r="B46" s="187"/>
      <c r="C46" s="61" t="s">
        <v>107</v>
      </c>
    </row>
    <row r="47" spans="1:3" x14ac:dyDescent="0.35">
      <c r="A47" s="196"/>
      <c r="B47" s="187"/>
      <c r="C47" s="61" t="s">
        <v>108</v>
      </c>
    </row>
    <row r="48" spans="1:3" x14ac:dyDescent="0.35">
      <c r="A48" s="196"/>
      <c r="B48" s="187"/>
      <c r="C48" s="199" t="s">
        <v>15</v>
      </c>
    </row>
    <row r="49" spans="1:3" ht="3.65" customHeight="1" x14ac:dyDescent="0.35">
      <c r="A49" s="196"/>
      <c r="B49" s="187"/>
      <c r="C49" s="200"/>
    </row>
    <row r="50" spans="1:3" hidden="1" x14ac:dyDescent="0.35">
      <c r="A50" s="196"/>
      <c r="B50" s="188"/>
      <c r="C50" s="201"/>
    </row>
    <row r="51" spans="1:3" x14ac:dyDescent="0.35">
      <c r="A51" s="196"/>
      <c r="B51" s="186" t="s">
        <v>48</v>
      </c>
      <c r="C51" s="61" t="s">
        <v>42</v>
      </c>
    </row>
    <row r="52" spans="1:3" x14ac:dyDescent="0.35">
      <c r="A52" s="196"/>
      <c r="B52" s="187"/>
      <c r="C52" s="61" t="s">
        <v>75</v>
      </c>
    </row>
    <row r="53" spans="1:3" x14ac:dyDescent="0.35">
      <c r="A53" s="197"/>
      <c r="B53" s="188"/>
      <c r="C53" s="61" t="s">
        <v>78</v>
      </c>
    </row>
    <row r="54" spans="1:3" s="7" customFormat="1" x14ac:dyDescent="0.35">
      <c r="C54" s="89"/>
    </row>
    <row r="55" spans="1:3" s="7" customFormat="1" ht="15" thickBot="1" x14ac:dyDescent="0.4">
      <c r="C55" s="89"/>
    </row>
    <row r="56" spans="1:3" ht="15" thickBot="1" x14ac:dyDescent="0.4">
      <c r="B56" s="77" t="s">
        <v>88</v>
      </c>
    </row>
    <row r="57" spans="1:3" x14ac:dyDescent="0.35">
      <c r="A57" s="184" t="s">
        <v>82</v>
      </c>
      <c r="B57" s="71" t="s">
        <v>83</v>
      </c>
    </row>
    <row r="58" spans="1:3" x14ac:dyDescent="0.35">
      <c r="A58" s="184"/>
      <c r="B58" s="61" t="s">
        <v>135</v>
      </c>
    </row>
    <row r="59" spans="1:3" x14ac:dyDescent="0.35">
      <c r="A59" s="184"/>
      <c r="B59" s="61" t="s">
        <v>84</v>
      </c>
    </row>
    <row r="60" spans="1:3" x14ac:dyDescent="0.35">
      <c r="A60" s="184"/>
      <c r="B60" s="61" t="s">
        <v>136</v>
      </c>
    </row>
    <row r="61" spans="1:3" x14ac:dyDescent="0.35">
      <c r="A61" s="184"/>
      <c r="B61" s="61" t="s">
        <v>85</v>
      </c>
    </row>
    <row r="62" spans="1:3" x14ac:dyDescent="0.35">
      <c r="A62" s="184"/>
      <c r="B62" s="61" t="s">
        <v>86</v>
      </c>
    </row>
    <row r="63" spans="1:3" x14ac:dyDescent="0.35">
      <c r="A63" s="184"/>
      <c r="B63" s="61" t="s">
        <v>87</v>
      </c>
    </row>
  </sheetData>
  <mergeCells count="9">
    <mergeCell ref="A57:A63"/>
    <mergeCell ref="A4:C4"/>
    <mergeCell ref="B51:B53"/>
    <mergeCell ref="A19:A21"/>
    <mergeCell ref="A24:A31"/>
    <mergeCell ref="A34:A53"/>
    <mergeCell ref="B34:B40"/>
    <mergeCell ref="B41:B50"/>
    <mergeCell ref="C48:C50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48"/>
  <sheetViews>
    <sheetView tabSelected="1" view="pageBreakPreview" zoomScale="70" zoomScaleNormal="80" zoomScaleSheetLayoutView="70" workbookViewId="0">
      <selection activeCell="B7" sqref="B7"/>
    </sheetView>
  </sheetViews>
  <sheetFormatPr defaultRowHeight="14.5" x14ac:dyDescent="0.35"/>
  <cols>
    <col min="1" max="1" width="10.453125" style="7" customWidth="1"/>
    <col min="2" max="2" width="14.81640625" customWidth="1"/>
    <col min="3" max="3" width="48.453125" customWidth="1"/>
    <col min="4" max="4" width="41.453125" hidden="1" customWidth="1"/>
    <col min="5" max="5" width="36.7265625" customWidth="1"/>
    <col min="6" max="7" width="12.81640625" customWidth="1"/>
    <col min="8" max="8" width="15.7265625" style="44" customWidth="1"/>
    <col min="9" max="9" width="15.7265625" style="47" customWidth="1"/>
    <col min="10" max="10" width="18" style="47" customWidth="1"/>
    <col min="11" max="11" width="12.7265625" customWidth="1"/>
    <col min="12" max="12" width="19.54296875" customWidth="1"/>
    <col min="13" max="13" width="15.54296875" customWidth="1"/>
    <col min="14" max="14" width="15" customWidth="1"/>
    <col min="15" max="15" width="18.81640625" hidden="1" customWidth="1"/>
    <col min="16" max="16" width="18.81640625" style="7" hidden="1" customWidth="1"/>
    <col min="17" max="17" width="18.81640625" style="7" customWidth="1"/>
    <col min="19" max="19" width="20" bestFit="1" customWidth="1"/>
  </cols>
  <sheetData>
    <row r="1" spans="1:20" s="7" customFormat="1" x14ac:dyDescent="0.35">
      <c r="B1" s="62"/>
      <c r="H1" s="44"/>
      <c r="I1" s="47"/>
      <c r="J1" s="47"/>
    </row>
    <row r="2" spans="1:20" s="7" customFormat="1" ht="15.5" x14ac:dyDescent="0.35">
      <c r="B2" s="64" t="s">
        <v>55</v>
      </c>
      <c r="H2" s="44"/>
      <c r="I2" s="47"/>
      <c r="J2" s="47"/>
    </row>
    <row r="3" spans="1:20" s="7" customFormat="1" ht="15.5" x14ac:dyDescent="0.35">
      <c r="B3" s="63" t="s">
        <v>144</v>
      </c>
      <c r="H3" s="44"/>
      <c r="I3" s="47"/>
      <c r="J3" s="47"/>
    </row>
    <row r="4" spans="1:20" s="7" customFormat="1" ht="15.5" x14ac:dyDescent="0.35">
      <c r="B4" s="63" t="s">
        <v>145</v>
      </c>
      <c r="H4" s="44"/>
      <c r="I4" s="47"/>
      <c r="J4" s="47"/>
    </row>
    <row r="5" spans="1:20" s="7" customFormat="1" ht="15.5" x14ac:dyDescent="0.35">
      <c r="B5" s="139" t="s">
        <v>56</v>
      </c>
      <c r="C5" s="140"/>
      <c r="H5" s="44"/>
      <c r="I5" s="47"/>
      <c r="J5" s="47"/>
    </row>
    <row r="6" spans="1:20" s="7" customFormat="1" ht="15.5" x14ac:dyDescent="0.35">
      <c r="B6" s="139" t="s">
        <v>313</v>
      </c>
      <c r="C6" s="140"/>
      <c r="H6" s="44"/>
      <c r="I6" s="47"/>
      <c r="J6" s="47"/>
    </row>
    <row r="7" spans="1:20" s="7" customFormat="1" ht="15.5" x14ac:dyDescent="0.35">
      <c r="B7" s="139" t="s">
        <v>281</v>
      </c>
      <c r="C7" s="140"/>
      <c r="H7" s="44"/>
      <c r="I7" s="47"/>
      <c r="J7" s="47"/>
    </row>
    <row r="8" spans="1:20" s="7" customFormat="1" ht="15.5" x14ac:dyDescent="0.35">
      <c r="B8" s="63" t="s">
        <v>225</v>
      </c>
      <c r="C8" s="140"/>
      <c r="H8" s="44"/>
      <c r="I8" s="47"/>
      <c r="J8" s="47"/>
    </row>
    <row r="9" spans="1:20" s="7" customFormat="1" ht="15.5" x14ac:dyDescent="0.35">
      <c r="B9" s="87" t="s">
        <v>69</v>
      </c>
      <c r="H9" s="44"/>
      <c r="I9" s="47"/>
      <c r="J9" s="47"/>
    </row>
    <row r="10" spans="1:20" ht="15.75" customHeight="1" thickBot="1" x14ac:dyDescent="0.4">
      <c r="A10" s="107"/>
      <c r="B10" s="221" t="s">
        <v>40</v>
      </c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1"/>
      <c r="S10" s="1"/>
      <c r="T10" s="1"/>
    </row>
    <row r="11" spans="1:20" ht="15.5" x14ac:dyDescent="0.35">
      <c r="A11" s="111" t="s">
        <v>109</v>
      </c>
      <c r="B11" s="214" t="s">
        <v>0</v>
      </c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5"/>
      <c r="R11" s="1"/>
      <c r="S11" s="1"/>
      <c r="T11" s="1"/>
    </row>
    <row r="12" spans="1:20" x14ac:dyDescent="0.35">
      <c r="A12" s="202">
        <v>1</v>
      </c>
      <c r="B12" s="219" t="s">
        <v>26</v>
      </c>
      <c r="C12" s="205" t="s">
        <v>62</v>
      </c>
      <c r="D12" s="205" t="s">
        <v>10</v>
      </c>
      <c r="E12" s="205" t="s">
        <v>65</v>
      </c>
      <c r="F12" s="205" t="s">
        <v>16</v>
      </c>
      <c r="G12" s="205" t="s">
        <v>17</v>
      </c>
      <c r="H12" s="216" t="s">
        <v>64</v>
      </c>
      <c r="I12" s="216"/>
      <c r="J12" s="216"/>
      <c r="K12" s="205" t="s">
        <v>66</v>
      </c>
      <c r="L12" s="205" t="s">
        <v>67</v>
      </c>
      <c r="M12" s="205" t="s">
        <v>68</v>
      </c>
      <c r="N12" s="205"/>
      <c r="O12" s="217" t="s">
        <v>92</v>
      </c>
      <c r="P12" s="205" t="s">
        <v>43</v>
      </c>
      <c r="Q12" s="235" t="s">
        <v>44</v>
      </c>
      <c r="R12" s="1"/>
      <c r="S12" s="1"/>
      <c r="T12" s="1"/>
    </row>
    <row r="13" spans="1:20" ht="54.75" customHeight="1" thickBot="1" x14ac:dyDescent="0.4">
      <c r="A13" s="204"/>
      <c r="B13" s="220"/>
      <c r="C13" s="206"/>
      <c r="D13" s="206"/>
      <c r="E13" s="206"/>
      <c r="F13" s="206"/>
      <c r="G13" s="206"/>
      <c r="H13" s="53" t="s">
        <v>20</v>
      </c>
      <c r="I13" s="137" t="s">
        <v>19</v>
      </c>
      <c r="J13" s="137" t="s">
        <v>21</v>
      </c>
      <c r="K13" s="206"/>
      <c r="L13" s="206"/>
      <c r="M13" s="136" t="s">
        <v>70</v>
      </c>
      <c r="N13" s="136" t="s">
        <v>24</v>
      </c>
      <c r="O13" s="218"/>
      <c r="P13" s="206"/>
      <c r="Q13" s="236"/>
      <c r="R13" s="1"/>
      <c r="S13" s="1"/>
      <c r="T13" s="1"/>
    </row>
    <row r="14" spans="1:20" ht="26" x14ac:dyDescent="0.35">
      <c r="A14" s="108" t="s">
        <v>176</v>
      </c>
      <c r="B14" s="105" t="s">
        <v>147</v>
      </c>
      <c r="C14" s="56" t="s">
        <v>148</v>
      </c>
      <c r="D14" s="56"/>
      <c r="E14" s="56" t="s">
        <v>80</v>
      </c>
      <c r="F14" s="56">
        <v>4</v>
      </c>
      <c r="G14" s="56" t="s">
        <v>149</v>
      </c>
      <c r="H14" s="57">
        <f>(14841628.74+15987271.58+16006095.19+14076094.14)/3.8</f>
        <v>16029234.118421054</v>
      </c>
      <c r="I14" s="58">
        <v>1</v>
      </c>
      <c r="J14" s="58">
        <v>0</v>
      </c>
      <c r="K14" s="56">
        <v>1</v>
      </c>
      <c r="L14" s="56" t="s">
        <v>8</v>
      </c>
      <c r="M14" s="97">
        <v>43182</v>
      </c>
      <c r="N14" s="97">
        <v>43319</v>
      </c>
      <c r="O14" s="56"/>
      <c r="P14" s="56"/>
      <c r="Q14" s="59" t="s">
        <v>49</v>
      </c>
      <c r="R14" s="1"/>
      <c r="S14" s="1"/>
      <c r="T14" s="1"/>
    </row>
    <row r="15" spans="1:20" s="7" customFormat="1" ht="26" x14ac:dyDescent="0.35">
      <c r="A15" s="109" t="s">
        <v>177</v>
      </c>
      <c r="B15" s="106" t="s">
        <v>147</v>
      </c>
      <c r="C15" s="9" t="s">
        <v>213</v>
      </c>
      <c r="D15" s="9"/>
      <c r="E15" s="9" t="s">
        <v>80</v>
      </c>
      <c r="F15" s="9">
        <v>1</v>
      </c>
      <c r="G15" s="9" t="s">
        <v>239</v>
      </c>
      <c r="H15" s="42">
        <f>16500000/3.7</f>
        <v>4459459.4594594594</v>
      </c>
      <c r="I15" s="45">
        <v>1</v>
      </c>
      <c r="J15" s="45">
        <v>0</v>
      </c>
      <c r="K15" s="9">
        <v>1</v>
      </c>
      <c r="L15" s="9" t="s">
        <v>8</v>
      </c>
      <c r="M15" s="98">
        <v>43571</v>
      </c>
      <c r="N15" s="98">
        <v>43738</v>
      </c>
      <c r="O15" s="9"/>
      <c r="P15" s="9"/>
      <c r="Q15" s="10" t="s">
        <v>49</v>
      </c>
      <c r="R15" s="2"/>
      <c r="S15" s="2"/>
      <c r="T15" s="2"/>
    </row>
    <row r="16" spans="1:20" s="7" customFormat="1" ht="26" x14ac:dyDescent="0.35">
      <c r="A16" s="116" t="s">
        <v>178</v>
      </c>
      <c r="B16" s="128" t="s">
        <v>147</v>
      </c>
      <c r="C16" s="117" t="s">
        <v>214</v>
      </c>
      <c r="D16" s="155"/>
      <c r="E16" s="155" t="s">
        <v>80</v>
      </c>
      <c r="F16" s="155">
        <v>1</v>
      </c>
      <c r="G16" s="155"/>
      <c r="H16" s="118">
        <v>4350000</v>
      </c>
      <c r="I16" s="156">
        <v>1</v>
      </c>
      <c r="J16" s="156">
        <v>0</v>
      </c>
      <c r="K16" s="155">
        <v>1</v>
      </c>
      <c r="L16" s="155" t="s">
        <v>8</v>
      </c>
      <c r="M16" s="158"/>
      <c r="N16" s="158"/>
      <c r="O16" s="155"/>
      <c r="P16" s="155"/>
      <c r="Q16" s="157" t="s">
        <v>11</v>
      </c>
      <c r="R16" s="160" t="s">
        <v>288</v>
      </c>
      <c r="S16" s="2"/>
      <c r="T16" s="2"/>
    </row>
    <row r="17" spans="1:20" s="7" customFormat="1" ht="26" x14ac:dyDescent="0.35">
      <c r="A17" s="116" t="s">
        <v>212</v>
      </c>
      <c r="B17" s="128" t="s">
        <v>147</v>
      </c>
      <c r="C17" s="117" t="s">
        <v>215</v>
      </c>
      <c r="D17" s="117"/>
      <c r="E17" s="117" t="s">
        <v>80</v>
      </c>
      <c r="F17" s="117">
        <v>1</v>
      </c>
      <c r="G17" s="117"/>
      <c r="H17" s="118">
        <v>4350000</v>
      </c>
      <c r="I17" s="119">
        <v>1</v>
      </c>
      <c r="J17" s="119">
        <v>0</v>
      </c>
      <c r="K17" s="117">
        <v>1</v>
      </c>
      <c r="L17" s="117" t="s">
        <v>8</v>
      </c>
      <c r="M17" s="158"/>
      <c r="N17" s="158"/>
      <c r="O17" s="117"/>
      <c r="P17" s="117"/>
      <c r="Q17" s="121" t="s">
        <v>11</v>
      </c>
      <c r="R17" s="160" t="s">
        <v>289</v>
      </c>
      <c r="S17" s="2"/>
      <c r="T17" s="2"/>
    </row>
    <row r="18" spans="1:20" s="7" customFormat="1" ht="26" x14ac:dyDescent="0.35">
      <c r="A18" s="109" t="s">
        <v>229</v>
      </c>
      <c r="B18" s="9" t="s">
        <v>147</v>
      </c>
      <c r="C18" s="9" t="s">
        <v>174</v>
      </c>
      <c r="D18" s="9"/>
      <c r="E18" s="9" t="s">
        <v>80</v>
      </c>
      <c r="F18" s="9">
        <v>1</v>
      </c>
      <c r="G18" s="9" t="s">
        <v>206</v>
      </c>
      <c r="H18" s="42">
        <f>1021026.42/3.7</f>
        <v>275953.08648648649</v>
      </c>
      <c r="I18" s="45">
        <v>1</v>
      </c>
      <c r="J18" s="45">
        <v>0</v>
      </c>
      <c r="K18" s="9">
        <v>2</v>
      </c>
      <c r="L18" s="9" t="s">
        <v>8</v>
      </c>
      <c r="M18" s="98">
        <v>43682</v>
      </c>
      <c r="N18" s="98">
        <v>43878</v>
      </c>
      <c r="O18" s="9"/>
      <c r="P18" s="9"/>
      <c r="Q18" s="10" t="s">
        <v>49</v>
      </c>
      <c r="R18" s="2"/>
      <c r="S18" s="2"/>
      <c r="T18" s="2"/>
    </row>
    <row r="19" spans="1:20" s="7" customFormat="1" ht="26" x14ac:dyDescent="0.35">
      <c r="A19" s="109" t="s">
        <v>251</v>
      </c>
      <c r="B19" s="9" t="s">
        <v>147</v>
      </c>
      <c r="C19" s="9" t="s">
        <v>247</v>
      </c>
      <c r="D19" s="135"/>
      <c r="E19" s="9" t="s">
        <v>80</v>
      </c>
      <c r="F19" s="9">
        <v>1</v>
      </c>
      <c r="G19" s="9" t="s">
        <v>279</v>
      </c>
      <c r="H19" s="42">
        <f>6000000/3.7</f>
        <v>1621621.6216216215</v>
      </c>
      <c r="I19" s="45">
        <v>1</v>
      </c>
      <c r="J19" s="45">
        <v>0</v>
      </c>
      <c r="K19" s="9">
        <v>1</v>
      </c>
      <c r="L19" s="9" t="s">
        <v>8</v>
      </c>
      <c r="M19" s="98">
        <v>43718</v>
      </c>
      <c r="N19" s="98">
        <v>43866</v>
      </c>
      <c r="O19" s="9"/>
      <c r="P19" s="9"/>
      <c r="Q19" s="10" t="s">
        <v>49</v>
      </c>
      <c r="R19" s="2"/>
      <c r="S19" s="2"/>
      <c r="T19" s="2"/>
    </row>
    <row r="20" spans="1:20" s="7" customFormat="1" ht="26" x14ac:dyDescent="0.35">
      <c r="A20" s="109" t="s">
        <v>252</v>
      </c>
      <c r="B20" s="9" t="s">
        <v>147</v>
      </c>
      <c r="C20" s="9" t="s">
        <v>258</v>
      </c>
      <c r="D20" s="135"/>
      <c r="E20" s="9" t="s">
        <v>80</v>
      </c>
      <c r="F20" s="9">
        <v>1</v>
      </c>
      <c r="G20" s="9" t="s">
        <v>280</v>
      </c>
      <c r="H20" s="42">
        <f>6000000/3.7</f>
        <v>1621621.6216216215</v>
      </c>
      <c r="I20" s="45">
        <v>1</v>
      </c>
      <c r="J20" s="45">
        <v>0</v>
      </c>
      <c r="K20" s="9">
        <v>1</v>
      </c>
      <c r="L20" s="9" t="s">
        <v>8</v>
      </c>
      <c r="M20" s="98">
        <v>43732</v>
      </c>
      <c r="N20" s="98">
        <v>43866</v>
      </c>
      <c r="O20" s="9"/>
      <c r="P20" s="9"/>
      <c r="Q20" s="10" t="s">
        <v>49</v>
      </c>
      <c r="R20" s="2"/>
      <c r="S20" s="2"/>
      <c r="T20" s="2"/>
    </row>
    <row r="21" spans="1:20" s="7" customFormat="1" ht="26" x14ac:dyDescent="0.35">
      <c r="A21" s="116" t="s">
        <v>253</v>
      </c>
      <c r="B21" s="117" t="s">
        <v>147</v>
      </c>
      <c r="C21" s="117" t="s">
        <v>248</v>
      </c>
      <c r="D21" s="124"/>
      <c r="E21" s="117" t="s">
        <v>80</v>
      </c>
      <c r="F21" s="117">
        <v>1</v>
      </c>
      <c r="G21" s="117"/>
      <c r="H21" s="118">
        <v>4500000</v>
      </c>
      <c r="I21" s="119">
        <v>1</v>
      </c>
      <c r="J21" s="119">
        <v>0</v>
      </c>
      <c r="K21" s="117">
        <v>1</v>
      </c>
      <c r="L21" s="117" t="s">
        <v>8</v>
      </c>
      <c r="M21" s="120"/>
      <c r="N21" s="120"/>
      <c r="O21" s="117"/>
      <c r="P21" s="117"/>
      <c r="Q21" s="121" t="s">
        <v>11</v>
      </c>
      <c r="R21" s="160" t="s">
        <v>290</v>
      </c>
      <c r="S21" s="2"/>
      <c r="T21" s="2"/>
    </row>
    <row r="22" spans="1:20" s="7" customFormat="1" ht="26" x14ac:dyDescent="0.35">
      <c r="A22" s="109" t="s">
        <v>286</v>
      </c>
      <c r="B22" s="9" t="s">
        <v>147</v>
      </c>
      <c r="C22" s="9" t="s">
        <v>294</v>
      </c>
      <c r="D22" s="9"/>
      <c r="E22" s="9" t="s">
        <v>81</v>
      </c>
      <c r="F22" s="9">
        <v>1</v>
      </c>
      <c r="G22" s="9"/>
      <c r="H22" s="42">
        <f>8000000/5</f>
        <v>1600000</v>
      </c>
      <c r="I22" s="45">
        <v>0.15</v>
      </c>
      <c r="J22" s="45">
        <v>0.75</v>
      </c>
      <c r="K22" s="9">
        <v>1</v>
      </c>
      <c r="L22" s="9" t="s">
        <v>8</v>
      </c>
      <c r="M22" s="98">
        <v>44256</v>
      </c>
      <c r="N22" s="98">
        <v>44288</v>
      </c>
      <c r="O22" s="9"/>
      <c r="P22" s="9"/>
      <c r="Q22" s="10" t="s">
        <v>1</v>
      </c>
      <c r="R22" s="2"/>
      <c r="S22" s="2"/>
      <c r="T22" s="2"/>
    </row>
    <row r="23" spans="1:20" s="7" customFormat="1" ht="26" x14ac:dyDescent="0.35">
      <c r="A23" s="109" t="s">
        <v>287</v>
      </c>
      <c r="B23" s="9" t="s">
        <v>147</v>
      </c>
      <c r="C23" s="9" t="s">
        <v>294</v>
      </c>
      <c r="D23" s="9"/>
      <c r="E23" s="9" t="s">
        <v>81</v>
      </c>
      <c r="F23" s="9">
        <v>1</v>
      </c>
      <c r="G23" s="9"/>
      <c r="H23" s="42">
        <f t="shared" ref="H23:H25" si="0">8000000/5</f>
        <v>1600000</v>
      </c>
      <c r="I23" s="45">
        <v>0.15</v>
      </c>
      <c r="J23" s="45">
        <v>0.75</v>
      </c>
      <c r="K23" s="9">
        <v>1</v>
      </c>
      <c r="L23" s="9" t="s">
        <v>8</v>
      </c>
      <c r="M23" s="98">
        <v>44256</v>
      </c>
      <c r="N23" s="98">
        <v>44288</v>
      </c>
      <c r="O23" s="9"/>
      <c r="P23" s="9"/>
      <c r="Q23" s="10" t="s">
        <v>1</v>
      </c>
      <c r="R23" s="2"/>
      <c r="S23" s="2"/>
      <c r="T23" s="2"/>
    </row>
    <row r="24" spans="1:20" s="7" customFormat="1" ht="26" x14ac:dyDescent="0.35">
      <c r="A24" s="109" t="s">
        <v>291</v>
      </c>
      <c r="B24" s="9" t="s">
        <v>147</v>
      </c>
      <c r="C24" s="9" t="s">
        <v>294</v>
      </c>
      <c r="D24" s="9"/>
      <c r="E24" s="9" t="s">
        <v>81</v>
      </c>
      <c r="F24" s="9">
        <v>1</v>
      </c>
      <c r="G24" s="9"/>
      <c r="H24" s="42">
        <f t="shared" si="0"/>
        <v>1600000</v>
      </c>
      <c r="I24" s="45">
        <v>0.15</v>
      </c>
      <c r="J24" s="45">
        <v>0.75</v>
      </c>
      <c r="K24" s="9">
        <v>1</v>
      </c>
      <c r="L24" s="9" t="s">
        <v>8</v>
      </c>
      <c r="M24" s="98">
        <v>44256</v>
      </c>
      <c r="N24" s="98">
        <v>44288</v>
      </c>
      <c r="O24" s="9"/>
      <c r="P24" s="9"/>
      <c r="Q24" s="10" t="s">
        <v>1</v>
      </c>
      <c r="R24" s="2"/>
      <c r="S24" s="2"/>
      <c r="T24" s="2"/>
    </row>
    <row r="25" spans="1:20" s="7" customFormat="1" ht="26" x14ac:dyDescent="0.35">
      <c r="A25" s="151" t="s">
        <v>292</v>
      </c>
      <c r="B25" s="135" t="s">
        <v>147</v>
      </c>
      <c r="C25" s="9" t="s">
        <v>294</v>
      </c>
      <c r="D25" s="135"/>
      <c r="E25" s="135" t="s">
        <v>81</v>
      </c>
      <c r="F25" s="135">
        <v>1</v>
      </c>
      <c r="G25" s="135"/>
      <c r="H25" s="42">
        <f t="shared" si="0"/>
        <v>1600000</v>
      </c>
      <c r="I25" s="45">
        <v>0.15</v>
      </c>
      <c r="J25" s="45">
        <v>0.75</v>
      </c>
      <c r="K25" s="135">
        <v>1</v>
      </c>
      <c r="L25" s="135" t="s">
        <v>8</v>
      </c>
      <c r="M25" s="98">
        <v>44256</v>
      </c>
      <c r="N25" s="98">
        <v>44288</v>
      </c>
      <c r="O25" s="135"/>
      <c r="P25" s="135"/>
      <c r="Q25" s="159" t="s">
        <v>1</v>
      </c>
      <c r="R25" s="2"/>
      <c r="S25" s="161"/>
      <c r="T25" s="2"/>
    </row>
    <row r="26" spans="1:20" ht="15" thickBot="1" x14ac:dyDescent="0.4">
      <c r="A26" s="110" t="s">
        <v>293</v>
      </c>
      <c r="B26" s="12" t="s">
        <v>147</v>
      </c>
      <c r="C26" s="12" t="s">
        <v>295</v>
      </c>
      <c r="D26" s="112"/>
      <c r="E26" s="12" t="s">
        <v>81</v>
      </c>
      <c r="F26" s="12">
        <v>1</v>
      </c>
      <c r="G26" s="12"/>
      <c r="H26" s="43">
        <f>2500000/5</f>
        <v>500000</v>
      </c>
      <c r="I26" s="46">
        <v>0.12</v>
      </c>
      <c r="J26" s="46">
        <v>0.88</v>
      </c>
      <c r="K26" s="12">
        <v>1</v>
      </c>
      <c r="L26" s="12" t="s">
        <v>8</v>
      </c>
      <c r="M26" s="99">
        <v>44319</v>
      </c>
      <c r="N26" s="99">
        <v>44351</v>
      </c>
      <c r="O26" s="12"/>
      <c r="P26" s="12"/>
      <c r="Q26" s="13" t="s">
        <v>1</v>
      </c>
      <c r="R26" s="122"/>
      <c r="S26" s="161"/>
      <c r="T26" s="1"/>
    </row>
    <row r="27" spans="1:20" s="7" customFormat="1" x14ac:dyDescent="0.35">
      <c r="B27" s="48"/>
      <c r="C27" s="48"/>
      <c r="D27" s="48"/>
      <c r="E27" s="48"/>
      <c r="F27" s="48"/>
      <c r="G27" s="48" t="s">
        <v>4</v>
      </c>
      <c r="H27" s="49">
        <f>SUM(H14:H26)</f>
        <v>44107889.907610238</v>
      </c>
      <c r="I27" s="50"/>
      <c r="J27" s="50"/>
      <c r="K27" s="48"/>
      <c r="L27" s="48"/>
      <c r="M27" s="48"/>
      <c r="N27" s="48"/>
      <c r="O27" s="48"/>
      <c r="P27" s="48"/>
      <c r="Q27" s="48"/>
      <c r="R27" s="2"/>
      <c r="S27" s="161"/>
      <c r="T27" s="2"/>
    </row>
    <row r="28" spans="1:20" ht="15" thickBot="1" x14ac:dyDescent="0.4">
      <c r="B28" s="72"/>
      <c r="C28" s="72"/>
      <c r="D28" s="72"/>
      <c r="E28" s="72"/>
      <c r="F28" s="72"/>
      <c r="G28" s="72"/>
      <c r="H28" s="148"/>
      <c r="I28" s="149"/>
      <c r="J28" s="149"/>
      <c r="K28" s="72"/>
      <c r="L28" s="72"/>
      <c r="M28" s="72"/>
      <c r="N28" s="72"/>
      <c r="O28" s="72"/>
      <c r="P28" s="72"/>
      <c r="Q28" s="72"/>
      <c r="S28" s="162"/>
    </row>
    <row r="29" spans="1:20" ht="15.5" x14ac:dyDescent="0.35">
      <c r="A29" s="111" t="s">
        <v>109</v>
      </c>
      <c r="B29" s="214" t="s">
        <v>25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5"/>
      <c r="R29" s="2"/>
      <c r="S29" s="163"/>
      <c r="T29" s="2"/>
    </row>
    <row r="30" spans="1:20" ht="15" customHeight="1" x14ac:dyDescent="0.35">
      <c r="A30" s="202">
        <v>2</v>
      </c>
      <c r="B30" s="219" t="s">
        <v>26</v>
      </c>
      <c r="C30" s="205" t="s">
        <v>62</v>
      </c>
      <c r="D30" s="205" t="s">
        <v>10</v>
      </c>
      <c r="E30" s="205" t="s">
        <v>65</v>
      </c>
      <c r="F30" s="205" t="s">
        <v>16</v>
      </c>
      <c r="G30" s="205" t="s">
        <v>17</v>
      </c>
      <c r="H30" s="216" t="s">
        <v>18</v>
      </c>
      <c r="I30" s="216"/>
      <c r="J30" s="216"/>
      <c r="K30" s="205" t="s">
        <v>22</v>
      </c>
      <c r="L30" s="205" t="s">
        <v>23</v>
      </c>
      <c r="M30" s="205" t="s">
        <v>63</v>
      </c>
      <c r="N30" s="205"/>
      <c r="O30" s="217" t="s">
        <v>92</v>
      </c>
      <c r="P30" s="205" t="s">
        <v>43</v>
      </c>
      <c r="Q30" s="235" t="s">
        <v>44</v>
      </c>
      <c r="R30" s="2"/>
      <c r="S30" s="2"/>
      <c r="T30" s="2"/>
    </row>
    <row r="31" spans="1:20" ht="51.75" customHeight="1" thickBot="1" x14ac:dyDescent="0.4">
      <c r="A31" s="203"/>
      <c r="B31" s="220"/>
      <c r="C31" s="206"/>
      <c r="D31" s="206"/>
      <c r="E31" s="206"/>
      <c r="F31" s="206"/>
      <c r="G31" s="206"/>
      <c r="H31" s="53" t="s">
        <v>20</v>
      </c>
      <c r="I31" s="152" t="s">
        <v>19</v>
      </c>
      <c r="J31" s="152" t="s">
        <v>21</v>
      </c>
      <c r="K31" s="206"/>
      <c r="L31" s="206"/>
      <c r="M31" s="150" t="s">
        <v>70</v>
      </c>
      <c r="N31" s="150" t="s">
        <v>24</v>
      </c>
      <c r="O31" s="218"/>
      <c r="P31" s="206"/>
      <c r="Q31" s="236"/>
      <c r="R31" s="2"/>
      <c r="S31" s="2"/>
      <c r="T31" s="2"/>
    </row>
    <row r="32" spans="1:20" ht="26" x14ac:dyDescent="0.35">
      <c r="A32" s="108" t="s">
        <v>179</v>
      </c>
      <c r="B32" s="56" t="s">
        <v>147</v>
      </c>
      <c r="C32" s="56" t="s">
        <v>228</v>
      </c>
      <c r="D32" s="56"/>
      <c r="E32" s="56" t="s">
        <v>75</v>
      </c>
      <c r="F32" s="56">
        <v>1</v>
      </c>
      <c r="G32" s="56" t="s">
        <v>150</v>
      </c>
      <c r="H32" s="57">
        <v>300361.25</v>
      </c>
      <c r="I32" s="58">
        <v>1</v>
      </c>
      <c r="J32" s="58">
        <v>0</v>
      </c>
      <c r="K32" s="56">
        <v>2</v>
      </c>
      <c r="L32" s="56" t="s">
        <v>8</v>
      </c>
      <c r="M32" s="97">
        <v>43164</v>
      </c>
      <c r="N32" s="97">
        <v>43192</v>
      </c>
      <c r="O32" s="56"/>
      <c r="P32" s="56"/>
      <c r="Q32" s="59" t="s">
        <v>105</v>
      </c>
      <c r="R32" s="2"/>
      <c r="S32" s="2"/>
      <c r="T32" s="2"/>
    </row>
    <row r="33" spans="1:20" ht="31.5" customHeight="1" x14ac:dyDescent="0.35">
      <c r="A33" s="109" t="s">
        <v>180</v>
      </c>
      <c r="B33" s="9" t="s">
        <v>147</v>
      </c>
      <c r="C33" s="9" t="s">
        <v>151</v>
      </c>
      <c r="D33" s="9"/>
      <c r="E33" s="9" t="s">
        <v>81</v>
      </c>
      <c r="F33" s="9">
        <v>1</v>
      </c>
      <c r="G33" s="9" t="s">
        <v>152</v>
      </c>
      <c r="H33" s="42">
        <v>14988.62</v>
      </c>
      <c r="I33" s="45">
        <v>1</v>
      </c>
      <c r="J33" s="45">
        <v>0</v>
      </c>
      <c r="K33" s="9">
        <v>2</v>
      </c>
      <c r="L33" s="9" t="s">
        <v>7</v>
      </c>
      <c r="M33" s="98">
        <v>43241</v>
      </c>
      <c r="N33" s="98">
        <v>43325</v>
      </c>
      <c r="O33" s="9"/>
      <c r="P33" s="9"/>
      <c r="Q33" s="10" t="s">
        <v>105</v>
      </c>
      <c r="R33" s="2"/>
      <c r="S33" s="2"/>
      <c r="T33" s="2"/>
    </row>
    <row r="34" spans="1:20" s="7" customFormat="1" ht="26" x14ac:dyDescent="0.35">
      <c r="A34" s="109" t="s">
        <v>181</v>
      </c>
      <c r="B34" s="9" t="s">
        <v>147</v>
      </c>
      <c r="C34" s="9" t="s">
        <v>153</v>
      </c>
      <c r="D34" s="9"/>
      <c r="E34" s="9" t="s">
        <v>81</v>
      </c>
      <c r="F34" s="9">
        <v>1</v>
      </c>
      <c r="G34" s="9" t="s">
        <v>154</v>
      </c>
      <c r="H34" s="42">
        <f>19800/3.8</f>
        <v>5210.5263157894742</v>
      </c>
      <c r="I34" s="45">
        <v>1</v>
      </c>
      <c r="J34" s="45">
        <v>0</v>
      </c>
      <c r="K34" s="9">
        <v>2</v>
      </c>
      <c r="L34" s="9" t="s">
        <v>7</v>
      </c>
      <c r="M34" s="98">
        <v>43396</v>
      </c>
      <c r="N34" s="98">
        <v>43441</v>
      </c>
      <c r="O34" s="9"/>
      <c r="P34" s="9"/>
      <c r="Q34" s="10" t="s">
        <v>105</v>
      </c>
      <c r="R34" s="122"/>
      <c r="S34" s="2"/>
      <c r="T34" s="2"/>
    </row>
    <row r="35" spans="1:20" s="7" customFormat="1" ht="37.5" customHeight="1" x14ac:dyDescent="0.35">
      <c r="A35" s="109" t="s">
        <v>182</v>
      </c>
      <c r="B35" s="9" t="s">
        <v>147</v>
      </c>
      <c r="C35" s="9" t="s">
        <v>218</v>
      </c>
      <c r="D35" s="9"/>
      <c r="E35" s="9" t="s">
        <v>80</v>
      </c>
      <c r="F35" s="9">
        <v>1</v>
      </c>
      <c r="G35" s="9" t="s">
        <v>211</v>
      </c>
      <c r="H35" s="42">
        <f>6081355.4/3.8</f>
        <v>1600356.6842105265</v>
      </c>
      <c r="I35" s="45">
        <v>1</v>
      </c>
      <c r="J35" s="45">
        <v>0</v>
      </c>
      <c r="K35" s="115" t="s">
        <v>219</v>
      </c>
      <c r="L35" s="9" t="s">
        <v>8</v>
      </c>
      <c r="M35" s="98">
        <v>43787</v>
      </c>
      <c r="N35" s="98">
        <v>43879</v>
      </c>
      <c r="O35" s="9"/>
      <c r="P35" s="9"/>
      <c r="Q35" s="10" t="s">
        <v>105</v>
      </c>
      <c r="R35" s="122"/>
      <c r="S35" s="2"/>
      <c r="T35" s="2"/>
    </row>
    <row r="36" spans="1:20" ht="26" hidden="1" x14ac:dyDescent="0.35">
      <c r="A36" s="116" t="s">
        <v>183</v>
      </c>
      <c r="B36" s="117" t="s">
        <v>147</v>
      </c>
      <c r="C36" s="117" t="s">
        <v>155</v>
      </c>
      <c r="D36" s="117"/>
      <c r="E36" s="117" t="s">
        <v>81</v>
      </c>
      <c r="F36" s="117">
        <v>1</v>
      </c>
      <c r="G36" s="117"/>
      <c r="H36" s="118"/>
      <c r="I36" s="119">
        <v>1</v>
      </c>
      <c r="J36" s="119">
        <v>0</v>
      </c>
      <c r="K36" s="117">
        <v>3</v>
      </c>
      <c r="L36" s="117" t="s">
        <v>8</v>
      </c>
      <c r="M36" s="120"/>
      <c r="N36" s="120"/>
      <c r="O36" s="117"/>
      <c r="P36" s="117"/>
      <c r="Q36" s="121" t="s">
        <v>11</v>
      </c>
      <c r="R36" s="122" t="s">
        <v>259</v>
      </c>
      <c r="S36" s="2"/>
      <c r="T36" s="2"/>
    </row>
    <row r="37" spans="1:20" s="72" customFormat="1" hidden="1" x14ac:dyDescent="0.35">
      <c r="A37" s="116" t="s">
        <v>184</v>
      </c>
      <c r="B37" s="117" t="s">
        <v>147</v>
      </c>
      <c r="C37" s="117" t="s">
        <v>156</v>
      </c>
      <c r="D37" s="117"/>
      <c r="E37" s="117" t="s">
        <v>80</v>
      </c>
      <c r="F37" s="117">
        <v>1</v>
      </c>
      <c r="G37" s="117"/>
      <c r="H37" s="118"/>
      <c r="I37" s="119">
        <v>1</v>
      </c>
      <c r="J37" s="119">
        <v>0</v>
      </c>
      <c r="K37" s="117">
        <v>3</v>
      </c>
      <c r="L37" s="117" t="s">
        <v>8</v>
      </c>
      <c r="M37" s="120"/>
      <c r="N37" s="120"/>
      <c r="O37" s="117"/>
      <c r="P37" s="117"/>
      <c r="Q37" s="121" t="s">
        <v>11</v>
      </c>
      <c r="R37" s="122" t="s">
        <v>226</v>
      </c>
      <c r="S37" s="114"/>
      <c r="T37" s="114"/>
    </row>
    <row r="38" spans="1:20" s="72" customFormat="1" ht="26" x14ac:dyDescent="0.35">
      <c r="A38" s="109" t="s">
        <v>185</v>
      </c>
      <c r="B38" s="9" t="s">
        <v>147</v>
      </c>
      <c r="C38" s="9" t="s">
        <v>157</v>
      </c>
      <c r="D38" s="9"/>
      <c r="E38" s="9" t="s">
        <v>81</v>
      </c>
      <c r="F38" s="9">
        <v>5</v>
      </c>
      <c r="G38" s="9" t="s">
        <v>158</v>
      </c>
      <c r="H38" s="42">
        <f>(241475+7843.63+21230)/3.8</f>
        <v>71197.007894736846</v>
      </c>
      <c r="I38" s="45">
        <v>1</v>
      </c>
      <c r="J38" s="45">
        <v>0</v>
      </c>
      <c r="K38" s="9">
        <v>4</v>
      </c>
      <c r="L38" s="9" t="s">
        <v>7</v>
      </c>
      <c r="M38" s="98">
        <v>43269</v>
      </c>
      <c r="N38" s="98">
        <v>43319</v>
      </c>
      <c r="O38" s="9"/>
      <c r="P38" s="9"/>
      <c r="Q38" s="10" t="s">
        <v>105</v>
      </c>
      <c r="R38" s="114"/>
      <c r="S38" s="114"/>
      <c r="T38" s="114"/>
    </row>
    <row r="39" spans="1:20" s="72" customFormat="1" ht="26" x14ac:dyDescent="0.35">
      <c r="A39" s="109" t="s">
        <v>216</v>
      </c>
      <c r="B39" s="9" t="s">
        <v>147</v>
      </c>
      <c r="C39" s="9" t="s">
        <v>227</v>
      </c>
      <c r="D39" s="9"/>
      <c r="E39" s="9" t="s">
        <v>75</v>
      </c>
      <c r="F39" s="9">
        <v>1</v>
      </c>
      <c r="G39" s="9" t="s">
        <v>310</v>
      </c>
      <c r="H39" s="42">
        <f>998385/3.8</f>
        <v>262732.89473684214</v>
      </c>
      <c r="I39" s="45">
        <v>1</v>
      </c>
      <c r="J39" s="45">
        <v>0</v>
      </c>
      <c r="K39" s="9">
        <v>2</v>
      </c>
      <c r="L39" s="9" t="s">
        <v>8</v>
      </c>
      <c r="M39" s="98">
        <v>43837</v>
      </c>
      <c r="N39" s="98">
        <v>43875</v>
      </c>
      <c r="O39" s="9"/>
      <c r="P39" s="9"/>
      <c r="Q39" s="10" t="s">
        <v>105</v>
      </c>
      <c r="R39" s="122"/>
      <c r="S39" s="114"/>
      <c r="T39" s="114"/>
    </row>
    <row r="40" spans="1:20" s="72" customFormat="1" ht="26" x14ac:dyDescent="0.35">
      <c r="A40" s="109" t="s">
        <v>217</v>
      </c>
      <c r="B40" s="9" t="s">
        <v>147</v>
      </c>
      <c r="C40" s="9" t="s">
        <v>249</v>
      </c>
      <c r="D40" s="9"/>
      <c r="E40" s="9" t="s">
        <v>81</v>
      </c>
      <c r="F40" s="9">
        <v>1</v>
      </c>
      <c r="G40" s="9" t="s">
        <v>282</v>
      </c>
      <c r="H40" s="42">
        <v>200000</v>
      </c>
      <c r="I40" s="45">
        <v>1</v>
      </c>
      <c r="J40" s="45">
        <v>0</v>
      </c>
      <c r="K40" s="9">
        <v>2</v>
      </c>
      <c r="L40" s="9" t="s">
        <v>7</v>
      </c>
      <c r="M40" s="98">
        <v>44153</v>
      </c>
      <c r="N40" s="98">
        <v>44183</v>
      </c>
      <c r="O40" s="9"/>
      <c r="P40" s="9"/>
      <c r="Q40" s="10" t="s">
        <v>14</v>
      </c>
      <c r="R40" s="122"/>
      <c r="S40" s="114"/>
      <c r="T40" s="114"/>
    </row>
    <row r="41" spans="1:20" s="72" customFormat="1" x14ac:dyDescent="0.35">
      <c r="A41" s="109" t="s">
        <v>240</v>
      </c>
      <c r="B41" s="9" t="s">
        <v>147</v>
      </c>
      <c r="C41" s="9" t="s">
        <v>241</v>
      </c>
      <c r="D41" s="9"/>
      <c r="E41" s="9" t="s">
        <v>81</v>
      </c>
      <c r="F41" s="9">
        <v>1</v>
      </c>
      <c r="G41" s="9"/>
      <c r="H41" s="42">
        <f>555180/3.8</f>
        <v>146100</v>
      </c>
      <c r="I41" s="45">
        <v>1</v>
      </c>
      <c r="J41" s="45">
        <v>0</v>
      </c>
      <c r="K41" s="9">
        <v>2</v>
      </c>
      <c r="L41" s="9" t="s">
        <v>7</v>
      </c>
      <c r="M41" s="98">
        <v>44256</v>
      </c>
      <c r="N41" s="98">
        <v>44288</v>
      </c>
      <c r="O41" s="9"/>
      <c r="P41" s="9"/>
      <c r="Q41" s="10" t="s">
        <v>1</v>
      </c>
      <c r="R41" s="122"/>
      <c r="S41" s="114"/>
      <c r="T41" s="114"/>
    </row>
    <row r="42" spans="1:20" s="72" customFormat="1" ht="28.5" customHeight="1" x14ac:dyDescent="0.35">
      <c r="A42" s="116" t="s">
        <v>254</v>
      </c>
      <c r="B42" s="117" t="s">
        <v>147</v>
      </c>
      <c r="C42" s="117" t="s">
        <v>256</v>
      </c>
      <c r="D42" s="117"/>
      <c r="E42" s="117" t="s">
        <v>81</v>
      </c>
      <c r="F42" s="117">
        <v>1</v>
      </c>
      <c r="G42" s="117"/>
      <c r="H42" s="118">
        <v>22000</v>
      </c>
      <c r="I42" s="119">
        <v>1</v>
      </c>
      <c r="J42" s="119">
        <v>0</v>
      </c>
      <c r="K42" s="117">
        <v>4</v>
      </c>
      <c r="L42" s="117" t="s">
        <v>7</v>
      </c>
      <c r="M42" s="120"/>
      <c r="N42" s="120"/>
      <c r="O42" s="117"/>
      <c r="P42" s="117"/>
      <c r="Q42" s="121" t="s">
        <v>11</v>
      </c>
      <c r="R42" s="239" t="s">
        <v>296</v>
      </c>
      <c r="S42" s="240"/>
      <c r="T42" s="240"/>
    </row>
    <row r="43" spans="1:20" s="72" customFormat="1" ht="31.5" customHeight="1" x14ac:dyDescent="0.35">
      <c r="A43" s="116" t="s">
        <v>255</v>
      </c>
      <c r="B43" s="117" t="s">
        <v>147</v>
      </c>
      <c r="C43" s="117" t="s">
        <v>257</v>
      </c>
      <c r="D43" s="117"/>
      <c r="E43" s="117" t="s">
        <v>81</v>
      </c>
      <c r="F43" s="117">
        <v>1</v>
      </c>
      <c r="G43" s="117"/>
      <c r="H43" s="118">
        <v>14000</v>
      </c>
      <c r="I43" s="119">
        <v>1</v>
      </c>
      <c r="J43" s="119">
        <v>0</v>
      </c>
      <c r="K43" s="117">
        <v>4</v>
      </c>
      <c r="L43" s="117" t="s">
        <v>7</v>
      </c>
      <c r="M43" s="120"/>
      <c r="N43" s="120"/>
      <c r="O43" s="117"/>
      <c r="P43" s="117"/>
      <c r="Q43" s="121" t="s">
        <v>11</v>
      </c>
      <c r="R43" s="239" t="s">
        <v>296</v>
      </c>
      <c r="S43" s="240"/>
      <c r="T43" s="240"/>
    </row>
    <row r="44" spans="1:20" s="72" customFormat="1" x14ac:dyDescent="0.35">
      <c r="A44" s="109" t="s">
        <v>297</v>
      </c>
      <c r="B44" s="9" t="s">
        <v>147</v>
      </c>
      <c r="C44" s="9" t="s">
        <v>218</v>
      </c>
      <c r="D44" s="9"/>
      <c r="E44" s="9" t="s">
        <v>81</v>
      </c>
      <c r="F44" s="9">
        <v>1</v>
      </c>
      <c r="G44" s="9"/>
      <c r="H44" s="42">
        <v>1000000</v>
      </c>
      <c r="I44" s="45">
        <v>0.1</v>
      </c>
      <c r="J44" s="45">
        <v>0.9</v>
      </c>
      <c r="K44" s="9">
        <v>2</v>
      </c>
      <c r="L44" s="9" t="s">
        <v>7</v>
      </c>
      <c r="M44" s="98">
        <v>44242</v>
      </c>
      <c r="N44" s="98">
        <v>44274</v>
      </c>
      <c r="O44" s="9"/>
      <c r="P44" s="9"/>
      <c r="Q44" s="10" t="s">
        <v>1</v>
      </c>
      <c r="R44" s="122"/>
      <c r="S44" s="114"/>
      <c r="T44" s="114"/>
    </row>
    <row r="45" spans="1:20" s="72" customFormat="1" ht="26" x14ac:dyDescent="0.35">
      <c r="A45" s="109" t="s">
        <v>298</v>
      </c>
      <c r="B45" s="9" t="s">
        <v>147</v>
      </c>
      <c r="C45" s="9" t="s">
        <v>299</v>
      </c>
      <c r="D45" s="9"/>
      <c r="E45" s="9" t="s">
        <v>81</v>
      </c>
      <c r="F45" s="9">
        <v>1</v>
      </c>
      <c r="G45" s="9"/>
      <c r="H45" s="42">
        <v>500000</v>
      </c>
      <c r="I45" s="45">
        <v>0.1</v>
      </c>
      <c r="J45" s="45">
        <v>0.9</v>
      </c>
      <c r="K45" s="9">
        <v>1</v>
      </c>
      <c r="L45" s="9" t="s">
        <v>7</v>
      </c>
      <c r="M45" s="98">
        <v>44319</v>
      </c>
      <c r="N45" s="98">
        <v>44358</v>
      </c>
      <c r="O45" s="9"/>
      <c r="P45" s="9"/>
      <c r="Q45" s="10" t="s">
        <v>1</v>
      </c>
      <c r="R45" s="122"/>
      <c r="S45" s="114"/>
      <c r="T45" s="114"/>
    </row>
    <row r="46" spans="1:20" s="72" customFormat="1" ht="15" thickBot="1" x14ac:dyDescent="0.4">
      <c r="A46" s="141" t="s">
        <v>305</v>
      </c>
      <c r="B46" s="112" t="s">
        <v>147</v>
      </c>
      <c r="C46" s="112" t="s">
        <v>306</v>
      </c>
      <c r="D46" s="112"/>
      <c r="E46" s="112" t="s">
        <v>81</v>
      </c>
      <c r="F46" s="112">
        <v>4</v>
      </c>
      <c r="G46" s="112"/>
      <c r="H46" s="142">
        <v>50000</v>
      </c>
      <c r="I46" s="143">
        <v>1</v>
      </c>
      <c r="J46" s="143">
        <v>0</v>
      </c>
      <c r="K46" s="112">
        <v>4</v>
      </c>
      <c r="L46" s="112" t="s">
        <v>7</v>
      </c>
      <c r="M46" s="144">
        <v>44242</v>
      </c>
      <c r="N46" s="144">
        <v>44274</v>
      </c>
      <c r="O46" s="112"/>
      <c r="P46" s="112"/>
      <c r="Q46" s="145" t="s">
        <v>1</v>
      </c>
      <c r="R46" s="122"/>
      <c r="S46" s="114"/>
      <c r="T46" s="114"/>
    </row>
    <row r="47" spans="1:20" s="7" customFormat="1" x14ac:dyDescent="0.35">
      <c r="B47" s="48"/>
      <c r="C47" s="48"/>
      <c r="D47" s="48"/>
      <c r="E47" s="48"/>
      <c r="F47" s="48"/>
      <c r="G47" s="48" t="s">
        <v>4</v>
      </c>
      <c r="H47" s="49">
        <f>SUM(H32:H46)</f>
        <v>4186946.983157895</v>
      </c>
      <c r="I47" s="50"/>
      <c r="J47" s="50"/>
      <c r="K47" s="48"/>
      <c r="L47" s="48"/>
      <c r="M47" s="48"/>
      <c r="N47" s="48"/>
      <c r="O47" s="48"/>
      <c r="P47" s="48"/>
      <c r="Q47" s="48"/>
      <c r="R47" s="2"/>
      <c r="S47" s="2"/>
      <c r="T47" s="2"/>
    </row>
    <row r="48" spans="1:20" ht="15" thickBot="1" x14ac:dyDescent="0.4">
      <c r="B48" s="72"/>
      <c r="C48" s="72"/>
      <c r="D48" s="72"/>
      <c r="E48" s="72"/>
      <c r="F48" s="72"/>
      <c r="G48" s="72"/>
      <c r="H48" s="148"/>
      <c r="I48" s="149"/>
      <c r="J48" s="149"/>
      <c r="K48" s="72"/>
      <c r="L48" s="72"/>
      <c r="M48" s="72"/>
      <c r="N48" s="72"/>
      <c r="O48" s="72"/>
      <c r="P48" s="72"/>
      <c r="Q48" s="72"/>
    </row>
    <row r="49" spans="1:20" ht="15.75" customHeight="1" x14ac:dyDescent="0.35">
      <c r="A49" s="111" t="s">
        <v>109</v>
      </c>
      <c r="B49" s="214" t="s">
        <v>27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5"/>
      <c r="R49" s="3"/>
      <c r="S49" s="3"/>
      <c r="T49" s="3"/>
    </row>
    <row r="50" spans="1:20" ht="15" customHeight="1" x14ac:dyDescent="0.35">
      <c r="A50" s="202">
        <v>3</v>
      </c>
      <c r="B50" s="219" t="s">
        <v>26</v>
      </c>
      <c r="C50" s="205" t="s">
        <v>62</v>
      </c>
      <c r="D50" s="205" t="s">
        <v>10</v>
      </c>
      <c r="E50" s="205" t="s">
        <v>65</v>
      </c>
      <c r="F50" s="205" t="s">
        <v>16</v>
      </c>
      <c r="G50" s="205" t="s">
        <v>17</v>
      </c>
      <c r="H50" s="216" t="s">
        <v>18</v>
      </c>
      <c r="I50" s="216"/>
      <c r="J50" s="216"/>
      <c r="K50" s="205" t="s">
        <v>22</v>
      </c>
      <c r="L50" s="205" t="s">
        <v>23</v>
      </c>
      <c r="M50" s="205" t="s">
        <v>63</v>
      </c>
      <c r="N50" s="205"/>
      <c r="O50" s="217" t="s">
        <v>92</v>
      </c>
      <c r="P50" s="205" t="s">
        <v>43</v>
      </c>
      <c r="Q50" s="235" t="s">
        <v>44</v>
      </c>
      <c r="R50" s="3"/>
      <c r="S50" s="3"/>
      <c r="T50" s="3"/>
    </row>
    <row r="51" spans="1:20" ht="36.75" customHeight="1" x14ac:dyDescent="0.35">
      <c r="A51" s="203"/>
      <c r="B51" s="220"/>
      <c r="C51" s="206"/>
      <c r="D51" s="206"/>
      <c r="E51" s="206"/>
      <c r="F51" s="206"/>
      <c r="G51" s="206"/>
      <c r="H51" s="53" t="s">
        <v>20</v>
      </c>
      <c r="I51" s="152" t="s">
        <v>19</v>
      </c>
      <c r="J51" s="152" t="s">
        <v>21</v>
      </c>
      <c r="K51" s="206"/>
      <c r="L51" s="206"/>
      <c r="M51" s="150" t="s">
        <v>70</v>
      </c>
      <c r="N51" s="150" t="s">
        <v>24</v>
      </c>
      <c r="O51" s="218"/>
      <c r="P51" s="206"/>
      <c r="Q51" s="236"/>
      <c r="R51" s="3"/>
      <c r="S51" s="3"/>
      <c r="T51" s="3"/>
    </row>
    <row r="52" spans="1:20" ht="26" x14ac:dyDescent="0.35">
      <c r="A52" s="113" t="s">
        <v>186</v>
      </c>
      <c r="B52" s="100" t="s">
        <v>147</v>
      </c>
      <c r="C52" s="100" t="s">
        <v>175</v>
      </c>
      <c r="D52" s="100"/>
      <c r="E52" s="100" t="s">
        <v>81</v>
      </c>
      <c r="F52" s="100">
        <v>1</v>
      </c>
      <c r="G52" s="100" t="s">
        <v>242</v>
      </c>
      <c r="H52" s="101">
        <f>757392/3.8</f>
        <v>199313.68421052632</v>
      </c>
      <c r="I52" s="102">
        <v>1</v>
      </c>
      <c r="J52" s="102">
        <v>0</v>
      </c>
      <c r="K52" s="100">
        <v>2</v>
      </c>
      <c r="L52" s="100" t="s">
        <v>7</v>
      </c>
      <c r="M52" s="98">
        <v>43606</v>
      </c>
      <c r="N52" s="98">
        <v>43636</v>
      </c>
      <c r="O52" s="100"/>
      <c r="P52" s="100"/>
      <c r="Q52" s="164" t="s">
        <v>49</v>
      </c>
      <c r="R52" s="72"/>
      <c r="S52" s="3"/>
      <c r="T52" s="3"/>
    </row>
    <row r="53" spans="1:20" s="7" customFormat="1" ht="26" hidden="1" x14ac:dyDescent="0.35">
      <c r="A53" s="116" t="s">
        <v>187</v>
      </c>
      <c r="B53" s="117" t="s">
        <v>147</v>
      </c>
      <c r="C53" s="124" t="s">
        <v>159</v>
      </c>
      <c r="D53" s="124"/>
      <c r="E53" s="124" t="s">
        <v>75</v>
      </c>
      <c r="F53" s="124">
        <v>1</v>
      </c>
      <c r="G53" s="124"/>
      <c r="H53" s="125"/>
      <c r="I53" s="126">
        <v>1</v>
      </c>
      <c r="J53" s="126">
        <v>0</v>
      </c>
      <c r="K53" s="124">
        <v>2</v>
      </c>
      <c r="L53" s="124" t="s">
        <v>8</v>
      </c>
      <c r="M53" s="127"/>
      <c r="N53" s="127"/>
      <c r="O53" s="124"/>
      <c r="P53" s="124"/>
      <c r="Q53" s="153" t="s">
        <v>11</v>
      </c>
      <c r="R53" s="7" t="s">
        <v>235</v>
      </c>
    </row>
    <row r="54" spans="1:20" s="7" customFormat="1" ht="26.25" customHeight="1" x14ac:dyDescent="0.35">
      <c r="A54" s="109" t="s">
        <v>188</v>
      </c>
      <c r="B54" s="9" t="s">
        <v>147</v>
      </c>
      <c r="C54" s="100" t="s">
        <v>160</v>
      </c>
      <c r="D54" s="100"/>
      <c r="E54" s="100" t="s">
        <v>81</v>
      </c>
      <c r="F54" s="100">
        <v>1</v>
      </c>
      <c r="G54" s="100" t="s">
        <v>204</v>
      </c>
      <c r="H54" s="101">
        <f>4556640/3.8</f>
        <v>1199115.7894736843</v>
      </c>
      <c r="I54" s="102">
        <v>1</v>
      </c>
      <c r="J54" s="102">
        <v>0</v>
      </c>
      <c r="K54" s="100">
        <v>2</v>
      </c>
      <c r="L54" s="100" t="s">
        <v>7</v>
      </c>
      <c r="M54" s="103">
        <v>43311</v>
      </c>
      <c r="N54" s="103">
        <v>43361</v>
      </c>
      <c r="O54" s="100"/>
      <c r="P54" s="100"/>
      <c r="Q54" s="164" t="s">
        <v>105</v>
      </c>
    </row>
    <row r="55" spans="1:20" s="7" customFormat="1" ht="26" x14ac:dyDescent="0.35">
      <c r="A55" s="109" t="s">
        <v>189</v>
      </c>
      <c r="B55" s="9" t="s">
        <v>147</v>
      </c>
      <c r="C55" s="100" t="s">
        <v>161</v>
      </c>
      <c r="D55" s="100"/>
      <c r="E55" s="100" t="s">
        <v>81</v>
      </c>
      <c r="F55" s="100">
        <v>1</v>
      </c>
      <c r="G55" s="100" t="s">
        <v>205</v>
      </c>
      <c r="H55" s="101">
        <f>750849.6/3.8</f>
        <v>197592</v>
      </c>
      <c r="I55" s="102">
        <v>1</v>
      </c>
      <c r="J55" s="102">
        <v>0</v>
      </c>
      <c r="K55" s="100">
        <v>2</v>
      </c>
      <c r="L55" s="100" t="s">
        <v>7</v>
      </c>
      <c r="M55" s="103">
        <v>43391</v>
      </c>
      <c r="N55" s="103">
        <v>43441</v>
      </c>
      <c r="O55" s="100"/>
      <c r="P55" s="100"/>
      <c r="Q55" s="164" t="s">
        <v>105</v>
      </c>
    </row>
    <row r="56" spans="1:20" s="7" customFormat="1" ht="35.25" customHeight="1" x14ac:dyDescent="0.35">
      <c r="A56" s="109" t="s">
        <v>190</v>
      </c>
      <c r="B56" s="9" t="s">
        <v>147</v>
      </c>
      <c r="C56" s="100" t="s">
        <v>162</v>
      </c>
      <c r="D56" s="100"/>
      <c r="E56" s="100" t="s">
        <v>81</v>
      </c>
      <c r="F56" s="100">
        <v>1</v>
      </c>
      <c r="G56" s="100" t="s">
        <v>283</v>
      </c>
      <c r="H56" s="101">
        <f>3000000/3.8</f>
        <v>789473.68421052641</v>
      </c>
      <c r="I56" s="102">
        <v>1</v>
      </c>
      <c r="J56" s="102">
        <v>0</v>
      </c>
      <c r="K56" s="100">
        <v>2</v>
      </c>
      <c r="L56" s="100" t="s">
        <v>7</v>
      </c>
      <c r="M56" s="103">
        <v>43971</v>
      </c>
      <c r="N56" s="103">
        <v>44039</v>
      </c>
      <c r="O56" s="100"/>
      <c r="P56" s="100"/>
      <c r="Q56" s="164" t="s">
        <v>49</v>
      </c>
    </row>
    <row r="57" spans="1:20" s="72" customFormat="1" ht="32.25" customHeight="1" x14ac:dyDescent="0.35">
      <c r="A57" s="109" t="s">
        <v>191</v>
      </c>
      <c r="B57" s="9" t="s">
        <v>147</v>
      </c>
      <c r="C57" s="9" t="s">
        <v>220</v>
      </c>
      <c r="D57" s="9"/>
      <c r="E57" s="9" t="s">
        <v>81</v>
      </c>
      <c r="F57" s="9">
        <v>1</v>
      </c>
      <c r="G57" s="9" t="s">
        <v>243</v>
      </c>
      <c r="H57" s="42">
        <f>6248895.05/3.8</f>
        <v>1644446.0657894737</v>
      </c>
      <c r="I57" s="45">
        <v>1</v>
      </c>
      <c r="J57" s="45">
        <v>0</v>
      </c>
      <c r="K57" s="9">
        <v>2</v>
      </c>
      <c r="L57" s="9" t="s">
        <v>7</v>
      </c>
      <c r="M57" s="98">
        <v>43626</v>
      </c>
      <c r="N57" s="98">
        <v>43661</v>
      </c>
      <c r="O57" s="9"/>
      <c r="P57" s="9"/>
      <c r="Q57" s="10" t="s">
        <v>49</v>
      </c>
    </row>
    <row r="58" spans="1:20" s="72" customFormat="1" ht="39" x14ac:dyDescent="0.35">
      <c r="A58" s="109" t="s">
        <v>192</v>
      </c>
      <c r="B58" s="9" t="s">
        <v>147</v>
      </c>
      <c r="C58" s="9" t="s">
        <v>221</v>
      </c>
      <c r="D58" s="9"/>
      <c r="E58" s="9" t="s">
        <v>81</v>
      </c>
      <c r="F58" s="9">
        <v>1</v>
      </c>
      <c r="G58" s="9" t="s">
        <v>244</v>
      </c>
      <c r="H58" s="42">
        <f>2950000/3.8</f>
        <v>776315.78947368427</v>
      </c>
      <c r="I58" s="45">
        <v>1</v>
      </c>
      <c r="J58" s="45">
        <v>0</v>
      </c>
      <c r="K58" s="9">
        <v>3</v>
      </c>
      <c r="L58" s="9" t="s">
        <v>7</v>
      </c>
      <c r="M58" s="98">
        <v>43572</v>
      </c>
      <c r="N58" s="98">
        <v>43623</v>
      </c>
      <c r="O58" s="9"/>
      <c r="P58" s="9"/>
      <c r="Q58" s="10" t="s">
        <v>49</v>
      </c>
    </row>
    <row r="59" spans="1:20" ht="26" x14ac:dyDescent="0.35">
      <c r="A59" s="109" t="s">
        <v>193</v>
      </c>
      <c r="B59" s="9" t="s">
        <v>147</v>
      </c>
      <c r="C59" s="9" t="s">
        <v>163</v>
      </c>
      <c r="D59" s="9"/>
      <c r="E59" s="9" t="s">
        <v>75</v>
      </c>
      <c r="F59" s="9">
        <v>1</v>
      </c>
      <c r="G59" s="9" t="s">
        <v>164</v>
      </c>
      <c r="H59" s="42">
        <f>413701.2/3.8</f>
        <v>108868.73684210527</v>
      </c>
      <c r="I59" s="45">
        <v>1</v>
      </c>
      <c r="J59" s="45">
        <v>0</v>
      </c>
      <c r="K59" s="9">
        <v>4</v>
      </c>
      <c r="L59" s="9" t="s">
        <v>8</v>
      </c>
      <c r="M59" s="98">
        <v>42968</v>
      </c>
      <c r="N59" s="98">
        <v>43151</v>
      </c>
      <c r="O59" s="9"/>
      <c r="P59" s="9"/>
      <c r="Q59" s="10" t="s">
        <v>49</v>
      </c>
      <c r="R59" s="3"/>
      <c r="S59" s="3"/>
      <c r="T59" s="3"/>
    </row>
    <row r="60" spans="1:20" s="7" customFormat="1" ht="39" x14ac:dyDescent="0.35">
      <c r="A60" s="210" t="s">
        <v>194</v>
      </c>
      <c r="B60" s="212" t="s">
        <v>147</v>
      </c>
      <c r="C60" s="9" t="s">
        <v>207</v>
      </c>
      <c r="D60" s="9"/>
      <c r="E60" s="9" t="s">
        <v>81</v>
      </c>
      <c r="F60" s="9">
        <v>2</v>
      </c>
      <c r="G60" s="9"/>
      <c r="H60" s="42"/>
      <c r="I60" s="45">
        <v>1</v>
      </c>
      <c r="J60" s="45">
        <v>0</v>
      </c>
      <c r="K60" s="9">
        <v>4</v>
      </c>
      <c r="L60" s="9" t="s">
        <v>7</v>
      </c>
      <c r="M60" s="98"/>
      <c r="N60" s="98"/>
      <c r="O60" s="9"/>
      <c r="P60" s="9"/>
      <c r="Q60" s="10"/>
      <c r="R60" s="138"/>
    </row>
    <row r="61" spans="1:20" s="7" customFormat="1" ht="25.5" customHeight="1" x14ac:dyDescent="0.35">
      <c r="A61" s="211"/>
      <c r="B61" s="213"/>
      <c r="C61" s="9" t="s">
        <v>260</v>
      </c>
      <c r="D61" s="9"/>
      <c r="E61" s="9" t="s">
        <v>81</v>
      </c>
      <c r="F61" s="9"/>
      <c r="G61" s="9" t="s">
        <v>278</v>
      </c>
      <c r="H61" s="42">
        <f>1074093.6/3.8</f>
        <v>282656.21052631584</v>
      </c>
      <c r="I61" s="45">
        <v>1</v>
      </c>
      <c r="J61" s="45">
        <v>0</v>
      </c>
      <c r="K61" s="9">
        <v>4</v>
      </c>
      <c r="L61" s="9" t="s">
        <v>7</v>
      </c>
      <c r="M61" s="98">
        <v>43591</v>
      </c>
      <c r="N61" s="98">
        <v>43682</v>
      </c>
      <c r="O61" s="9"/>
      <c r="P61" s="9"/>
      <c r="Q61" s="10" t="s">
        <v>49</v>
      </c>
      <c r="R61" s="138"/>
    </row>
    <row r="62" spans="1:20" s="7" customFormat="1" x14ac:dyDescent="0.35">
      <c r="A62" s="211"/>
      <c r="B62" s="213"/>
      <c r="C62" s="9" t="s">
        <v>261</v>
      </c>
      <c r="D62" s="9"/>
      <c r="E62" s="9" t="s">
        <v>81</v>
      </c>
      <c r="F62" s="9"/>
      <c r="G62" s="9"/>
      <c r="H62" s="42">
        <v>112000</v>
      </c>
      <c r="I62" s="45">
        <v>1</v>
      </c>
      <c r="J62" s="45">
        <v>0</v>
      </c>
      <c r="K62" s="9">
        <v>4</v>
      </c>
      <c r="L62" s="9" t="s">
        <v>7</v>
      </c>
      <c r="M62" s="98">
        <v>44351</v>
      </c>
      <c r="N62" s="98">
        <v>44386</v>
      </c>
      <c r="O62" s="9"/>
      <c r="P62" s="9"/>
      <c r="Q62" s="10" t="s">
        <v>1</v>
      </c>
      <c r="R62" s="138"/>
    </row>
    <row r="63" spans="1:20" s="7" customFormat="1" ht="39" x14ac:dyDescent="0.35">
      <c r="A63" s="109" t="s">
        <v>195</v>
      </c>
      <c r="B63" s="9" t="s">
        <v>147</v>
      </c>
      <c r="C63" s="9" t="s">
        <v>250</v>
      </c>
      <c r="D63" s="9"/>
      <c r="E63" s="9" t="s">
        <v>81</v>
      </c>
      <c r="F63" s="9">
        <v>1</v>
      </c>
      <c r="G63" s="9" t="s">
        <v>284</v>
      </c>
      <c r="H63" s="42">
        <f>1600000/3.8</f>
        <v>421052.63157894736</v>
      </c>
      <c r="I63" s="45">
        <v>1</v>
      </c>
      <c r="J63" s="45">
        <v>0</v>
      </c>
      <c r="K63" s="9">
        <v>3</v>
      </c>
      <c r="L63" s="9" t="s">
        <v>7</v>
      </c>
      <c r="M63" s="98">
        <v>44200</v>
      </c>
      <c r="N63" s="98">
        <v>44232</v>
      </c>
      <c r="O63" s="9"/>
      <c r="P63" s="9"/>
      <c r="Q63" s="10" t="s">
        <v>14</v>
      </c>
    </row>
    <row r="64" spans="1:20" s="7" customFormat="1" ht="26" x14ac:dyDescent="0.35">
      <c r="A64" s="109" t="s">
        <v>222</v>
      </c>
      <c r="B64" s="9" t="s">
        <v>147</v>
      </c>
      <c r="C64" s="9" t="s">
        <v>170</v>
      </c>
      <c r="D64" s="9"/>
      <c r="E64" s="9" t="s">
        <v>80</v>
      </c>
      <c r="F64" s="51">
        <v>1</v>
      </c>
      <c r="G64" s="51" t="s">
        <v>210</v>
      </c>
      <c r="H64" s="42">
        <f>696000/3.8</f>
        <v>183157.89473684211</v>
      </c>
      <c r="I64" s="42">
        <v>100</v>
      </c>
      <c r="J64" s="45">
        <v>0</v>
      </c>
      <c r="K64" s="9">
        <v>3</v>
      </c>
      <c r="L64" s="9" t="s">
        <v>8</v>
      </c>
      <c r="M64" s="98">
        <v>43509</v>
      </c>
      <c r="N64" s="98">
        <v>43630</v>
      </c>
      <c r="O64" s="51"/>
      <c r="P64" s="9"/>
      <c r="Q64" s="10" t="s">
        <v>105</v>
      </c>
    </row>
    <row r="65" spans="1:20" s="7" customFormat="1" ht="26" x14ac:dyDescent="0.35">
      <c r="A65" s="109" t="s">
        <v>232</v>
      </c>
      <c r="B65" s="9" t="s">
        <v>147</v>
      </c>
      <c r="C65" s="9" t="s">
        <v>233</v>
      </c>
      <c r="D65" s="9"/>
      <c r="E65" s="9" t="s">
        <v>80</v>
      </c>
      <c r="F65" s="51">
        <v>1</v>
      </c>
      <c r="G65" s="51" t="s">
        <v>245</v>
      </c>
      <c r="H65" s="42">
        <v>600000</v>
      </c>
      <c r="I65" s="42">
        <v>100</v>
      </c>
      <c r="J65" s="45">
        <v>0</v>
      </c>
      <c r="K65" s="9">
        <v>3</v>
      </c>
      <c r="L65" s="9" t="s">
        <v>8</v>
      </c>
      <c r="M65" s="98">
        <v>44214</v>
      </c>
      <c r="N65" s="98">
        <v>44309</v>
      </c>
      <c r="O65" s="51"/>
      <c r="P65" s="9"/>
      <c r="Q65" s="10" t="s">
        <v>1</v>
      </c>
      <c r="R65" s="72"/>
    </row>
    <row r="66" spans="1:20" s="7" customFormat="1" ht="39" x14ac:dyDescent="0.35">
      <c r="A66" s="116" t="s">
        <v>236</v>
      </c>
      <c r="B66" s="117" t="s">
        <v>147</v>
      </c>
      <c r="C66" s="117" t="s">
        <v>237</v>
      </c>
      <c r="D66" s="117"/>
      <c r="E66" s="117" t="s">
        <v>75</v>
      </c>
      <c r="F66" s="165">
        <v>1</v>
      </c>
      <c r="G66" s="165"/>
      <c r="H66" s="118">
        <f>2810000/3.8</f>
        <v>739473.68421052641</v>
      </c>
      <c r="I66" s="118">
        <v>100</v>
      </c>
      <c r="J66" s="119">
        <v>0</v>
      </c>
      <c r="K66" s="117">
        <v>3</v>
      </c>
      <c r="L66" s="117" t="s">
        <v>8</v>
      </c>
      <c r="M66" s="120"/>
      <c r="N66" s="120"/>
      <c r="O66" s="165"/>
      <c r="P66" s="117"/>
      <c r="Q66" s="121" t="s">
        <v>11</v>
      </c>
      <c r="R66" s="241" t="s">
        <v>300</v>
      </c>
      <c r="S66" s="242"/>
      <c r="T66" s="242"/>
    </row>
    <row r="67" spans="1:20" s="7" customFormat="1" ht="26" x14ac:dyDescent="0.35">
      <c r="A67" s="109" t="s">
        <v>262</v>
      </c>
      <c r="B67" s="9" t="s">
        <v>147</v>
      </c>
      <c r="C67" s="9" t="s">
        <v>265</v>
      </c>
      <c r="D67" s="9"/>
      <c r="E67" s="9" t="s">
        <v>81</v>
      </c>
      <c r="F67" s="9">
        <v>1</v>
      </c>
      <c r="G67" s="9" t="s">
        <v>285</v>
      </c>
      <c r="H67" s="42">
        <v>800000</v>
      </c>
      <c r="I67" s="42">
        <v>100</v>
      </c>
      <c r="J67" s="45">
        <v>0</v>
      </c>
      <c r="K67" s="9">
        <v>1</v>
      </c>
      <c r="L67" s="9" t="s">
        <v>7</v>
      </c>
      <c r="M67" s="98">
        <v>44117</v>
      </c>
      <c r="N67" s="98">
        <v>44145</v>
      </c>
      <c r="O67" s="9"/>
      <c r="P67" s="9"/>
      <c r="Q67" s="10" t="s">
        <v>49</v>
      </c>
      <c r="R67" s="166"/>
      <c r="S67" s="167"/>
      <c r="T67" s="167"/>
    </row>
    <row r="68" spans="1:20" s="7" customFormat="1" ht="31.9" customHeight="1" x14ac:dyDescent="0.35">
      <c r="A68" s="109" t="s">
        <v>263</v>
      </c>
      <c r="B68" s="9" t="s">
        <v>147</v>
      </c>
      <c r="C68" s="100" t="s">
        <v>160</v>
      </c>
      <c r="D68" s="9"/>
      <c r="E68" s="9" t="s">
        <v>80</v>
      </c>
      <c r="F68" s="9">
        <v>1</v>
      </c>
      <c r="G68" s="9"/>
      <c r="H68" s="42">
        <v>1250000</v>
      </c>
      <c r="I68" s="42">
        <v>100</v>
      </c>
      <c r="J68" s="45">
        <v>0</v>
      </c>
      <c r="K68" s="9">
        <v>2</v>
      </c>
      <c r="L68" s="9" t="s">
        <v>8</v>
      </c>
      <c r="M68" s="98">
        <v>44235</v>
      </c>
      <c r="N68" s="98">
        <v>44323</v>
      </c>
      <c r="O68" s="9"/>
      <c r="P68" s="9"/>
      <c r="Q68" s="10" t="s">
        <v>1</v>
      </c>
      <c r="R68" s="166"/>
      <c r="S68" s="167"/>
      <c r="T68" s="167"/>
    </row>
    <row r="69" spans="1:20" s="7" customFormat="1" ht="31.9" customHeight="1" x14ac:dyDescent="0.35">
      <c r="A69" s="109" t="s">
        <v>264</v>
      </c>
      <c r="B69" s="9" t="s">
        <v>147</v>
      </c>
      <c r="C69" s="9" t="s">
        <v>266</v>
      </c>
      <c r="D69" s="9"/>
      <c r="E69" s="9" t="s">
        <v>81</v>
      </c>
      <c r="F69" s="9">
        <v>1</v>
      </c>
      <c r="G69" s="9"/>
      <c r="H69" s="42">
        <v>1000000</v>
      </c>
      <c r="I69" s="42">
        <v>100</v>
      </c>
      <c r="J69" s="45">
        <v>0</v>
      </c>
      <c r="K69" s="9">
        <v>3</v>
      </c>
      <c r="L69" s="9" t="s">
        <v>7</v>
      </c>
      <c r="M69" s="98">
        <v>44214</v>
      </c>
      <c r="N69" s="98">
        <v>44246</v>
      </c>
      <c r="O69" s="9"/>
      <c r="P69" s="9"/>
      <c r="Q69" s="10" t="s">
        <v>1</v>
      </c>
      <c r="R69" s="166"/>
      <c r="S69" s="167"/>
      <c r="T69" s="167"/>
    </row>
    <row r="70" spans="1:20" s="7" customFormat="1" ht="31.9" customHeight="1" x14ac:dyDescent="0.35">
      <c r="A70" s="116" t="s">
        <v>275</v>
      </c>
      <c r="B70" s="117" t="s">
        <v>147</v>
      </c>
      <c r="C70" s="117" t="s">
        <v>276</v>
      </c>
      <c r="D70" s="117"/>
      <c r="E70" s="117" t="s">
        <v>81</v>
      </c>
      <c r="F70" s="117">
        <v>4</v>
      </c>
      <c r="G70" s="117"/>
      <c r="H70" s="118">
        <f>1000000/3.8</f>
        <v>263157.89473684214</v>
      </c>
      <c r="I70" s="118">
        <v>100</v>
      </c>
      <c r="J70" s="119">
        <v>0</v>
      </c>
      <c r="K70" s="117">
        <v>4</v>
      </c>
      <c r="L70" s="117" t="s">
        <v>7</v>
      </c>
      <c r="M70" s="120"/>
      <c r="N70" s="120"/>
      <c r="O70" s="117"/>
      <c r="P70" s="117"/>
      <c r="Q70" s="121" t="s">
        <v>14</v>
      </c>
      <c r="R70" s="241" t="s">
        <v>303</v>
      </c>
      <c r="S70" s="242"/>
      <c r="T70" s="242"/>
    </row>
    <row r="71" spans="1:20" s="7" customFormat="1" ht="31.9" customHeight="1" x14ac:dyDescent="0.35">
      <c r="A71" s="109" t="s">
        <v>301</v>
      </c>
      <c r="B71" s="9" t="s">
        <v>147</v>
      </c>
      <c r="C71" s="100" t="s">
        <v>161</v>
      </c>
      <c r="D71" s="9"/>
      <c r="E71" s="9" t="s">
        <v>81</v>
      </c>
      <c r="F71" s="9">
        <v>1</v>
      </c>
      <c r="G71" s="9"/>
      <c r="H71" s="42">
        <f>900000/5</f>
        <v>180000</v>
      </c>
      <c r="I71" s="42">
        <v>100</v>
      </c>
      <c r="J71" s="45">
        <v>0</v>
      </c>
      <c r="K71" s="9">
        <v>2</v>
      </c>
      <c r="L71" s="9" t="s">
        <v>7</v>
      </c>
      <c r="M71" s="98">
        <v>44242</v>
      </c>
      <c r="N71" s="98">
        <v>44274</v>
      </c>
      <c r="O71" s="9"/>
      <c r="P71" s="9"/>
      <c r="Q71" s="10" t="s">
        <v>1</v>
      </c>
      <c r="R71" s="72"/>
    </row>
    <row r="72" spans="1:20" s="7" customFormat="1" ht="31.9" customHeight="1" x14ac:dyDescent="0.35">
      <c r="A72" s="109" t="s">
        <v>302</v>
      </c>
      <c r="B72" s="9" t="s">
        <v>147</v>
      </c>
      <c r="C72" s="100" t="s">
        <v>304</v>
      </c>
      <c r="D72" s="9"/>
      <c r="E72" s="9" t="s">
        <v>81</v>
      </c>
      <c r="F72" s="9">
        <v>1</v>
      </c>
      <c r="G72" s="9"/>
      <c r="H72" s="42">
        <f>12000000/5</f>
        <v>2400000</v>
      </c>
      <c r="I72" s="42">
        <v>15</v>
      </c>
      <c r="J72" s="45">
        <v>0.75</v>
      </c>
      <c r="K72" s="9">
        <v>1</v>
      </c>
      <c r="L72" s="9" t="s">
        <v>7</v>
      </c>
      <c r="M72" s="98">
        <v>44326</v>
      </c>
      <c r="N72" s="98">
        <v>44358</v>
      </c>
      <c r="O72" s="9"/>
      <c r="P72" s="9"/>
      <c r="Q72" s="10" t="s">
        <v>1</v>
      </c>
      <c r="R72" s="72"/>
    </row>
    <row r="73" spans="1:20" ht="27" customHeight="1" thickBot="1" x14ac:dyDescent="0.4">
      <c r="A73" s="141" t="s">
        <v>311</v>
      </c>
      <c r="B73" s="112" t="s">
        <v>147</v>
      </c>
      <c r="C73" s="112" t="s">
        <v>312</v>
      </c>
      <c r="D73" s="112"/>
      <c r="E73" s="12" t="s">
        <v>81</v>
      </c>
      <c r="F73" s="112">
        <v>1</v>
      </c>
      <c r="G73" s="112"/>
      <c r="H73" s="142">
        <f>1000000/5</f>
        <v>200000</v>
      </c>
      <c r="I73" s="142">
        <v>100</v>
      </c>
      <c r="J73" s="143">
        <v>0</v>
      </c>
      <c r="K73" s="112">
        <v>4</v>
      </c>
      <c r="L73" s="112" t="s">
        <v>7</v>
      </c>
      <c r="M73" s="144">
        <v>44287</v>
      </c>
      <c r="N73" s="144">
        <v>44346</v>
      </c>
      <c r="O73" s="112"/>
      <c r="P73" s="112"/>
      <c r="Q73" s="145" t="s">
        <v>1</v>
      </c>
      <c r="R73" s="3"/>
      <c r="S73" s="3"/>
      <c r="T73" s="3"/>
    </row>
    <row r="74" spans="1:20" s="7" customFormat="1" x14ac:dyDescent="0.35">
      <c r="B74" s="48"/>
      <c r="C74" s="48"/>
      <c r="D74" s="48"/>
      <c r="E74" s="48"/>
      <c r="F74" s="48"/>
      <c r="G74" s="48" t="s">
        <v>4</v>
      </c>
      <c r="H74" s="49">
        <f>SUM(H52:H73)</f>
        <v>13346624.065789472</v>
      </c>
      <c r="I74" s="50"/>
      <c r="J74" s="50"/>
      <c r="K74" s="48"/>
      <c r="L74" s="48"/>
      <c r="M74" s="48"/>
      <c r="N74" s="48"/>
      <c r="O74" s="48"/>
      <c r="P74" s="48"/>
      <c r="Q74" s="48"/>
    </row>
    <row r="75" spans="1:20" ht="15" thickBot="1" x14ac:dyDescent="0.4">
      <c r="B75" s="72"/>
      <c r="C75" s="72"/>
      <c r="D75" s="72"/>
      <c r="E75" s="72"/>
      <c r="F75" s="72"/>
      <c r="G75" s="72"/>
      <c r="H75" s="148"/>
      <c r="I75" s="149"/>
      <c r="J75" s="149"/>
      <c r="K75" s="72"/>
      <c r="L75" s="72"/>
      <c r="M75" s="72"/>
      <c r="N75" s="72"/>
      <c r="O75" s="72"/>
      <c r="P75" s="72"/>
      <c r="Q75" s="72"/>
    </row>
    <row r="76" spans="1:20" ht="15.75" customHeight="1" x14ac:dyDescent="0.35">
      <c r="A76" s="111" t="s">
        <v>109</v>
      </c>
      <c r="B76" s="214" t="s">
        <v>28</v>
      </c>
      <c r="C76" s="214"/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5"/>
      <c r="R76" s="4"/>
    </row>
    <row r="77" spans="1:20" ht="15" customHeight="1" x14ac:dyDescent="0.35">
      <c r="A77" s="202">
        <v>4</v>
      </c>
      <c r="B77" s="219" t="s">
        <v>26</v>
      </c>
      <c r="C77" s="205" t="s">
        <v>62</v>
      </c>
      <c r="D77" s="205" t="s">
        <v>10</v>
      </c>
      <c r="E77" s="205" t="s">
        <v>65</v>
      </c>
      <c r="F77" s="205"/>
      <c r="G77" s="205"/>
      <c r="H77" s="216" t="s">
        <v>18</v>
      </c>
      <c r="I77" s="216"/>
      <c r="J77" s="216"/>
      <c r="K77" s="205" t="s">
        <v>22</v>
      </c>
      <c r="L77" s="205" t="s">
        <v>23</v>
      </c>
      <c r="M77" s="205" t="s">
        <v>63</v>
      </c>
      <c r="N77" s="205"/>
      <c r="O77" s="217" t="s">
        <v>92</v>
      </c>
      <c r="P77" s="205" t="s">
        <v>43</v>
      </c>
      <c r="Q77" s="235" t="s">
        <v>44</v>
      </c>
      <c r="R77" s="4"/>
    </row>
    <row r="78" spans="1:20" ht="42.65" customHeight="1" thickBot="1" x14ac:dyDescent="0.4">
      <c r="A78" s="203"/>
      <c r="B78" s="220"/>
      <c r="C78" s="206"/>
      <c r="D78" s="206"/>
      <c r="E78" s="206"/>
      <c r="F78" s="206" t="s">
        <v>29</v>
      </c>
      <c r="G78" s="206"/>
      <c r="H78" s="53" t="s">
        <v>20</v>
      </c>
      <c r="I78" s="147" t="s">
        <v>19</v>
      </c>
      <c r="J78" s="147" t="s">
        <v>21</v>
      </c>
      <c r="K78" s="206"/>
      <c r="L78" s="206"/>
      <c r="M78" s="146" t="s">
        <v>53</v>
      </c>
      <c r="N78" s="146" t="s">
        <v>24</v>
      </c>
      <c r="O78" s="218"/>
      <c r="P78" s="206"/>
      <c r="Q78" s="236"/>
      <c r="R78" s="4"/>
    </row>
    <row r="79" spans="1:20" ht="26" x14ac:dyDescent="0.35">
      <c r="A79" s="108" t="s">
        <v>196</v>
      </c>
      <c r="B79" s="56" t="s">
        <v>147</v>
      </c>
      <c r="C79" s="56" t="s">
        <v>165</v>
      </c>
      <c r="D79" s="105"/>
      <c r="E79" s="56" t="s">
        <v>89</v>
      </c>
      <c r="F79" s="207" t="s">
        <v>166</v>
      </c>
      <c r="G79" s="207"/>
      <c r="H79" s="57">
        <f>6120222.46/3.8</f>
        <v>1610584.8578947368</v>
      </c>
      <c r="I79" s="58">
        <v>1</v>
      </c>
      <c r="J79" s="58">
        <v>0</v>
      </c>
      <c r="K79" s="56">
        <v>1</v>
      </c>
      <c r="L79" s="56" t="s">
        <v>8</v>
      </c>
      <c r="M79" s="97">
        <v>43048</v>
      </c>
      <c r="N79" s="97">
        <v>43403</v>
      </c>
      <c r="O79" s="56"/>
      <c r="P79" s="56"/>
      <c r="Q79" s="59" t="s">
        <v>49</v>
      </c>
      <c r="R79" s="4"/>
    </row>
    <row r="80" spans="1:20" s="72" customFormat="1" ht="39" hidden="1" x14ac:dyDescent="0.35">
      <c r="A80" s="116" t="s">
        <v>197</v>
      </c>
      <c r="B80" s="117" t="s">
        <v>147</v>
      </c>
      <c r="C80" s="117" t="s">
        <v>223</v>
      </c>
      <c r="D80" s="128"/>
      <c r="E80" s="117" t="s">
        <v>95</v>
      </c>
      <c r="F80" s="208"/>
      <c r="G80" s="208"/>
      <c r="H80" s="118"/>
      <c r="I80" s="126">
        <v>1</v>
      </c>
      <c r="J80" s="126">
        <v>0</v>
      </c>
      <c r="K80" s="124">
        <v>3</v>
      </c>
      <c r="L80" s="117" t="s">
        <v>8</v>
      </c>
      <c r="M80" s="120"/>
      <c r="N80" s="120"/>
      <c r="O80" s="117"/>
      <c r="P80" s="117"/>
      <c r="Q80" s="121" t="s">
        <v>11</v>
      </c>
      <c r="R80" s="72" t="s">
        <v>238</v>
      </c>
    </row>
    <row r="81" spans="1:26" s="72" customFormat="1" ht="39.5" hidden="1" thickBot="1" x14ac:dyDescent="0.4">
      <c r="A81" s="129" t="s">
        <v>198</v>
      </c>
      <c r="B81" s="130" t="s">
        <v>147</v>
      </c>
      <c r="C81" s="130" t="s">
        <v>167</v>
      </c>
      <c r="D81" s="130"/>
      <c r="E81" s="130" t="s">
        <v>41</v>
      </c>
      <c r="F81" s="209"/>
      <c r="G81" s="209"/>
      <c r="H81" s="131"/>
      <c r="I81" s="132">
        <v>1</v>
      </c>
      <c r="J81" s="132">
        <v>0</v>
      </c>
      <c r="K81" s="130">
        <v>3</v>
      </c>
      <c r="L81" s="130" t="s">
        <v>8</v>
      </c>
      <c r="M81" s="133"/>
      <c r="N81" s="133"/>
      <c r="O81" s="130"/>
      <c r="P81" s="130"/>
      <c r="Q81" s="134" t="s">
        <v>11</v>
      </c>
      <c r="R81" s="72" t="s">
        <v>231</v>
      </c>
    </row>
    <row r="82" spans="1:26" s="7" customFormat="1" x14ac:dyDescent="0.35">
      <c r="B82" s="48"/>
      <c r="C82" s="48"/>
      <c r="D82" s="48"/>
      <c r="E82" s="48"/>
      <c r="F82" s="48"/>
      <c r="G82" s="48" t="s">
        <v>4</v>
      </c>
      <c r="H82" s="49">
        <f>SUM(H79:H81)</f>
        <v>1610584.8578947368</v>
      </c>
      <c r="I82" s="49"/>
      <c r="J82" s="50"/>
      <c r="K82" s="50"/>
      <c r="L82" s="48"/>
      <c r="M82" s="48"/>
      <c r="N82" s="48"/>
      <c r="O82" s="48"/>
      <c r="P82" s="48"/>
      <c r="Q82" s="48"/>
    </row>
    <row r="83" spans="1:26" ht="15" thickBot="1" x14ac:dyDescent="0.4">
      <c r="B83" s="72"/>
      <c r="C83" s="72"/>
      <c r="D83" s="72"/>
      <c r="E83" s="72"/>
      <c r="F83" s="72"/>
      <c r="G83" s="72"/>
      <c r="H83" s="148"/>
      <c r="I83" s="149"/>
      <c r="J83" s="149"/>
      <c r="K83" s="72"/>
      <c r="L83" s="72"/>
      <c r="M83" s="72"/>
      <c r="N83" s="72"/>
      <c r="O83" s="72"/>
      <c r="P83" s="72"/>
      <c r="Q83" s="72"/>
    </row>
    <row r="84" spans="1:26" ht="15.75" customHeight="1" x14ac:dyDescent="0.35">
      <c r="A84" s="111" t="s">
        <v>109</v>
      </c>
      <c r="B84" s="214" t="s">
        <v>32</v>
      </c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M84" s="214"/>
      <c r="N84" s="214"/>
      <c r="O84" s="214"/>
      <c r="P84" s="214"/>
      <c r="Q84" s="215"/>
      <c r="R84" s="5"/>
      <c r="S84" s="5"/>
      <c r="T84" s="5"/>
      <c r="U84" s="5"/>
      <c r="V84" s="5"/>
      <c r="W84" s="5"/>
      <c r="X84" s="5"/>
      <c r="Y84" s="5"/>
      <c r="Z84" s="5"/>
    </row>
    <row r="85" spans="1:26" ht="15" customHeight="1" x14ac:dyDescent="0.35">
      <c r="A85" s="202">
        <v>5</v>
      </c>
      <c r="B85" s="219" t="s">
        <v>26</v>
      </c>
      <c r="C85" s="205" t="s">
        <v>62</v>
      </c>
      <c r="D85" s="205" t="s">
        <v>10</v>
      </c>
      <c r="E85" s="205" t="s">
        <v>65</v>
      </c>
      <c r="F85" s="205" t="s">
        <v>17</v>
      </c>
      <c r="G85" s="205" t="s">
        <v>18</v>
      </c>
      <c r="H85" s="216"/>
      <c r="I85" s="216"/>
      <c r="J85" s="216" t="s">
        <v>31</v>
      </c>
      <c r="K85" s="205" t="s">
        <v>22</v>
      </c>
      <c r="L85" s="205" t="s">
        <v>23</v>
      </c>
      <c r="M85" s="205" t="s">
        <v>63</v>
      </c>
      <c r="N85" s="205"/>
      <c r="O85" s="217" t="s">
        <v>92</v>
      </c>
      <c r="P85" s="205" t="s">
        <v>43</v>
      </c>
      <c r="Q85" s="235" t="s">
        <v>44</v>
      </c>
      <c r="R85" s="5"/>
      <c r="S85" s="5"/>
      <c r="T85" s="5"/>
      <c r="U85" s="5"/>
      <c r="V85" s="5"/>
      <c r="W85" s="5"/>
      <c r="X85" s="5"/>
      <c r="Y85" s="5"/>
      <c r="Z85" s="5"/>
    </row>
    <row r="86" spans="1:26" ht="39.5" thickBot="1" x14ac:dyDescent="0.4">
      <c r="A86" s="203"/>
      <c r="B86" s="220"/>
      <c r="C86" s="206"/>
      <c r="D86" s="206"/>
      <c r="E86" s="206"/>
      <c r="F86" s="206"/>
      <c r="G86" s="206" t="s">
        <v>20</v>
      </c>
      <c r="H86" s="53" t="s">
        <v>19</v>
      </c>
      <c r="I86" s="147" t="s">
        <v>21</v>
      </c>
      <c r="J86" s="147"/>
      <c r="K86" s="206"/>
      <c r="L86" s="206"/>
      <c r="M86" s="146" t="s">
        <v>30</v>
      </c>
      <c r="N86" s="146" t="s">
        <v>57</v>
      </c>
      <c r="O86" s="218"/>
      <c r="P86" s="206"/>
      <c r="Q86" s="236"/>
      <c r="R86" s="5"/>
      <c r="S86" s="5"/>
      <c r="T86" s="5"/>
      <c r="U86" s="5"/>
      <c r="V86" s="5"/>
      <c r="W86" s="5"/>
      <c r="X86" s="5"/>
      <c r="Y86" s="5"/>
      <c r="Z86" s="5"/>
    </row>
    <row r="87" spans="1:26" ht="26" x14ac:dyDescent="0.35">
      <c r="A87" s="108" t="s">
        <v>199</v>
      </c>
      <c r="B87" s="56" t="s">
        <v>147</v>
      </c>
      <c r="C87" s="56" t="s">
        <v>168</v>
      </c>
      <c r="D87" s="56"/>
      <c r="E87" s="56" t="s">
        <v>91</v>
      </c>
      <c r="F87" s="56" t="s">
        <v>171</v>
      </c>
      <c r="G87" s="57">
        <f>74992.8/3.8</f>
        <v>19734.947368421053</v>
      </c>
      <c r="H87" s="58">
        <v>1</v>
      </c>
      <c r="I87" s="58">
        <v>0</v>
      </c>
      <c r="J87" s="58"/>
      <c r="K87" s="56">
        <v>2</v>
      </c>
      <c r="L87" s="56" t="s">
        <v>8</v>
      </c>
      <c r="M87" s="97">
        <v>43263</v>
      </c>
      <c r="N87" s="97">
        <v>43294</v>
      </c>
      <c r="O87" s="60"/>
      <c r="P87" s="56"/>
      <c r="Q87" s="59" t="s">
        <v>105</v>
      </c>
      <c r="R87" s="5"/>
      <c r="S87" s="5"/>
      <c r="T87" s="5"/>
      <c r="U87" s="5"/>
      <c r="V87" s="5"/>
      <c r="W87" s="5"/>
      <c r="X87" s="5"/>
      <c r="Y87" s="5"/>
      <c r="Z87" s="5"/>
    </row>
    <row r="88" spans="1:26" ht="26" x14ac:dyDescent="0.35">
      <c r="A88" s="109" t="s">
        <v>200</v>
      </c>
      <c r="B88" s="9" t="s">
        <v>147</v>
      </c>
      <c r="C88" s="9" t="s">
        <v>172</v>
      </c>
      <c r="D88" s="9"/>
      <c r="E88" s="9" t="s">
        <v>91</v>
      </c>
      <c r="F88" s="9" t="s">
        <v>169</v>
      </c>
      <c r="G88" s="42">
        <f>76544.92/3.8</f>
        <v>20143.400000000001</v>
      </c>
      <c r="H88" s="102">
        <v>1</v>
      </c>
      <c r="I88" s="102">
        <v>0</v>
      </c>
      <c r="J88" s="45"/>
      <c r="K88" s="9">
        <v>4</v>
      </c>
      <c r="L88" s="9" t="s">
        <v>8</v>
      </c>
      <c r="M88" s="98">
        <v>43082</v>
      </c>
      <c r="N88" s="98">
        <v>43192</v>
      </c>
      <c r="O88" s="51"/>
      <c r="P88" s="9"/>
      <c r="Q88" s="10" t="s">
        <v>105</v>
      </c>
      <c r="R88" s="5"/>
      <c r="S88" s="5"/>
      <c r="T88" s="5"/>
      <c r="U88" s="5"/>
      <c r="V88" s="5"/>
      <c r="W88" s="5"/>
      <c r="X88" s="5"/>
      <c r="Y88" s="5"/>
      <c r="Z88" s="5"/>
    </row>
    <row r="89" spans="1:26" s="7" customFormat="1" ht="30" customHeight="1" x14ac:dyDescent="0.35">
      <c r="A89" s="109" t="s">
        <v>201</v>
      </c>
      <c r="B89" s="9" t="s">
        <v>147</v>
      </c>
      <c r="C89" s="9" t="s">
        <v>173</v>
      </c>
      <c r="D89" s="9"/>
      <c r="E89" s="9" t="s">
        <v>91</v>
      </c>
      <c r="F89" s="9" t="s">
        <v>209</v>
      </c>
      <c r="G89" s="42">
        <f>135963.93/3.8</f>
        <v>35779.981578947365</v>
      </c>
      <c r="H89" s="102">
        <v>1</v>
      </c>
      <c r="I89" s="102">
        <v>0</v>
      </c>
      <c r="J89" s="45"/>
      <c r="K89" s="9">
        <v>4</v>
      </c>
      <c r="L89" s="9" t="s">
        <v>8</v>
      </c>
      <c r="M89" s="98">
        <v>43514</v>
      </c>
      <c r="N89" s="98">
        <v>43581</v>
      </c>
      <c r="O89" s="51"/>
      <c r="P89" s="9"/>
      <c r="Q89" s="10" t="s">
        <v>105</v>
      </c>
      <c r="R89" s="72"/>
    </row>
    <row r="90" spans="1:26" s="7" customFormat="1" ht="26" x14ac:dyDescent="0.35">
      <c r="A90" s="109" t="s">
        <v>202</v>
      </c>
      <c r="B90" s="9" t="s">
        <v>147</v>
      </c>
      <c r="C90" s="9" t="s">
        <v>272</v>
      </c>
      <c r="D90" s="9"/>
      <c r="E90" s="9" t="s">
        <v>91</v>
      </c>
      <c r="F90" s="9" t="s">
        <v>208</v>
      </c>
      <c r="G90" s="42">
        <f>85493.76/3.8</f>
        <v>22498.357894736841</v>
      </c>
      <c r="H90" s="45">
        <v>1</v>
      </c>
      <c r="I90" s="45">
        <v>0</v>
      </c>
      <c r="J90" s="45"/>
      <c r="K90" s="9">
        <v>4</v>
      </c>
      <c r="L90" s="9" t="s">
        <v>8</v>
      </c>
      <c r="M90" s="98">
        <v>43321</v>
      </c>
      <c r="N90" s="98">
        <v>43371</v>
      </c>
      <c r="O90" s="51"/>
      <c r="P90" s="9"/>
      <c r="Q90" s="10" t="s">
        <v>105</v>
      </c>
    </row>
    <row r="91" spans="1:26" s="7" customFormat="1" ht="22.5" customHeight="1" x14ac:dyDescent="0.35">
      <c r="A91" s="109" t="s">
        <v>224</v>
      </c>
      <c r="B91" s="9" t="s">
        <v>147</v>
      </c>
      <c r="C91" s="9" t="s">
        <v>172</v>
      </c>
      <c r="D91" s="9"/>
      <c r="E91" s="9" t="s">
        <v>91</v>
      </c>
      <c r="F91" s="9"/>
      <c r="G91" s="42">
        <v>26500</v>
      </c>
      <c r="H91" s="45">
        <v>1</v>
      </c>
      <c r="I91" s="45">
        <v>0</v>
      </c>
      <c r="J91" s="45"/>
      <c r="K91" s="9">
        <v>4</v>
      </c>
      <c r="L91" s="9" t="s">
        <v>8</v>
      </c>
      <c r="M91" s="98">
        <v>44452</v>
      </c>
      <c r="N91" s="98">
        <v>44484</v>
      </c>
      <c r="O91" s="9"/>
      <c r="P91" s="9"/>
      <c r="Q91" s="10" t="s">
        <v>1</v>
      </c>
    </row>
    <row r="92" spans="1:26" s="7" customFormat="1" ht="26" x14ac:dyDescent="0.35">
      <c r="A92" s="109" t="s">
        <v>234</v>
      </c>
      <c r="B92" s="9" t="s">
        <v>147</v>
      </c>
      <c r="C92" s="9" t="s">
        <v>273</v>
      </c>
      <c r="D92" s="9"/>
      <c r="E92" s="9" t="s">
        <v>91</v>
      </c>
      <c r="F92" s="9" t="s">
        <v>246</v>
      </c>
      <c r="G92" s="42">
        <f>60000/3.8</f>
        <v>15789.473684210527</v>
      </c>
      <c r="H92" s="45">
        <v>1</v>
      </c>
      <c r="I92" s="45">
        <v>0</v>
      </c>
      <c r="J92" s="45"/>
      <c r="K92" s="9">
        <v>4</v>
      </c>
      <c r="L92" s="9" t="s">
        <v>8</v>
      </c>
      <c r="M92" s="98">
        <v>43598</v>
      </c>
      <c r="N92" s="98">
        <v>43626</v>
      </c>
      <c r="O92" s="51"/>
      <c r="P92" s="9"/>
      <c r="Q92" s="10" t="s">
        <v>105</v>
      </c>
    </row>
    <row r="93" spans="1:26" s="7" customFormat="1" ht="26" x14ac:dyDescent="0.35">
      <c r="A93" s="109" t="s">
        <v>267</v>
      </c>
      <c r="B93" s="9" t="s">
        <v>147</v>
      </c>
      <c r="C93" s="9" t="s">
        <v>271</v>
      </c>
      <c r="D93" s="9"/>
      <c r="E93" s="9" t="s">
        <v>91</v>
      </c>
      <c r="F93" s="9"/>
      <c r="G93" s="42">
        <v>20000</v>
      </c>
      <c r="H93" s="45">
        <v>1</v>
      </c>
      <c r="I93" s="45">
        <v>0</v>
      </c>
      <c r="J93" s="45"/>
      <c r="K93" s="9">
        <v>4</v>
      </c>
      <c r="L93" s="9" t="s">
        <v>8</v>
      </c>
      <c r="M93" s="98">
        <v>44263</v>
      </c>
      <c r="N93" s="98">
        <v>44295</v>
      </c>
      <c r="O93" s="154"/>
      <c r="P93" s="154"/>
      <c r="Q93" s="10" t="s">
        <v>1</v>
      </c>
    </row>
    <row r="94" spans="1:26" s="7" customFormat="1" ht="48" customHeight="1" x14ac:dyDescent="0.35">
      <c r="A94" s="116" t="s">
        <v>268</v>
      </c>
      <c r="B94" s="117" t="s">
        <v>147</v>
      </c>
      <c r="C94" s="117" t="s">
        <v>273</v>
      </c>
      <c r="D94" s="117"/>
      <c r="E94" s="117" t="s">
        <v>91</v>
      </c>
      <c r="F94" s="117"/>
      <c r="G94" s="118">
        <v>26500</v>
      </c>
      <c r="H94" s="119">
        <v>1</v>
      </c>
      <c r="I94" s="119">
        <v>0</v>
      </c>
      <c r="J94" s="119"/>
      <c r="K94" s="117">
        <v>4</v>
      </c>
      <c r="L94" s="117" t="s">
        <v>8</v>
      </c>
      <c r="M94" s="120"/>
      <c r="N94" s="120"/>
      <c r="O94" s="117"/>
      <c r="P94" s="117"/>
      <c r="Q94" s="121" t="s">
        <v>11</v>
      </c>
      <c r="R94" s="243" t="s">
        <v>307</v>
      </c>
      <c r="S94" s="244"/>
      <c r="T94" s="244"/>
    </row>
    <row r="95" spans="1:26" s="7" customFormat="1" ht="26" x14ac:dyDescent="0.35">
      <c r="A95" s="116" t="s">
        <v>269</v>
      </c>
      <c r="B95" s="117" t="s">
        <v>147</v>
      </c>
      <c r="C95" s="117" t="s">
        <v>274</v>
      </c>
      <c r="D95" s="117"/>
      <c r="E95" s="117" t="s">
        <v>91</v>
      </c>
      <c r="F95" s="117"/>
      <c r="G95" s="118">
        <v>20000</v>
      </c>
      <c r="H95" s="119">
        <v>1</v>
      </c>
      <c r="I95" s="119">
        <v>0</v>
      </c>
      <c r="J95" s="119"/>
      <c r="K95" s="117">
        <v>4</v>
      </c>
      <c r="L95" s="117" t="s">
        <v>8</v>
      </c>
      <c r="M95" s="120"/>
      <c r="N95" s="120"/>
      <c r="O95" s="117"/>
      <c r="P95" s="117"/>
      <c r="Q95" s="121" t="s">
        <v>11</v>
      </c>
      <c r="R95" s="243" t="s">
        <v>308</v>
      </c>
      <c r="S95" s="244"/>
      <c r="T95" s="244"/>
    </row>
    <row r="96" spans="1:26" s="7" customFormat="1" ht="26" x14ac:dyDescent="0.35">
      <c r="A96" s="109" t="s">
        <v>270</v>
      </c>
      <c r="B96" s="9" t="s">
        <v>147</v>
      </c>
      <c r="C96" s="9" t="s">
        <v>173</v>
      </c>
      <c r="D96" s="9"/>
      <c r="E96" s="9" t="s">
        <v>91</v>
      </c>
      <c r="F96" s="9"/>
      <c r="G96" s="42">
        <v>44800</v>
      </c>
      <c r="H96" s="45">
        <v>1</v>
      </c>
      <c r="I96" s="45">
        <v>0</v>
      </c>
      <c r="J96" s="45"/>
      <c r="K96" s="9">
        <v>4</v>
      </c>
      <c r="L96" s="9" t="s">
        <v>8</v>
      </c>
      <c r="M96" s="98">
        <v>44361</v>
      </c>
      <c r="N96" s="98">
        <v>44393</v>
      </c>
      <c r="O96" s="9"/>
      <c r="P96" s="9"/>
      <c r="Q96" s="10" t="s">
        <v>1</v>
      </c>
    </row>
    <row r="97" spans="1:27" ht="29.25" customHeight="1" thickBot="1" x14ac:dyDescent="0.4">
      <c r="A97" s="141" t="s">
        <v>277</v>
      </c>
      <c r="B97" s="112" t="s">
        <v>147</v>
      </c>
      <c r="C97" s="112" t="s">
        <v>309</v>
      </c>
      <c r="D97" s="112"/>
      <c r="E97" s="112" t="s">
        <v>91</v>
      </c>
      <c r="F97" s="112"/>
      <c r="G97" s="142">
        <f>1000000/5</f>
        <v>200000</v>
      </c>
      <c r="H97" s="143">
        <v>1</v>
      </c>
      <c r="I97" s="143">
        <v>0</v>
      </c>
      <c r="J97" s="143"/>
      <c r="K97" s="112">
        <v>4</v>
      </c>
      <c r="L97" s="112" t="s">
        <v>7</v>
      </c>
      <c r="M97" s="144">
        <v>43873</v>
      </c>
      <c r="N97" s="144">
        <v>44042</v>
      </c>
      <c r="O97" s="112"/>
      <c r="P97" s="112"/>
      <c r="Q97" s="145" t="s">
        <v>49</v>
      </c>
      <c r="R97" s="5"/>
      <c r="S97" s="5"/>
      <c r="T97" s="5"/>
      <c r="U97" s="5"/>
      <c r="V97" s="5"/>
      <c r="W97" s="5"/>
      <c r="X97" s="5"/>
      <c r="Y97" s="5"/>
      <c r="Z97" s="5"/>
    </row>
    <row r="98" spans="1:27" s="7" customFormat="1" x14ac:dyDescent="0.35">
      <c r="B98" s="48"/>
      <c r="C98" s="48"/>
      <c r="D98" s="48"/>
      <c r="E98" s="48"/>
      <c r="F98" s="48" t="s">
        <v>4</v>
      </c>
      <c r="G98" s="49">
        <f>SUM(G87:G97)</f>
        <v>451746.1605263158</v>
      </c>
      <c r="H98" s="49"/>
      <c r="I98" s="50"/>
      <c r="J98" s="50"/>
      <c r="K98" s="48"/>
      <c r="L98" s="48"/>
      <c r="M98" s="48"/>
      <c r="N98" s="48"/>
      <c r="O98" s="48"/>
      <c r="P98" s="48"/>
      <c r="Q98" s="48"/>
    </row>
    <row r="99" spans="1:27" ht="15" thickBot="1" x14ac:dyDescent="0.4">
      <c r="B99" s="72"/>
      <c r="C99" s="72"/>
      <c r="D99" s="72"/>
      <c r="E99" s="72"/>
      <c r="F99" s="72"/>
      <c r="G99" s="72"/>
      <c r="H99" s="148"/>
      <c r="I99" s="149"/>
      <c r="J99" s="149"/>
      <c r="K99" s="72"/>
      <c r="L99" s="72"/>
      <c r="M99" s="72"/>
      <c r="N99" s="72"/>
      <c r="O99" s="72"/>
      <c r="P99" s="72"/>
      <c r="Q99" s="72"/>
    </row>
    <row r="100" spans="1:27" ht="15.75" customHeight="1" x14ac:dyDescent="0.35">
      <c r="A100" s="111" t="s">
        <v>110</v>
      </c>
      <c r="B100" s="214" t="s">
        <v>33</v>
      </c>
      <c r="C100" s="214"/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5"/>
      <c r="R100" s="6"/>
      <c r="S100" s="6"/>
      <c r="T100" s="6"/>
      <c r="U100" s="6"/>
      <c r="V100" s="6"/>
      <c r="W100" s="6"/>
      <c r="X100" s="6"/>
      <c r="Y100" s="6"/>
    </row>
    <row r="101" spans="1:27" ht="15" customHeight="1" x14ac:dyDescent="0.35">
      <c r="A101" s="202">
        <v>6</v>
      </c>
      <c r="B101" s="219" t="s">
        <v>26</v>
      </c>
      <c r="C101" s="205" t="s">
        <v>62</v>
      </c>
      <c r="D101" s="205" t="s">
        <v>10</v>
      </c>
      <c r="E101" s="205" t="s">
        <v>65</v>
      </c>
      <c r="F101" s="205" t="s">
        <v>17</v>
      </c>
      <c r="G101" s="205"/>
      <c r="H101" s="216" t="s">
        <v>18</v>
      </c>
      <c r="I101" s="216"/>
      <c r="J101" s="216"/>
      <c r="K101" s="205" t="s">
        <v>22</v>
      </c>
      <c r="L101" s="205" t="s">
        <v>23</v>
      </c>
      <c r="M101" s="205" t="s">
        <v>63</v>
      </c>
      <c r="N101" s="205"/>
      <c r="O101" s="217" t="s">
        <v>92</v>
      </c>
      <c r="P101" s="205" t="s">
        <v>43</v>
      </c>
      <c r="Q101" s="235" t="s">
        <v>44</v>
      </c>
      <c r="R101" s="6"/>
      <c r="S101" s="6"/>
      <c r="T101" s="6"/>
      <c r="U101" s="6"/>
      <c r="V101" s="6"/>
      <c r="W101" s="6"/>
      <c r="X101" s="6"/>
      <c r="Y101" s="6"/>
    </row>
    <row r="102" spans="1:27" ht="36" customHeight="1" x14ac:dyDescent="0.35">
      <c r="A102" s="203"/>
      <c r="B102" s="220"/>
      <c r="C102" s="206"/>
      <c r="D102" s="206"/>
      <c r="E102" s="206"/>
      <c r="F102" s="206"/>
      <c r="G102" s="206"/>
      <c r="H102" s="53" t="s">
        <v>20</v>
      </c>
      <c r="I102" s="147" t="s">
        <v>19</v>
      </c>
      <c r="J102" s="147" t="s">
        <v>21</v>
      </c>
      <c r="K102" s="206"/>
      <c r="L102" s="206"/>
      <c r="M102" s="146" t="s">
        <v>54</v>
      </c>
      <c r="N102" s="146" t="s">
        <v>24</v>
      </c>
      <c r="O102" s="218"/>
      <c r="P102" s="206"/>
      <c r="Q102" s="236"/>
      <c r="R102" s="6"/>
      <c r="S102" s="6"/>
      <c r="T102" s="6"/>
      <c r="U102" s="6"/>
      <c r="V102" s="6"/>
      <c r="W102" s="6"/>
      <c r="X102" s="6"/>
      <c r="Y102" s="6"/>
    </row>
    <row r="103" spans="1:27" s="7" customFormat="1" ht="27.75" customHeight="1" thickBot="1" x14ac:dyDescent="0.4">
      <c r="A103" s="110" t="s">
        <v>203</v>
      </c>
      <c r="B103" s="12" t="s">
        <v>147</v>
      </c>
      <c r="C103" s="12" t="s">
        <v>230</v>
      </c>
      <c r="D103" s="12"/>
      <c r="E103" s="12"/>
      <c r="F103" s="225"/>
      <c r="G103" s="225"/>
      <c r="H103" s="43">
        <v>100000</v>
      </c>
      <c r="I103" s="43">
        <v>100</v>
      </c>
      <c r="J103" s="46">
        <v>0</v>
      </c>
      <c r="K103" s="123">
        <v>4</v>
      </c>
      <c r="L103" s="12" t="s">
        <v>8</v>
      </c>
      <c r="M103" s="99">
        <v>44361</v>
      </c>
      <c r="N103" s="99">
        <v>44393</v>
      </c>
      <c r="O103" s="12"/>
      <c r="P103" s="12"/>
      <c r="Q103" s="13" t="s">
        <v>1</v>
      </c>
    </row>
    <row r="104" spans="1:27" s="7" customFormat="1" x14ac:dyDescent="0.35">
      <c r="B104" s="48"/>
      <c r="C104" s="48"/>
      <c r="D104" s="48"/>
      <c r="E104" s="48"/>
      <c r="F104" s="48"/>
      <c r="G104" s="48" t="s">
        <v>4</v>
      </c>
      <c r="H104" s="49">
        <f>SUM(H103)</f>
        <v>100000</v>
      </c>
      <c r="I104" s="49"/>
      <c r="J104" s="50"/>
      <c r="K104" s="50"/>
      <c r="L104" s="48"/>
      <c r="M104" s="48"/>
      <c r="N104" s="48"/>
      <c r="O104" s="48"/>
      <c r="P104" s="48"/>
      <c r="Q104" s="48"/>
    </row>
    <row r="105" spans="1:27" x14ac:dyDescent="0.35">
      <c r="F105" s="48"/>
      <c r="G105" s="48"/>
      <c r="H105" s="48"/>
      <c r="I105" s="49"/>
      <c r="J105" s="50"/>
      <c r="K105" s="50"/>
      <c r="L105" s="48"/>
      <c r="M105" s="48"/>
      <c r="N105" s="48"/>
      <c r="O105" s="48"/>
      <c r="P105" s="48"/>
      <c r="Q105" s="48"/>
    </row>
    <row r="106" spans="1:27" ht="15.75" customHeight="1" x14ac:dyDescent="0.35">
      <c r="B106" s="237" t="s">
        <v>34</v>
      </c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  <c r="M106" s="238"/>
      <c r="N106" s="238"/>
      <c r="O106" s="238"/>
      <c r="P106" s="238"/>
      <c r="Q106" s="238"/>
      <c r="R106" s="7"/>
      <c r="S106" s="7"/>
      <c r="T106" s="7"/>
      <c r="U106" s="7"/>
      <c r="V106" s="7"/>
      <c r="W106" s="7"/>
      <c r="X106" s="7"/>
      <c r="Y106" s="7"/>
      <c r="Z106" s="7"/>
      <c r="AA106" s="7"/>
    </row>
    <row r="107" spans="1:27" ht="15" customHeight="1" x14ac:dyDescent="0.35">
      <c r="B107" s="202" t="s">
        <v>26</v>
      </c>
      <c r="C107" s="205" t="s">
        <v>35</v>
      </c>
      <c r="D107" s="205" t="s">
        <v>10</v>
      </c>
      <c r="E107" s="205"/>
      <c r="F107" s="205" t="s">
        <v>17</v>
      </c>
      <c r="G107" s="205"/>
      <c r="H107" s="216" t="s">
        <v>18</v>
      </c>
      <c r="I107" s="216"/>
      <c r="J107" s="216"/>
      <c r="K107" s="205" t="s">
        <v>22</v>
      </c>
      <c r="L107" s="223" t="s">
        <v>36</v>
      </c>
      <c r="M107" s="205" t="s">
        <v>63</v>
      </c>
      <c r="N107" s="205"/>
      <c r="O107" s="218" t="s">
        <v>39</v>
      </c>
      <c r="P107" s="205" t="s">
        <v>43</v>
      </c>
      <c r="Q107" s="205" t="s">
        <v>44</v>
      </c>
      <c r="R107" s="7"/>
      <c r="S107" s="7"/>
      <c r="T107" s="7"/>
      <c r="U107" s="7"/>
      <c r="V107" s="7"/>
      <c r="W107" s="7"/>
      <c r="X107" s="7"/>
      <c r="Y107" s="7"/>
      <c r="Z107" s="7"/>
      <c r="AA107" s="7"/>
    </row>
    <row r="108" spans="1:27" ht="65.5" thickBot="1" x14ac:dyDescent="0.4">
      <c r="B108" s="203"/>
      <c r="C108" s="206"/>
      <c r="D108" s="206"/>
      <c r="E108" s="206"/>
      <c r="F108" s="206"/>
      <c r="G108" s="206"/>
      <c r="H108" s="54" t="s">
        <v>20</v>
      </c>
      <c r="I108" s="54" t="s">
        <v>19</v>
      </c>
      <c r="J108" s="53" t="s">
        <v>21</v>
      </c>
      <c r="K108" s="206"/>
      <c r="L108" s="224"/>
      <c r="M108" s="54" t="s">
        <v>37</v>
      </c>
      <c r="N108" s="54" t="s">
        <v>38</v>
      </c>
      <c r="O108" s="222"/>
      <c r="P108" s="206"/>
      <c r="Q108" s="206"/>
      <c r="R108" s="7"/>
      <c r="S108" s="7"/>
      <c r="T108" s="7"/>
      <c r="U108" s="7"/>
      <c r="V108" s="7"/>
      <c r="W108" s="7"/>
      <c r="X108" s="7"/>
      <c r="Y108" s="7"/>
      <c r="Z108" s="7"/>
      <c r="AA108" s="7"/>
    </row>
    <row r="109" spans="1:27" x14ac:dyDescent="0.35">
      <c r="B109" s="55"/>
      <c r="C109" s="56"/>
      <c r="D109" s="207"/>
      <c r="E109" s="207"/>
      <c r="F109" s="207"/>
      <c r="G109" s="207"/>
      <c r="H109" s="56"/>
      <c r="I109" s="56"/>
      <c r="J109" s="57"/>
      <c r="K109" s="58"/>
      <c r="L109" s="58"/>
      <c r="M109" s="56"/>
      <c r="N109" s="56"/>
      <c r="O109" s="60"/>
      <c r="P109" s="56"/>
      <c r="Q109" s="59"/>
      <c r="R109" s="7"/>
      <c r="S109" s="7"/>
      <c r="T109" s="7"/>
      <c r="U109" s="7"/>
      <c r="V109" s="7"/>
      <c r="W109" s="7"/>
      <c r="X109" s="7"/>
      <c r="Y109" s="7"/>
      <c r="Z109" s="7"/>
      <c r="AA109" s="7"/>
    </row>
    <row r="110" spans="1:27" x14ac:dyDescent="0.35">
      <c r="B110" s="8"/>
      <c r="C110" s="9"/>
      <c r="D110" s="230"/>
      <c r="E110" s="230"/>
      <c r="F110" s="230"/>
      <c r="G110" s="230"/>
      <c r="H110" s="9"/>
      <c r="I110" s="9"/>
      <c r="J110" s="42"/>
      <c r="K110" s="45"/>
      <c r="L110" s="45"/>
      <c r="M110" s="9"/>
      <c r="N110" s="9"/>
      <c r="O110" s="51"/>
      <c r="P110" s="9"/>
      <c r="Q110" s="10"/>
      <c r="R110" s="7"/>
      <c r="S110" s="7"/>
      <c r="T110" s="7"/>
      <c r="U110" s="7"/>
      <c r="V110" s="7"/>
      <c r="W110" s="7"/>
      <c r="X110" s="7"/>
      <c r="Y110" s="7"/>
      <c r="Z110" s="7"/>
      <c r="AA110" s="7"/>
    </row>
    <row r="111" spans="1:27" x14ac:dyDescent="0.35">
      <c r="B111" s="8"/>
      <c r="C111" s="9"/>
      <c r="D111" s="230"/>
      <c r="E111" s="230"/>
      <c r="F111" s="230"/>
      <c r="G111" s="230"/>
      <c r="H111" s="9"/>
      <c r="I111" s="9"/>
      <c r="J111" s="42"/>
      <c r="K111" s="45"/>
      <c r="L111" s="45"/>
      <c r="M111" s="9"/>
      <c r="N111" s="9"/>
      <c r="O111" s="51"/>
      <c r="P111" s="9"/>
      <c r="Q111" s="10"/>
      <c r="R111" s="7"/>
      <c r="S111" s="7"/>
      <c r="T111" s="7"/>
      <c r="U111" s="7"/>
      <c r="V111" s="7"/>
      <c r="W111" s="7"/>
      <c r="X111" s="7"/>
      <c r="Y111" s="7"/>
      <c r="Z111" s="7"/>
      <c r="AA111" s="7"/>
    </row>
    <row r="112" spans="1:27" x14ac:dyDescent="0.35">
      <c r="B112" s="8"/>
      <c r="C112" s="9"/>
      <c r="D112" s="230"/>
      <c r="E112" s="230"/>
      <c r="F112" s="230"/>
      <c r="G112" s="230"/>
      <c r="H112" s="9"/>
      <c r="I112" s="9"/>
      <c r="J112" s="42"/>
      <c r="K112" s="45"/>
      <c r="L112" s="45"/>
      <c r="M112" s="9"/>
      <c r="N112" s="9"/>
      <c r="O112" s="51"/>
      <c r="P112" s="9"/>
      <c r="Q112" s="10"/>
      <c r="R112" s="7"/>
      <c r="S112" s="7"/>
      <c r="T112" s="7"/>
      <c r="U112" s="7"/>
      <c r="V112" s="7"/>
      <c r="W112" s="7"/>
      <c r="X112" s="7"/>
      <c r="Y112" s="7"/>
      <c r="Z112" s="7"/>
      <c r="AA112" s="7"/>
    </row>
    <row r="113" spans="1:27" ht="15" thickBot="1" x14ac:dyDescent="0.4">
      <c r="B113" s="11"/>
      <c r="C113" s="12"/>
      <c r="D113" s="225"/>
      <c r="E113" s="225"/>
      <c r="F113" s="225"/>
      <c r="G113" s="225"/>
      <c r="H113" s="12"/>
      <c r="I113" s="12"/>
      <c r="J113" s="43"/>
      <c r="K113" s="46"/>
      <c r="L113" s="46"/>
      <c r="M113" s="12"/>
      <c r="N113" s="12"/>
      <c r="O113" s="52"/>
      <c r="P113" s="12"/>
      <c r="Q113" s="13"/>
      <c r="R113" s="7"/>
      <c r="S113" s="7"/>
      <c r="T113" s="7"/>
      <c r="U113" s="7"/>
      <c r="V113" s="7"/>
      <c r="W113" s="7"/>
      <c r="X113" s="7"/>
      <c r="Y113" s="7"/>
      <c r="Z113" s="7"/>
      <c r="AA113" s="7"/>
    </row>
    <row r="114" spans="1:27" ht="15.75" customHeight="1" x14ac:dyDescent="0.35">
      <c r="G114" t="s">
        <v>4</v>
      </c>
      <c r="H114" s="44">
        <f>SUM(H109:H113)</f>
        <v>0</v>
      </c>
    </row>
    <row r="118" spans="1:27" x14ac:dyDescent="0.35">
      <c r="A118" s="88"/>
      <c r="B118" s="231" t="s">
        <v>45</v>
      </c>
      <c r="C118" s="90" t="s">
        <v>9</v>
      </c>
      <c r="D118" s="91"/>
    </row>
    <row r="119" spans="1:27" x14ac:dyDescent="0.35">
      <c r="A119" s="88"/>
      <c r="B119" s="232"/>
      <c r="C119" s="90" t="s">
        <v>7</v>
      </c>
      <c r="D119" s="91"/>
    </row>
    <row r="120" spans="1:27" x14ac:dyDescent="0.35">
      <c r="A120" s="88"/>
      <c r="B120" s="233"/>
      <c r="C120" s="92" t="s">
        <v>8</v>
      </c>
      <c r="D120" s="91"/>
    </row>
    <row r="121" spans="1:27" x14ac:dyDescent="0.35">
      <c r="A121" s="88"/>
      <c r="B121" s="91"/>
      <c r="C121" s="91"/>
      <c r="D121" s="91"/>
    </row>
    <row r="122" spans="1:27" x14ac:dyDescent="0.35">
      <c r="A122" s="88"/>
      <c r="B122" s="245" t="s">
        <v>44</v>
      </c>
      <c r="C122" s="90" t="s">
        <v>1</v>
      </c>
      <c r="D122" s="91"/>
    </row>
    <row r="123" spans="1:27" x14ac:dyDescent="0.35">
      <c r="A123" s="88"/>
      <c r="B123" s="246"/>
      <c r="C123" s="90" t="s">
        <v>14</v>
      </c>
      <c r="D123" s="91"/>
    </row>
    <row r="124" spans="1:27" x14ac:dyDescent="0.35">
      <c r="A124" s="88"/>
      <c r="B124" s="246"/>
      <c r="C124" s="90" t="s">
        <v>12</v>
      </c>
      <c r="D124" s="91"/>
    </row>
    <row r="125" spans="1:27" x14ac:dyDescent="0.35">
      <c r="A125" s="88"/>
      <c r="B125" s="246"/>
      <c r="C125" s="90" t="s">
        <v>11</v>
      </c>
      <c r="D125" s="91"/>
    </row>
    <row r="126" spans="1:27" x14ac:dyDescent="0.35">
      <c r="A126" s="88"/>
      <c r="B126" s="246"/>
      <c r="C126" s="90" t="s">
        <v>13</v>
      </c>
      <c r="D126" s="91"/>
    </row>
    <row r="127" spans="1:27" x14ac:dyDescent="0.35">
      <c r="A127" s="88"/>
      <c r="B127" s="246"/>
      <c r="C127" s="90" t="s">
        <v>94</v>
      </c>
      <c r="D127" s="91"/>
    </row>
    <row r="128" spans="1:27" x14ac:dyDescent="0.35">
      <c r="A128" s="88"/>
      <c r="B128" s="246"/>
      <c r="C128" s="90" t="s">
        <v>49</v>
      </c>
      <c r="D128" s="91"/>
    </row>
    <row r="129" spans="1:4" x14ac:dyDescent="0.35">
      <c r="A129" s="88"/>
      <c r="B129" s="247"/>
      <c r="C129" s="90" t="s">
        <v>105</v>
      </c>
      <c r="D129" s="91"/>
    </row>
    <row r="130" spans="1:4" x14ac:dyDescent="0.35">
      <c r="A130" s="88"/>
      <c r="B130" s="91"/>
      <c r="C130" s="91"/>
      <c r="D130" s="91"/>
    </row>
    <row r="131" spans="1:4" x14ac:dyDescent="0.35">
      <c r="A131" s="88"/>
      <c r="B131" s="229" t="s">
        <v>46</v>
      </c>
      <c r="C131" s="248" t="s">
        <v>50</v>
      </c>
      <c r="D131" s="90" t="s">
        <v>89</v>
      </c>
    </row>
    <row r="132" spans="1:4" x14ac:dyDescent="0.35">
      <c r="A132" s="88"/>
      <c r="B132" s="229"/>
      <c r="C132" s="248"/>
      <c r="D132" s="90" t="s">
        <v>95</v>
      </c>
    </row>
    <row r="133" spans="1:4" x14ac:dyDescent="0.35">
      <c r="A133" s="88"/>
      <c r="B133" s="229"/>
      <c r="C133" s="248"/>
      <c r="D133" s="90" t="s">
        <v>41</v>
      </c>
    </row>
    <row r="134" spans="1:4" x14ac:dyDescent="0.35">
      <c r="A134" s="88"/>
      <c r="B134" s="229"/>
      <c r="C134" s="248"/>
      <c r="D134" s="90" t="s">
        <v>75</v>
      </c>
    </row>
    <row r="135" spans="1:4" x14ac:dyDescent="0.35">
      <c r="A135" s="88"/>
      <c r="B135" s="229"/>
      <c r="C135" s="248"/>
      <c r="D135" s="90" t="s">
        <v>78</v>
      </c>
    </row>
    <row r="136" spans="1:4" x14ac:dyDescent="0.35">
      <c r="A136" s="88"/>
      <c r="B136" s="229"/>
      <c r="C136" s="248"/>
      <c r="D136" s="90" t="s">
        <v>90</v>
      </c>
    </row>
    <row r="137" spans="1:4" x14ac:dyDescent="0.35">
      <c r="A137" s="88"/>
      <c r="B137" s="229"/>
      <c r="C137" s="248"/>
      <c r="D137" s="90" t="s">
        <v>77</v>
      </c>
    </row>
    <row r="138" spans="1:4" x14ac:dyDescent="0.35">
      <c r="A138" s="88"/>
      <c r="B138" s="229"/>
      <c r="C138" s="234" t="s">
        <v>47</v>
      </c>
      <c r="D138" s="90" t="s">
        <v>79</v>
      </c>
    </row>
    <row r="139" spans="1:4" x14ac:dyDescent="0.35">
      <c r="A139" s="88"/>
      <c r="B139" s="229"/>
      <c r="C139" s="234"/>
      <c r="D139" s="90" t="s">
        <v>80</v>
      </c>
    </row>
    <row r="140" spans="1:4" x14ac:dyDescent="0.35">
      <c r="A140" s="88"/>
      <c r="B140" s="229"/>
      <c r="C140" s="234"/>
      <c r="D140" s="90" t="s">
        <v>81</v>
      </c>
    </row>
    <row r="141" spans="1:4" x14ac:dyDescent="0.35">
      <c r="A141" s="88"/>
      <c r="B141" s="229"/>
      <c r="C141" s="234"/>
      <c r="D141" s="90" t="s">
        <v>75</v>
      </c>
    </row>
    <row r="142" spans="1:4" x14ac:dyDescent="0.35">
      <c r="A142" s="88"/>
      <c r="B142" s="229"/>
      <c r="C142" s="234"/>
      <c r="D142" s="90" t="s">
        <v>78</v>
      </c>
    </row>
    <row r="143" spans="1:4" x14ac:dyDescent="0.35">
      <c r="A143" s="88"/>
      <c r="B143" s="229"/>
      <c r="C143" s="234"/>
      <c r="D143" s="90" t="s">
        <v>97</v>
      </c>
    </row>
    <row r="144" spans="1:4" x14ac:dyDescent="0.35">
      <c r="A144" s="88"/>
      <c r="B144" s="229"/>
      <c r="C144" s="234"/>
      <c r="D144" s="90" t="s">
        <v>96</v>
      </c>
    </row>
    <row r="145" spans="1:4" x14ac:dyDescent="0.35">
      <c r="A145" s="88"/>
      <c r="B145" s="229"/>
      <c r="C145" s="234"/>
      <c r="D145" s="90" t="s">
        <v>15</v>
      </c>
    </row>
    <row r="146" spans="1:4" x14ac:dyDescent="0.35">
      <c r="A146" s="88"/>
      <c r="B146" s="229"/>
      <c r="C146" s="226" t="s">
        <v>48</v>
      </c>
      <c r="D146" s="90" t="s">
        <v>91</v>
      </c>
    </row>
    <row r="147" spans="1:4" x14ac:dyDescent="0.35">
      <c r="A147" s="88"/>
      <c r="B147" s="229"/>
      <c r="C147" s="227"/>
      <c r="D147" s="90" t="s">
        <v>75</v>
      </c>
    </row>
    <row r="148" spans="1:4" x14ac:dyDescent="0.35">
      <c r="A148" s="88"/>
      <c r="B148" s="229"/>
      <c r="C148" s="228"/>
      <c r="D148" s="90" t="s">
        <v>78</v>
      </c>
    </row>
  </sheetData>
  <mergeCells count="131">
    <mergeCell ref="R42:T42"/>
    <mergeCell ref="R43:T43"/>
    <mergeCell ref="R66:T66"/>
    <mergeCell ref="R70:T70"/>
    <mergeCell ref="R94:T94"/>
    <mergeCell ref="R95:T95"/>
    <mergeCell ref="B122:B129"/>
    <mergeCell ref="C131:C137"/>
    <mergeCell ref="F112:G112"/>
    <mergeCell ref="F113:G113"/>
    <mergeCell ref="D110:E110"/>
    <mergeCell ref="D111:E111"/>
    <mergeCell ref="D112:E112"/>
    <mergeCell ref="D113:E113"/>
    <mergeCell ref="C85:C86"/>
    <mergeCell ref="C107:C108"/>
    <mergeCell ref="D107:E108"/>
    <mergeCell ref="K101:K102"/>
    <mergeCell ref="C101:C102"/>
    <mergeCell ref="D101:D102"/>
    <mergeCell ref="E101:E102"/>
    <mergeCell ref="H101:J101"/>
    <mergeCell ref="F107:G108"/>
    <mergeCell ref="H107:J107"/>
    <mergeCell ref="C146:C148"/>
    <mergeCell ref="B131:B148"/>
    <mergeCell ref="F110:G110"/>
    <mergeCell ref="F111:G111"/>
    <mergeCell ref="B118:B120"/>
    <mergeCell ref="C138:C145"/>
    <mergeCell ref="P101:P102"/>
    <mergeCell ref="P107:P108"/>
    <mergeCell ref="Q12:Q13"/>
    <mergeCell ref="Q30:Q31"/>
    <mergeCell ref="Q50:Q51"/>
    <mergeCell ref="Q77:Q78"/>
    <mergeCell ref="Q85:Q86"/>
    <mergeCell ref="Q101:Q102"/>
    <mergeCell ref="Q107:Q108"/>
    <mergeCell ref="B100:Q100"/>
    <mergeCell ref="B106:Q106"/>
    <mergeCell ref="P12:P13"/>
    <mergeCell ref="P30:P31"/>
    <mergeCell ref="P85:P86"/>
    <mergeCell ref="O85:O86"/>
    <mergeCell ref="B107:B108"/>
    <mergeCell ref="B101:B102"/>
    <mergeCell ref="B85:B86"/>
    <mergeCell ref="M107:N107"/>
    <mergeCell ref="O107:O108"/>
    <mergeCell ref="F109:G109"/>
    <mergeCell ref="D109:E109"/>
    <mergeCell ref="K107:K108"/>
    <mergeCell ref="L107:L108"/>
    <mergeCell ref="M101:N101"/>
    <mergeCell ref="L101:L102"/>
    <mergeCell ref="O101:O102"/>
    <mergeCell ref="F103:G103"/>
    <mergeCell ref="F101:F102"/>
    <mergeCell ref="G101:G102"/>
    <mergeCell ref="B10:Q10"/>
    <mergeCell ref="H12:J12"/>
    <mergeCell ref="M77:N77"/>
    <mergeCell ref="H77:J77"/>
    <mergeCell ref="M50:N50"/>
    <mergeCell ref="B30:B31"/>
    <mergeCell ref="C30:C31"/>
    <mergeCell ref="D30:D31"/>
    <mergeCell ref="E30:E31"/>
    <mergeCell ref="F30:F31"/>
    <mergeCell ref="G30:G31"/>
    <mergeCell ref="K30:K31"/>
    <mergeCell ref="L30:L31"/>
    <mergeCell ref="M30:N30"/>
    <mergeCell ref="P50:P51"/>
    <mergeCell ref="P77:P78"/>
    <mergeCell ref="B12:B13"/>
    <mergeCell ref="C12:C13"/>
    <mergeCell ref="D12:D13"/>
    <mergeCell ref="E12:E13"/>
    <mergeCell ref="F12:F13"/>
    <mergeCell ref="G12:G13"/>
    <mergeCell ref="O12:O13"/>
    <mergeCell ref="B11:Q11"/>
    <mergeCell ref="G85:G86"/>
    <mergeCell ref="H85:J85"/>
    <mergeCell ref="O30:O31"/>
    <mergeCell ref="H30:J30"/>
    <mergeCell ref="O50:O51"/>
    <mergeCell ref="B77:B78"/>
    <mergeCell ref="C77:C78"/>
    <mergeCell ref="D77:D78"/>
    <mergeCell ref="E77:E78"/>
    <mergeCell ref="K77:K78"/>
    <mergeCell ref="L77:L78"/>
    <mergeCell ref="E50:E51"/>
    <mergeCell ref="F50:F51"/>
    <mergeCell ref="G50:G51"/>
    <mergeCell ref="K50:K51"/>
    <mergeCell ref="B50:B51"/>
    <mergeCell ref="C50:C51"/>
    <mergeCell ref="D50:D51"/>
    <mergeCell ref="H50:J50"/>
    <mergeCell ref="L50:L51"/>
    <mergeCell ref="O77:O78"/>
    <mergeCell ref="B49:Q49"/>
    <mergeCell ref="B76:Q76"/>
    <mergeCell ref="A101:A102"/>
    <mergeCell ref="A85:A86"/>
    <mergeCell ref="A77:A78"/>
    <mergeCell ref="A50:A51"/>
    <mergeCell ref="A30:A31"/>
    <mergeCell ref="A12:A13"/>
    <mergeCell ref="L85:L86"/>
    <mergeCell ref="M12:N12"/>
    <mergeCell ref="L12:L13"/>
    <mergeCell ref="K12:K13"/>
    <mergeCell ref="M85:N85"/>
    <mergeCell ref="F79:G79"/>
    <mergeCell ref="F80:G80"/>
    <mergeCell ref="D85:D86"/>
    <mergeCell ref="E85:E86"/>
    <mergeCell ref="F85:F86"/>
    <mergeCell ref="K85:K86"/>
    <mergeCell ref="F81:G81"/>
    <mergeCell ref="A60:A62"/>
    <mergeCell ref="B60:B62"/>
    <mergeCell ref="F77:F78"/>
    <mergeCell ref="G77:G78"/>
    <mergeCell ref="B29:Q29"/>
    <mergeCell ref="B84:Q84"/>
  </mergeCells>
  <dataValidations count="7">
    <dataValidation type="list" allowBlank="1" showInputMessage="1" showErrorMessage="1" sqref="L104:L105 E104" xr:uid="{00000000-0002-0000-0300-000000000000}">
      <formula1>#REF!</formula1>
    </dataValidation>
    <dataValidation type="list" allowBlank="1" showInputMessage="1" showErrorMessage="1" sqref="L79:L82 L32:L47 L87:L98 L103 L14:L27 L52:L74" xr:uid="{00000000-0002-0000-0300-000001000000}">
      <formula1>$C$118:$C$120</formula1>
    </dataValidation>
    <dataValidation type="list" allowBlank="1" showInputMessage="1" showErrorMessage="1" sqref="Q109:Q113 Q32:Q47 Q87:Q98 Q79:Q82 Q14:Q27 Q103 Q52:Q74" xr:uid="{00000000-0002-0000-0300-000002000000}">
      <formula1>$C$122:$C$129</formula1>
    </dataValidation>
    <dataValidation type="list" allowBlank="1" showInputMessage="1" showErrorMessage="1" sqref="E52:E63 E32:E47 E74 E14:E27" xr:uid="{00000000-0002-0000-0300-000003000000}">
      <formula1>$D$138:$D$145</formula1>
    </dataValidation>
    <dataValidation type="list" allowBlank="1" showInputMessage="1" showErrorMessage="1" sqref="E87:E98" xr:uid="{00000000-0002-0000-0300-000004000000}">
      <formula1>$D$146:$D$148</formula1>
    </dataValidation>
    <dataValidation type="list" allowBlank="1" showInputMessage="1" showErrorMessage="1" sqref="E79:E82" xr:uid="{00000000-0002-0000-0300-000005000000}">
      <formula1>$D$131:$D$137</formula1>
    </dataValidation>
    <dataValidation type="list" allowBlank="1" showInputMessage="1" showErrorMessage="1" sqref="E64:E73" xr:uid="{00000000-0002-0000-0300-000006000000}">
      <formula1>$D$131:$D$140</formula1>
    </dataValidation>
  </dataValidations>
  <pageMargins left="0.7" right="0.7" top="0.75" bottom="0.75" header="0.3" footer="0.3"/>
  <pageSetup paperSize="9" scale="42" orientation="landscape" verticalDpi="90" r:id="rId1"/>
  <rowBreaks count="3" manualBreakCount="3">
    <brk id="47" max="16383" man="1"/>
    <brk id="74" max="16383" man="1"/>
    <brk id="104" max="16383" man="1"/>
  </rowBreaks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Estrutura do Projecto</vt:lpstr>
      <vt:lpstr>Plan de Aquisições</vt:lpstr>
      <vt:lpstr>Instruções</vt:lpstr>
      <vt:lpstr>Detalhe Plano de Aquisições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Bruno Costa</dc:creator>
  <lastModifiedBy>Perez, Marcisgley Vieira</lastModifiedBy>
  <lastPrinted>2021-03-11T17:57:59.0000000Z</lastPrinted>
  <dcterms:created xsi:type="dcterms:W3CDTF">2011-03-30T14:45:37.0000000Z</dcterms:created>
  <dcterms:modified xsi:type="dcterms:W3CDTF">2021-03-22T00:43:15.0000000Z</dcterms:modified>
  <dc:title/>
</coreProperties>
</file>