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vmoura_iadb_org/Documents/EDU/BR-L1392 - Manaus/"/>
    </mc:Choice>
  </mc:AlternateContent>
  <xr:revisionPtr revIDLastSave="0" documentId="8_{6A945DD9-C459-4398-93E2-DB2BA6E9C422}" xr6:coauthVersionLast="40" xr6:coauthVersionMax="40" xr10:uidLastSave="{00000000-0000-0000-0000-000000000000}"/>
  <bookViews>
    <workbookView xWindow="-108" yWindow="-108" windowWidth="23256" windowHeight="12576" activeTab="3" xr2:uid="{00000000-000D-0000-FFFF-FFFF00000000}"/>
  </bookViews>
  <sheets>
    <sheet name="Estrutura do Projecto" sheetId="3" r:id="rId1"/>
    <sheet name="Plan de Aquisições" sheetId="2" r:id="rId2"/>
    <sheet name="Instruções" sheetId="4" r:id="rId3"/>
    <sheet name="Detalhe Plano de Aquisições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1" i="1" l="1"/>
  <c r="G70" i="1" l="1"/>
  <c r="G69" i="1" l="1"/>
  <c r="H49" i="1" l="1"/>
  <c r="G67" i="1" l="1"/>
  <c r="G68" i="1"/>
  <c r="G66" i="1"/>
  <c r="G65" i="1"/>
  <c r="H57" i="1" l="1"/>
  <c r="H60" i="1" s="1"/>
  <c r="H43" i="1"/>
  <c r="H77" i="1"/>
  <c r="H48" i="1"/>
  <c r="H19" i="1"/>
  <c r="H31" i="1"/>
  <c r="H27" i="1"/>
  <c r="H15" i="1"/>
  <c r="H17" i="1"/>
  <c r="H16" i="1"/>
  <c r="H20" i="1" l="1"/>
  <c r="H46" i="1"/>
  <c r="H45" i="1" l="1"/>
  <c r="H44" i="1"/>
  <c r="H42" i="1"/>
  <c r="H41" i="1"/>
  <c r="H28" i="1"/>
  <c r="H33" i="1"/>
  <c r="H32" i="1"/>
  <c r="H52" i="1" l="1"/>
  <c r="H34" i="1"/>
  <c r="C17" i="2" l="1"/>
  <c r="C25" i="2" l="1"/>
  <c r="B24" i="2"/>
  <c r="B23" i="2"/>
  <c r="B21" i="2"/>
  <c r="B22" i="2"/>
  <c r="B25" i="2" l="1"/>
  <c r="G71" i="1"/>
  <c r="H87" i="1" l="1"/>
  <c r="B16" i="2" s="1"/>
  <c r="B14" i="2" l="1"/>
  <c r="B15" i="2"/>
  <c r="B13" i="2"/>
  <c r="B12" i="2"/>
  <c r="B11" i="2"/>
  <c r="B17" i="2" l="1"/>
</calcChain>
</file>

<file path=xl/sharedStrings.xml><?xml version="1.0" encoding="utf-8"?>
<sst xmlns="http://schemas.openxmlformats.org/spreadsheetml/2006/main" count="536" uniqueCount="248">
  <si>
    <t>OBRAS</t>
  </si>
  <si>
    <t>Previsto</t>
  </si>
  <si>
    <t>3. Tipos de Gasto</t>
  </si>
  <si>
    <t>Obras</t>
  </si>
  <si>
    <t>Total</t>
  </si>
  <si>
    <t>SI / NO?</t>
  </si>
  <si>
    <t>4. Componentes</t>
  </si>
  <si>
    <t>Ex-Post</t>
  </si>
  <si>
    <t>Ex-Ante</t>
  </si>
  <si>
    <t>Sistema Nacional</t>
  </si>
  <si>
    <t>Descrição adicional: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</si>
  <si>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</si>
  <si>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</si>
  <si>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</si>
  <si>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</si>
  <si>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</si>
  <si>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</si>
  <si>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</si>
  <si>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</si>
  <si>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</si>
  <si>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</si>
  <si>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</si>
  <si>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</si>
  <si>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</si>
  <si>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</si>
  <si>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</si>
  <si>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</si>
  <si>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</si>
  <si>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</si>
  <si>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</si>
  <si>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</si>
  <si>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</si>
  <si>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</si>
  <si>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</si>
  <si>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</si>
  <si>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</si>
  <si>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</si>
  <si>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</si>
  <si>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</si>
  <si>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</si>
  <si>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</si>
  <si>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Seleção Baseada na Qualificação do Consultor (SQC)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</si>
  <si>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</si>
  <si>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</si>
  <si>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</si>
  <si>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</si>
  <si>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</si>
  <si>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</si>
  <si>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</si>
  <si>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</si>
  <si>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</si>
  <si>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Pregão eletronico/Ata</t>
  </si>
  <si>
    <t>Procesos com 100% de contrapartida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</si>
  <si>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</si>
  <si>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</si>
  <si>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</si>
  <si>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</si>
  <si>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</si>
  <si>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</si>
  <si>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</si>
  <si>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</si>
  <si>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</si>
  <si>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</si>
  <si>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Datas Estimadas</t>
  </si>
  <si>
    <t>Montante Estimado *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</si>
  <si>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</si>
  <si>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Componente/Categoria :*</t>
  </si>
  <si>
    <t>Método de Revisão (Selecionar uma das opções):*</t>
  </si>
  <si>
    <t>Datas Estimadas*</t>
  </si>
  <si>
    <t>*: Campos obrigatorios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</si>
  <si>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</si>
  <si>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</si>
  <si>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</si>
  <si>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</si>
  <si>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</si>
  <si>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</si>
  <si>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</si>
  <si>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</si>
  <si>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</si>
  <si>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</si>
  <si>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</si>
  <si>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</si>
  <si>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</si>
  <si>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</si>
  <si>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Ata de registro de preços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</si>
  <si>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</si>
  <si>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</si>
  <si>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</si>
  <si>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</si>
  <si>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</si>
  <si>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</si>
  <si>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</si>
  <si>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</si>
  <si>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</si>
  <si>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</si>
  <si>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</si>
  <si>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</si>
  <si>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</si>
  <si>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</si>
  <si>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</si>
  <si>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</si>
  <si>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</si>
  <si>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</si>
  <si>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</si>
  <si>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</si>
  <si>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</si>
  <si>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</si>
  <si>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</si>
  <si>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</si>
  <si>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Atividade</t>
  </si>
  <si>
    <t xml:space="preserve">Atividade </t>
  </si>
  <si>
    <t>1. Cobertura do Plano de Aquisições</t>
  </si>
  <si>
    <t>Dados</t>
  </si>
  <si>
    <t>De</t>
  </si>
  <si>
    <t>até</t>
  </si>
  <si>
    <t>Cobertura do Plano de Aquisições:</t>
  </si>
  <si>
    <t>2. Versão do Plano de Aquisições</t>
  </si>
  <si>
    <t>Categoria de Aquisições</t>
  </si>
  <si>
    <t>Montante Financiado pelo Banco</t>
  </si>
  <si>
    <t>Montante Total  do Projeto (Incluindo Contraparte)</t>
  </si>
  <si>
    <t>Bens</t>
  </si>
  <si>
    <t>Serviços que não são de Consultoria</t>
  </si>
  <si>
    <t>Capacitação</t>
  </si>
  <si>
    <t>Consultoria (pessoa Jurídica e física)</t>
  </si>
  <si>
    <t xml:space="preserve">Subprojetos </t>
  </si>
  <si>
    <t>Componente de Investimento</t>
  </si>
  <si>
    <t>Nome Sub-Executor (se aplica)</t>
  </si>
  <si>
    <t>Nome do Mutuário</t>
  </si>
  <si>
    <t>Nome  Executor (se aplica)</t>
  </si>
  <si>
    <t>COMPONENTES? (Sim / não)</t>
  </si>
  <si>
    <t>Nome dos componentes (listar por numero ou  letra)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</si>
  <si>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Só poderá existir um Coordenador que "coordene" e envie o Plano de Aquisições ao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sub-executor deve fazer uma guia separada no PA para inserir os processo que lhes correspondem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</si>
  <si>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>Fazer o compromisso dos componentes que aparecem no contrato de empréstimo; usando apenas os componentes principais e não os subcomponentes</t>
    </r>
  </si>
  <si>
    <t>Montante Total do Projeto (Incluindo Contraparte)</t>
  </si>
  <si>
    <t>número da contratação ou aquisição no PA</t>
  </si>
  <si>
    <t>Pregão Eletrônico</t>
  </si>
  <si>
    <t>Concorrencia Pública Nacional</t>
  </si>
  <si>
    <t>INFORMAÇÃO PARA A ELABORAÇÃO DO PLANO DE AQUISIÇÃO
EM ANDAMENTO E / OU ÚLTIMOS APRESENTADOS</t>
  </si>
  <si>
    <t>SECRETARIA MUNICIPAL DE EDUCAÇÃO - SEMED</t>
  </si>
  <si>
    <t>PREFEITURA MUNICIPAL DE MANAUS - PMM</t>
  </si>
  <si>
    <t>Componente 1 - Expansão da cobertura da Educação Infantil e Ensino Fundamental</t>
  </si>
  <si>
    <t>Componente 2 - Melhoria da qualidade da educação</t>
  </si>
  <si>
    <t>Componente 3 - Gestão, monitoramento e avaliação</t>
  </si>
  <si>
    <t>Componente 4 - Administração do Projeto</t>
  </si>
  <si>
    <t xml:space="preserve">Projeto de Expansão e Melhoria Educacional da Rede Pública Municipal de Manaus - PROEMEM </t>
  </si>
  <si>
    <t>Contrato de Empréstimo: 3397 OC-BR</t>
  </si>
  <si>
    <t>Versão( 1-4 -2018-) :</t>
  </si>
  <si>
    <t>SEMED</t>
  </si>
  <si>
    <t>Contratar empresa para construir 4 CIMEs (cada CIME contempla 01 CMEI e 01 EMEF)</t>
  </si>
  <si>
    <t>2017/4114/4147/10561</t>
  </si>
  <si>
    <t>2018/4114/4147/00792</t>
  </si>
  <si>
    <t>Aquisição de material de papelaria (Correção de Fluxo e Reforço Escolar)</t>
  </si>
  <si>
    <t>2018/4114/4147/01056</t>
  </si>
  <si>
    <t>Aquisição de materiais psicopedagógicos</t>
  </si>
  <si>
    <t>2018/4114/4147/02160</t>
  </si>
  <si>
    <t>Aquisição de livros técnicos referente a avaliação em larga escala / SADEM</t>
  </si>
  <si>
    <t>Aquisição de equipamentos tecnológicos / SADEM</t>
  </si>
  <si>
    <t>Aquisição de mobiliários e equipamentos permanentes para a UGP</t>
  </si>
  <si>
    <t>2017/4114/4147/09177</t>
  </si>
  <si>
    <t>2018/4114/4147/00793</t>
  </si>
  <si>
    <t>Acesso ao sistema de acompanhamento da alfabetização / SIASI</t>
  </si>
  <si>
    <t>Contratação de serviço de estagiário na área de pedagogia</t>
  </si>
  <si>
    <t>Contratação de empresa para locação de veículos (Infrequência)</t>
  </si>
  <si>
    <t>Contratação de serviço de instalação e manutenção para rede lógica</t>
  </si>
  <si>
    <t>Contratação de empresa para liberação de acesso ao software SAFF</t>
  </si>
  <si>
    <t>2017/4114/4147/05960</t>
  </si>
  <si>
    <t>Contratação de empresa de engenharia para supervisão de obras de 04 CIMEs</t>
  </si>
  <si>
    <t>2017/4114/4147/08592</t>
  </si>
  <si>
    <t>Contratação de consultoria para elaboração de software web base de monitoramento e avaliação do programa performance</t>
  </si>
  <si>
    <t>Consultoria individual para Gestão da Alfabetização</t>
  </si>
  <si>
    <t>2017/4114/4147/09616</t>
  </si>
  <si>
    <t>Capacitação para avaliação em larga escala ADE/SADEM</t>
  </si>
  <si>
    <t>2018/4114/4147/2158</t>
  </si>
  <si>
    <t>Consultoria individual ambiental</t>
  </si>
  <si>
    <t>Consultoria individual para elaboração de estudo de impacto de vizinhança</t>
  </si>
  <si>
    <t>Consultoria Individual especializada em Gestão de Recursos Humanos</t>
  </si>
  <si>
    <t>Contratação de serviço de instalação e manutenção da rede elétrica</t>
  </si>
  <si>
    <t>Contratação de serviço de impressão gráfica (Reforço Escolar, Correção de Fluxo e Alfabetização)</t>
  </si>
  <si>
    <t>Atualização Nº: 05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</si>
  <si>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</si>
  <si>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</si>
  <si>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</si>
  <si>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</si>
  <si>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</si>
  <si>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</si>
  <si>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</si>
  <si>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</si>
  <si>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</si>
  <si>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</si>
  <si>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</si>
  <si>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</si>
  <si>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</si>
  <si>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</si>
  <si>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</si>
  <si>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</si>
  <si>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</si>
  <si>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</si>
  <si>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</si>
  <si>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</si>
  <si>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</si>
  <si>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</si>
  <si>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</si>
  <si>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5.1</t>
  </si>
  <si>
    <t>5.2</t>
  </si>
  <si>
    <t>5.3</t>
  </si>
  <si>
    <t>5.4</t>
  </si>
  <si>
    <t>6.1</t>
  </si>
  <si>
    <t>2018/4114/4147/02639</t>
  </si>
  <si>
    <t>2018/4114/4147/01171</t>
  </si>
  <si>
    <t>2018/4114/4147/04746</t>
  </si>
  <si>
    <t>2018/4114/4147/06994</t>
  </si>
  <si>
    <t>Contratação de empresa pra prestar serviço de apoio às atividades administrativas, técnicas e operacionais para a unidade gestora do PROEMEM</t>
  </si>
  <si>
    <t>2018/4114/4147/06000</t>
  </si>
  <si>
    <t>2018/4114/4147/05540</t>
  </si>
  <si>
    <t>2018/4114/4147/02964</t>
  </si>
  <si>
    <t>2018/4114/4147/03836</t>
  </si>
  <si>
    <t>2018/4114/4147/06343</t>
  </si>
  <si>
    <t>1.4</t>
  </si>
  <si>
    <t>Contratação de empresa para construir 1 CIME (cada CIME contempla 01 CMEI e 01 EMEF) - CIME 05</t>
  </si>
  <si>
    <t>Contratação de empresa para construir 1 CIME (cada CIME contempla 01 CMEI e 01 EMEF) - CIME 06</t>
  </si>
  <si>
    <t>Contratação de empresa para construir 1 CIME (cada CIME contempla 01 CMEI e 01 EMEF) - CIME 07</t>
  </si>
  <si>
    <t>2.8</t>
  </si>
  <si>
    <t>2.9</t>
  </si>
  <si>
    <t xml:space="preserve">Aquisição de equipamentos tecnológicos </t>
  </si>
  <si>
    <t>2 e 3</t>
  </si>
  <si>
    <t>Acesso a plataforma de reforço escolar para ensino fundamental</t>
  </si>
  <si>
    <t xml:space="preserve">Contratação de empresa para desenvolvimento de soluções para atender as demandas da avaliação de desempenho do estudante - ADE </t>
  </si>
  <si>
    <t>3.11</t>
  </si>
  <si>
    <t>Contratação de empresa para desenvolvimento de soluções para atender as demandas da avaliação dos dieretores escolares</t>
  </si>
  <si>
    <t>Contratação de consultoria para desenvolvimento de soluções para atender as demandas da Avaliação Municipal da Educação Infantil - AMEI</t>
  </si>
  <si>
    <t>Consultoria Individual especializada em elaboração de orçamentos de obras</t>
  </si>
  <si>
    <t>5.5</t>
  </si>
  <si>
    <t>Atualizado por: Gustavo Serejo Antony</t>
  </si>
  <si>
    <t>Aquisição cancelada pois os equipamentos serão adquiridos junto com os equipamentos do item 2.4</t>
  </si>
  <si>
    <t xml:space="preserve">Aquisição de livros didáticos para os Programas de Correção de Fluxo, Reforço Escolar e Alfabetização (2020-2021) </t>
  </si>
  <si>
    <t>Aquisição de livros didáticos para os Programas de Correção de Fluxo, Reforço Escolar e Alfabetização (2018 - 2019)</t>
  </si>
  <si>
    <t xml:space="preserve">Aquisição de material pedagógico (Correção de fluxo / reforço escolar / CEMASP) </t>
  </si>
  <si>
    <t>1.5</t>
  </si>
  <si>
    <t>Treinamentos/Cursos</t>
  </si>
  <si>
    <t>Contratação sofreu alteração de objeto e será contratada por meio do item 3.10</t>
  </si>
  <si>
    <t>3.12</t>
  </si>
  <si>
    <t>Serviços de seleção interna de gestores</t>
  </si>
  <si>
    <t>5.6</t>
  </si>
  <si>
    <t>Aquisição cancelada pois já está sendo adquirida por meio de outro projeto na SEMED</t>
  </si>
  <si>
    <t>3.13</t>
  </si>
  <si>
    <t>Contratação de empresa para desenvolvimento de soluções para atender as demandas da Avaliação Municipal de Educação Infantil - AMEI</t>
  </si>
  <si>
    <t>Aquisição alterada para serviço item 3.13</t>
  </si>
  <si>
    <t>Atualizado em: 08/02/2019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</si>
</sst>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212">
    <xf numFmtId="0" fontId="0" fillId="0" borderId="0" xfId="0"/>
    <xf numFmtId="0" fontId="2" fillId="0" borderId="0" xfId="38"/>
    <xf numFmtId="0" fontId="22" fillId="0" borderId="17" xfId="38" applyFont="1" applyBorder="1" applyAlignment="1">
      <alignment vertical="center" wrapText="1"/>
    </xf>
    <xf numFmtId="0" fontId="22" fillId="0" borderId="10" xfId="38" applyFont="1" applyBorder="1" applyAlignment="1">
      <alignment vertical="center" wrapText="1"/>
    </xf>
    <xf numFmtId="0" fontId="22" fillId="0" borderId="14" xfId="38" applyFont="1" applyBorder="1" applyAlignment="1">
      <alignment vertical="center" wrapText="1"/>
    </xf>
    <xf numFmtId="0" fontId="22" fillId="0" borderId="18" xfId="38" applyFont="1" applyBorder="1" applyAlignment="1">
      <alignment vertical="center" wrapText="1"/>
    </xf>
    <xf numFmtId="0" fontId="22" fillId="0" borderId="15" xfId="38" applyFont="1" applyBorder="1" applyAlignment="1">
      <alignment vertical="center" wrapText="1"/>
    </xf>
    <xf numFmtId="0" fontId="22" fillId="0" borderId="16" xfId="38" applyFont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Border="1" applyAlignment="1">
      <alignment horizontal="left" vertical="center" wrapText="1"/>
    </xf>
    <xf numFmtId="0" fontId="22" fillId="0" borderId="17" xfId="1" quotePrefix="1" applyFont="1" applyBorder="1"/>
    <xf numFmtId="164" fontId="22" fillId="0" borderId="10" xfId="1" applyNumberFormat="1" applyFont="1" applyBorder="1" applyAlignment="1">
      <alignment horizontal="right" vertical="center" wrapText="1"/>
    </xf>
    <xf numFmtId="164" fontId="22" fillId="0" borderId="14" xfId="1" applyNumberFormat="1" applyFont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2" fillId="0" borderId="17" xfId="1" applyFont="1" applyBorder="1"/>
    <xf numFmtId="4" fontId="22" fillId="0" borderId="10" xfId="38" applyNumberFormat="1" applyFont="1" applyBorder="1" applyAlignment="1">
      <alignment vertical="center" wrapText="1"/>
    </xf>
    <xf numFmtId="4" fontId="22" fillId="0" borderId="15" xfId="38" applyNumberFormat="1" applyFont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Border="1" applyAlignment="1">
      <alignment vertical="center" wrapText="1"/>
    </xf>
    <xf numFmtId="10" fontId="22" fillId="0" borderId="15" xfId="38" applyNumberFormat="1" applyFont="1" applyBorder="1" applyAlignment="1">
      <alignment vertical="center" wrapText="1"/>
    </xf>
    <xf numFmtId="10" fontId="0" fillId="0" borderId="0" xfId="0" applyNumberFormat="1"/>
    <xf numFmtId="0" fontId="22" fillId="0" borderId="0" xfId="38" applyFont="1" applyAlignment="1">
      <alignment vertical="center" wrapText="1"/>
    </xf>
    <xf numFmtId="4" fontId="22" fillId="0" borderId="0" xfId="38" applyNumberFormat="1" applyFont="1" applyAlignment="1">
      <alignment vertical="center" wrapText="1"/>
    </xf>
    <xf numFmtId="10" fontId="22" fillId="0" borderId="0" xfId="38" applyNumberFormat="1" applyFont="1" applyAlignment="1">
      <alignment vertical="center" wrapText="1"/>
    </xf>
    <xf numFmtId="0" fontId="22" fillId="0" borderId="25" xfId="38" applyFont="1" applyBorder="1" applyAlignment="1">
      <alignment vertical="center" wrapText="1"/>
    </xf>
    <xf numFmtId="0" fontId="22" fillId="0" borderId="29" xfId="38" applyFont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Border="1" applyAlignment="1">
      <alignment vertical="center" wrapText="1"/>
    </xf>
    <xf numFmtId="0" fontId="22" fillId="0" borderId="12" xfId="38" applyFont="1" applyBorder="1" applyAlignment="1">
      <alignment vertical="center" wrapText="1"/>
    </xf>
    <xf numFmtId="4" fontId="22" fillId="0" borderId="12" xfId="38" applyNumberFormat="1" applyFont="1" applyBorder="1" applyAlignment="1">
      <alignment vertical="center" wrapText="1"/>
    </xf>
    <xf numFmtId="10" fontId="22" fillId="0" borderId="12" xfId="38" applyNumberFormat="1" applyFont="1" applyBorder="1" applyAlignment="1">
      <alignment vertical="center" wrapText="1"/>
    </xf>
    <xf numFmtId="0" fontId="22" fillId="0" borderId="13" xfId="38" applyFont="1" applyBorder="1" applyAlignment="1">
      <alignment vertical="center" wrapText="1"/>
    </xf>
    <xf numFmtId="0" fontId="22" fillId="0" borderId="32" xfId="38" applyFont="1" applyBorder="1" applyAlignment="1">
      <alignment vertical="center" wrapText="1"/>
    </xf>
    <xf numFmtId="0" fontId="22" fillId="0" borderId="10" xfId="1" applyFont="1" applyBorder="1" applyAlignment="1">
      <alignment vertical="center" wrapText="1"/>
    </xf>
    <xf numFmtId="0" fontId="34" fillId="0" borderId="0" xfId="0" applyFont="1" applyAlignment="1">
      <alignment horizontal="justify" vertical="center"/>
    </xf>
    <xf numFmtId="0" fontId="35" fillId="0" borderId="0" xfId="0" applyFont="1" applyAlignment="1">
      <alignment horizontal="justify" vertical="center"/>
    </xf>
    <xf numFmtId="0" fontId="36" fillId="0" borderId="0" xfId="0" applyFont="1" applyAlignment="1">
      <alignment horizontal="left" vertical="center"/>
    </xf>
    <xf numFmtId="0" fontId="38" fillId="0" borderId="0" xfId="0" applyFont="1" applyAlignment="1">
      <alignment horizontal="justify" vertical="center"/>
    </xf>
    <xf numFmtId="0" fontId="24" fillId="27" borderId="37" xfId="38" applyFont="1" applyFill="1" applyBorder="1" applyAlignment="1">
      <alignment horizontal="left" vertical="center" wrapText="1"/>
    </xf>
    <xf numFmtId="0" fontId="24" fillId="27" borderId="26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Border="1" applyAlignment="1">
      <alignment vertical="center" wrapText="1"/>
    </xf>
    <xf numFmtId="0" fontId="22" fillId="0" borderId="14" xfId="1" applyFont="1" applyBorder="1" applyAlignment="1">
      <alignment vertical="center" wrapText="1"/>
    </xf>
    <xf numFmtId="0" fontId="22" fillId="0" borderId="16" xfId="1" applyFont="1" applyBorder="1" applyAlignment="1">
      <alignment vertical="center" wrapText="1"/>
    </xf>
    <xf numFmtId="0" fontId="22" fillId="0" borderId="35" xfId="1" applyFont="1" applyBorder="1" applyAlignment="1">
      <alignment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0" borderId="0" xfId="38" applyFont="1" applyAlignment="1">
      <alignment horizontal="left" vertical="center" wrapText="1"/>
    </xf>
    <xf numFmtId="0" fontId="24" fillId="0" borderId="22" xfId="38" applyFont="1" applyBorder="1" applyAlignment="1">
      <alignment horizontal="left" vertical="center" wrapText="1"/>
    </xf>
    <xf numFmtId="0" fontId="41" fillId="0" borderId="0" xfId="0" applyFont="1"/>
    <xf numFmtId="0" fontId="39" fillId="27" borderId="36" xfId="0" applyFont="1" applyFill="1" applyBorder="1" applyAlignment="1">
      <alignment horizontal="center" vertical="center"/>
    </xf>
    <xf numFmtId="0" fontId="41" fillId="0" borderId="13" xfId="0" applyFont="1" applyBorder="1" applyAlignment="1">
      <alignment horizontal="left" vertical="center" wrapText="1"/>
    </xf>
    <xf numFmtId="0" fontId="41" fillId="0" borderId="38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1" fillId="0" borderId="39" xfId="0" applyFont="1" applyBorder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22" fillId="0" borderId="16" xfId="0" applyFont="1" applyBorder="1"/>
    <xf numFmtId="0" fontId="39" fillId="0" borderId="0" xfId="0" applyFont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43" fillId="0" borderId="0" xfId="0" applyFont="1"/>
    <xf numFmtId="0" fontId="22" fillId="0" borderId="0" xfId="1" applyFont="1" applyAlignment="1">
      <alignment vertical="center" wrapText="1"/>
    </xf>
    <xf numFmtId="0" fontId="45" fillId="0" borderId="10" xfId="1" applyFont="1" applyBorder="1" applyAlignment="1">
      <alignment vertical="center" wrapText="1"/>
    </xf>
    <xf numFmtId="0" fontId="46" fillId="0" borderId="0" xfId="0" applyFont="1"/>
    <xf numFmtId="0" fontId="45" fillId="0" borderId="10" xfId="0" applyFont="1" applyBorder="1"/>
    <xf numFmtId="0" fontId="24" fillId="27" borderId="0" xfId="38" applyFont="1" applyFill="1" applyAlignment="1">
      <alignment horizontal="left" vertical="center" wrapText="1"/>
    </xf>
    <xf numFmtId="17" fontId="22" fillId="0" borderId="15" xfId="1" applyNumberFormat="1" applyFont="1" applyBorder="1" applyAlignment="1">
      <alignment horizontal="left" vertical="center" wrapText="1"/>
    </xf>
    <xf numFmtId="17" fontId="22" fillId="0" borderId="16" xfId="1" applyNumberFormat="1" applyFont="1" applyBorder="1" applyAlignment="1">
      <alignment horizontal="left" vertical="center" wrapText="1"/>
    </xf>
    <xf numFmtId="14" fontId="22" fillId="0" borderId="12" xfId="38" applyNumberFormat="1" applyFont="1" applyBorder="1" applyAlignment="1">
      <alignment vertical="center" wrapText="1"/>
    </xf>
    <xf numFmtId="14" fontId="22" fillId="0" borderId="10" xfId="38" applyNumberFormat="1" applyFont="1" applyBorder="1" applyAlignment="1">
      <alignment vertical="center" wrapText="1"/>
    </xf>
    <xf numFmtId="14" fontId="22" fillId="0" borderId="15" xfId="38" applyNumberFormat="1" applyFont="1" applyBorder="1" applyAlignment="1">
      <alignment vertical="center" wrapText="1"/>
    </xf>
    <xf numFmtId="0" fontId="22" fillId="0" borderId="35" xfId="38" applyFont="1" applyBorder="1" applyAlignment="1">
      <alignment vertical="center" wrapText="1"/>
    </xf>
    <xf numFmtId="4" fontId="22" fillId="0" borderId="35" xfId="38" applyNumberFormat="1" applyFont="1" applyBorder="1" applyAlignment="1">
      <alignment vertical="center" wrapText="1"/>
    </xf>
    <xf numFmtId="10" fontId="22" fillId="0" borderId="35" xfId="38" applyNumberFormat="1" applyFont="1" applyBorder="1" applyAlignment="1">
      <alignment vertical="center" wrapText="1"/>
    </xf>
    <xf numFmtId="0" fontId="22" fillId="0" borderId="39" xfId="38" applyFont="1" applyBorder="1" applyAlignment="1">
      <alignment vertical="center" wrapText="1"/>
    </xf>
    <xf numFmtId="14" fontId="22" fillId="0" borderId="35" xfId="38" applyNumberFormat="1" applyFont="1" applyBorder="1" applyAlignment="1">
      <alignment vertical="center" wrapText="1"/>
    </xf>
    <xf numFmtId="0" fontId="22" fillId="0" borderId="17" xfId="1" applyFont="1" applyBorder="1" applyAlignment="1">
      <alignment wrapText="1"/>
    </xf>
    <xf numFmtId="0" fontId="22" fillId="0" borderId="33" xfId="38" applyFont="1" applyBorder="1" applyAlignment="1">
      <alignment vertical="center" wrapText="1"/>
    </xf>
    <xf numFmtId="0" fontId="22" fillId="0" borderId="43" xfId="38" applyFont="1" applyBorder="1" applyAlignment="1">
      <alignment vertical="center" wrapText="1"/>
    </xf>
    <xf numFmtId="0" fontId="22" fillId="0" borderId="11" xfId="38" applyFont="1" applyBorder="1" applyAlignment="1">
      <alignment horizontal="center" vertical="center" wrapText="1"/>
    </xf>
    <xf numFmtId="0" fontId="22" fillId="0" borderId="17" xfId="38" applyFont="1" applyBorder="1" applyAlignment="1">
      <alignment horizontal="center" vertical="center" wrapText="1"/>
    </xf>
    <xf numFmtId="0" fontId="22" fillId="0" borderId="18" xfId="38" applyFont="1" applyBorder="1" applyAlignment="1">
      <alignment horizontal="center" vertical="center" wrapText="1"/>
    </xf>
    <xf numFmtId="4" fontId="24" fillId="24" borderId="11" xfId="38" applyNumberFormat="1" applyFont="1" applyFill="1" applyBorder="1" applyAlignment="1">
      <alignment horizontal="center" vertical="center" wrapText="1"/>
    </xf>
    <xf numFmtId="0" fontId="22" fillId="0" borderId="28" xfId="38" applyFont="1" applyBorder="1" applyAlignment="1">
      <alignment horizontal="center" vertical="center" wrapText="1"/>
    </xf>
    <xf numFmtId="0" fontId="22" fillId="0" borderId="40" xfId="38" applyFont="1" applyBorder="1" applyAlignment="1">
      <alignment vertical="center" wrapText="1"/>
    </xf>
    <xf numFmtId="10" fontId="22" fillId="0" borderId="40" xfId="38" applyNumberFormat="1" applyFont="1" applyBorder="1" applyAlignment="1">
      <alignment vertical="center" wrapText="1"/>
    </xf>
    <xf numFmtId="4" fontId="24" fillId="24" borderId="15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2" fillId="0" borderId="46" xfId="38" applyFont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20" xfId="38" applyFont="1" applyBorder="1" applyAlignment="1">
      <alignment vertical="center" wrapText="1"/>
    </xf>
    <xf numFmtId="10" fontId="22" fillId="0" borderId="20" xfId="38" applyNumberFormat="1" applyFont="1" applyBorder="1" applyAlignment="1">
      <alignment vertical="center" wrapText="1"/>
    </xf>
    <xf numFmtId="0" fontId="22" fillId="0" borderId="38" xfId="38" applyFont="1" applyBorder="1" applyAlignment="1">
      <alignment vertical="center" wrapText="1"/>
    </xf>
    <xf numFmtId="0" fontId="22" fillId="0" borderId="47" xfId="38" applyFont="1" applyBorder="1" applyAlignment="1">
      <alignment vertical="center" wrapText="1"/>
    </xf>
    <xf numFmtId="14" fontId="22" fillId="0" borderId="20" xfId="38" applyNumberFormat="1" applyFont="1" applyBorder="1" applyAlignment="1">
      <alignment vertical="center" wrapText="1"/>
    </xf>
    <xf numFmtId="0" fontId="22" fillId="0" borderId="10" xfId="38" applyFont="1" applyBorder="1" applyAlignment="1">
      <alignment horizontal="right" vertical="center" wrapText="1"/>
    </xf>
    <xf numFmtId="0" fontId="47" fillId="0" borderId="17" xfId="38" applyFont="1" applyBorder="1" applyAlignment="1">
      <alignment horizontal="center" vertical="center" wrapText="1"/>
    </xf>
    <xf numFmtId="0" fontId="47" fillId="0" borderId="10" xfId="38" applyFont="1" applyBorder="1" applyAlignment="1">
      <alignment vertical="center" wrapText="1"/>
    </xf>
    <xf numFmtId="4" fontId="47" fillId="0" borderId="10" xfId="38" applyNumberFormat="1" applyFont="1" applyBorder="1" applyAlignment="1">
      <alignment vertical="center" wrapText="1"/>
    </xf>
    <xf numFmtId="10" fontId="47" fillId="0" borderId="10" xfId="38" applyNumberFormat="1" applyFont="1" applyBorder="1" applyAlignment="1">
      <alignment vertical="center" wrapText="1"/>
    </xf>
    <xf numFmtId="14" fontId="47" fillId="0" borderId="10" xfId="38" applyNumberFormat="1" applyFont="1" applyBorder="1" applyAlignment="1">
      <alignment vertical="center" wrapText="1"/>
    </xf>
    <xf numFmtId="0" fontId="47" fillId="0" borderId="14" xfId="38" applyFont="1" applyBorder="1" applyAlignment="1">
      <alignment vertical="center" wrapText="1"/>
    </xf>
    <xf numFmtId="4" fontId="22" fillId="0" borderId="40" xfId="38" applyNumberFormat="1" applyFont="1" applyBorder="1" applyAlignment="1">
      <alignment vertical="center" wrapText="1"/>
    </xf>
    <xf numFmtId="14" fontId="22" fillId="0" borderId="40" xfId="38" applyNumberFormat="1" applyFont="1" applyBorder="1" applyAlignment="1">
      <alignment vertical="center" wrapText="1"/>
    </xf>
    <xf numFmtId="0" fontId="22" fillId="0" borderId="48" xfId="38" applyFont="1" applyBorder="1" applyAlignment="1">
      <alignment vertical="center" wrapText="1"/>
    </xf>
    <xf numFmtId="0" fontId="22" fillId="0" borderId="49" xfId="38" applyFont="1" applyBorder="1" applyAlignment="1">
      <alignment vertical="center" wrapText="1"/>
    </xf>
    <xf numFmtId="0" fontId="1" fillId="0" borderId="0" xfId="38" applyFont="1"/>
    <xf numFmtId="0" fontId="22" fillId="0" borderId="15" xfId="38" applyFont="1" applyBorder="1" applyAlignment="1">
      <alignment horizontal="right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47" fillId="0" borderId="35" xfId="38" applyFont="1" applyBorder="1" applyAlignment="1">
      <alignment vertical="center" wrapText="1"/>
    </xf>
    <xf numFmtId="4" fontId="47" fillId="0" borderId="35" xfId="38" applyNumberFormat="1" applyFont="1" applyBorder="1" applyAlignment="1">
      <alignment vertical="center" wrapText="1"/>
    </xf>
    <xf numFmtId="10" fontId="47" fillId="0" borderId="35" xfId="38" applyNumberFormat="1" applyFont="1" applyBorder="1" applyAlignment="1">
      <alignment vertical="center" wrapText="1"/>
    </xf>
    <xf numFmtId="14" fontId="47" fillId="0" borderId="35" xfId="38" applyNumberFormat="1" applyFont="1" applyBorder="1" applyAlignment="1">
      <alignment vertical="center" wrapText="1"/>
    </xf>
    <xf numFmtId="0" fontId="47" fillId="0" borderId="39" xfId="38" applyFont="1" applyBorder="1" applyAlignment="1">
      <alignment vertical="center" wrapText="1"/>
    </xf>
    <xf numFmtId="0" fontId="47" fillId="0" borderId="43" xfId="38" applyFont="1" applyBorder="1" applyAlignment="1">
      <alignment vertical="center" wrapText="1"/>
    </xf>
    <xf numFmtId="0" fontId="47" fillId="0" borderId="18" xfId="38" applyFont="1" applyBorder="1" applyAlignment="1">
      <alignment horizontal="center" vertical="center" wrapText="1"/>
    </xf>
    <xf numFmtId="0" fontId="47" fillId="0" borderId="15" xfId="38" applyFont="1" applyBorder="1" applyAlignment="1">
      <alignment vertical="center" wrapText="1"/>
    </xf>
    <xf numFmtId="4" fontId="47" fillId="0" borderId="15" xfId="38" applyNumberFormat="1" applyFont="1" applyBorder="1" applyAlignment="1">
      <alignment vertical="center" wrapText="1"/>
    </xf>
    <xf numFmtId="10" fontId="47" fillId="0" borderId="15" xfId="38" applyNumberFormat="1" applyFont="1" applyBorder="1" applyAlignment="1">
      <alignment vertical="center" wrapText="1"/>
    </xf>
    <xf numFmtId="14" fontId="47" fillId="0" borderId="15" xfId="38" applyNumberFormat="1" applyFont="1" applyBorder="1" applyAlignment="1">
      <alignment vertical="center" wrapText="1"/>
    </xf>
    <xf numFmtId="0" fontId="47" fillId="0" borderId="16" xfId="38" applyFont="1" applyBorder="1" applyAlignment="1">
      <alignment vertical="center" wrapText="1"/>
    </xf>
    <xf numFmtId="0" fontId="22" fillId="0" borderId="26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6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 wrapText="1"/>
    </xf>
    <xf numFmtId="0" fontId="26" fillId="0" borderId="0" xfId="38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Border="1" applyAlignment="1">
      <alignment horizontal="center" vertical="center" wrapText="1"/>
    </xf>
    <xf numFmtId="0" fontId="32" fillId="0" borderId="20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33" fillId="26" borderId="41" xfId="0" applyFont="1" applyFill="1" applyBorder="1" applyAlignment="1">
      <alignment horizontal="center" vertical="center" wrapText="1"/>
    </xf>
    <xf numFmtId="0" fontId="40" fillId="26" borderId="0" xfId="0" applyFont="1" applyFill="1" applyAlignment="1">
      <alignment horizontal="left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39" fillId="27" borderId="37" xfId="0" applyFont="1" applyFill="1" applyBorder="1" applyAlignment="1">
      <alignment horizontal="center" vertical="center"/>
    </xf>
    <xf numFmtId="0" fontId="39" fillId="27" borderId="27" xfId="0" applyFont="1" applyFill="1" applyBorder="1" applyAlignment="1">
      <alignment horizontal="center" vertical="center"/>
    </xf>
    <xf numFmtId="0" fontId="39" fillId="27" borderId="28" xfId="0" applyFont="1" applyFill="1" applyBorder="1" applyAlignment="1">
      <alignment horizontal="center" vertical="center"/>
    </xf>
    <xf numFmtId="0" fontId="39" fillId="27" borderId="37" xfId="0" applyFont="1" applyFill="1" applyBorder="1" applyAlignment="1">
      <alignment horizontal="left" vertical="center" wrapText="1"/>
    </xf>
    <xf numFmtId="0" fontId="39" fillId="27" borderId="27" xfId="0" applyFont="1" applyFill="1" applyBorder="1" applyAlignment="1">
      <alignment horizontal="left" vertical="center" wrapText="1"/>
    </xf>
    <xf numFmtId="0" fontId="39" fillId="27" borderId="28" xfId="0" applyFont="1" applyFill="1" applyBorder="1" applyAlignment="1">
      <alignment horizontal="left" vertical="center" wrapText="1"/>
    </xf>
    <xf numFmtId="0" fontId="39" fillId="27" borderId="20" xfId="0" applyFont="1" applyFill="1" applyBorder="1" applyAlignment="1">
      <alignment horizontal="center" vertical="center"/>
    </xf>
    <xf numFmtId="0" fontId="39" fillId="27" borderId="19" xfId="0" applyFont="1" applyFill="1" applyBorder="1" applyAlignment="1">
      <alignment horizontal="center" vertical="center"/>
    </xf>
    <xf numFmtId="0" fontId="39" fillId="27" borderId="35" xfId="0" applyFont="1" applyFill="1" applyBorder="1" applyAlignment="1">
      <alignment horizontal="center" vertical="center"/>
    </xf>
    <xf numFmtId="0" fontId="31" fillId="0" borderId="35" xfId="1" applyFont="1" applyBorder="1" applyAlignment="1">
      <alignment horizontal="center" vertical="center" wrapText="1"/>
    </xf>
    <xf numFmtId="0" fontId="22" fillId="0" borderId="20" xfId="1" applyFon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18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2" xfId="38" applyFont="1" applyBorder="1" applyAlignment="1">
      <alignment horizontal="center" vertical="center" wrapText="1"/>
    </xf>
    <xf numFmtId="0" fontId="47" fillId="0" borderId="10" xfId="38" applyFont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47" fillId="0" borderId="15" xfId="38" applyFont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40" xfId="38" applyFont="1" applyFill="1" applyBorder="1" applyAlignment="1">
      <alignment horizontal="center" vertical="center" wrapText="1"/>
    </xf>
    <xf numFmtId="0" fontId="25" fillId="0" borderId="0" xfId="38" applyFont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43" xfId="38" applyFont="1" applyFill="1" applyBorder="1" applyAlignment="1">
      <alignment horizontal="center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4" fillId="24" borderId="19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0" fontId="22" fillId="0" borderId="15" xfId="38" applyFont="1" applyBorder="1" applyAlignment="1">
      <alignment horizontal="center" vertical="center" wrapText="1"/>
    </xf>
    <xf numFmtId="0" fontId="23" fillId="24" borderId="44" xfId="38" applyFont="1" applyFill="1" applyBorder="1" applyAlignment="1">
      <alignment horizontal="left" vertical="center" wrapText="1"/>
    </xf>
    <xf numFmtId="0" fontId="23" fillId="24" borderId="45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38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3" fillId="24" borderId="30" xfId="38" applyFont="1" applyFill="1" applyBorder="1" applyAlignment="1">
      <alignment horizontal="left" vertical="center" wrapText="1"/>
    </xf>
    <xf numFmtId="0" fontId="23" fillId="24" borderId="31" xfId="38" applyFont="1" applyFill="1" applyBorder="1" applyAlignment="1">
      <alignment horizontal="left" vertical="center" wrapText="1"/>
    </xf>
    <xf numFmtId="0" fontId="44" fillId="25" borderId="20" xfId="0" applyFont="1" applyFill="1" applyBorder="1" applyAlignment="1">
      <alignment horizontal="center" vertical="center" wrapText="1"/>
    </xf>
    <xf numFmtId="0" fontId="44" fillId="25" borderId="19" xfId="0" applyFont="1" applyFill="1" applyBorder="1" applyAlignment="1">
      <alignment horizontal="center" vertical="center" wrapText="1"/>
    </xf>
    <xf numFmtId="0" fontId="44" fillId="25" borderId="35" xfId="0" applyFont="1" applyFill="1" applyBorder="1" applyAlignment="1">
      <alignment horizontal="center" vertical="center" wrapText="1"/>
    </xf>
    <xf numFmtId="0" fontId="45" fillId="0" borderId="10" xfId="1" applyFont="1" applyBorder="1" applyAlignment="1">
      <alignment horizontal="center" vertical="center" wrapText="1"/>
    </xf>
    <xf numFmtId="0" fontId="22" fillId="0" borderId="10" xfId="38" applyFont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0" fontId="46" fillId="0" borderId="35" xfId="0" applyFont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/>
    </xf>
    <xf numFmtId="0" fontId="44" fillId="25" borderId="20" xfId="0" applyFont="1" applyFill="1" applyBorder="1" applyAlignment="1">
      <alignment horizontal="center" vertical="center"/>
    </xf>
    <xf numFmtId="0" fontId="44" fillId="25" borderId="19" xfId="0" applyFont="1" applyFill="1" applyBorder="1" applyAlignment="1">
      <alignment horizontal="center" vertical="center"/>
    </xf>
    <xf numFmtId="0" fontId="44" fillId="25" borderId="35" xfId="0" applyFont="1" applyFill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</cellXfs>
  <cellStyles count="44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9"/>
  <sheetViews>
    <sheetView workbookViewId="0">
      <selection activeCell="D15" sqref="D15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18"/>
      <c r="C1" s="18"/>
      <c r="D1" s="18"/>
    </row>
    <row r="2" spans="2:4" x14ac:dyDescent="0.3">
      <c r="B2" s="19" t="s">
        <v>127</v>
      </c>
      <c r="C2" s="20" t="s">
        <v>128</v>
      </c>
      <c r="D2" s="21" t="s">
        <v>126</v>
      </c>
    </row>
    <row r="3" spans="2:4" x14ac:dyDescent="0.3">
      <c r="B3" s="134" t="s">
        <v>139</v>
      </c>
      <c r="C3" s="134" t="s">
        <v>138</v>
      </c>
      <c r="D3" s="22"/>
    </row>
    <row r="4" spans="2:4" x14ac:dyDescent="0.3">
      <c r="B4" s="135"/>
      <c r="C4" s="135"/>
      <c r="D4" s="22"/>
    </row>
    <row r="5" spans="2:4" x14ac:dyDescent="0.3">
      <c r="B5" s="135"/>
      <c r="C5" s="135"/>
      <c r="D5" s="22"/>
    </row>
    <row r="6" spans="2:4" x14ac:dyDescent="0.3">
      <c r="B6" s="135"/>
      <c r="C6" s="135"/>
      <c r="D6" s="22"/>
    </row>
    <row r="7" spans="2:4" x14ac:dyDescent="0.3">
      <c r="B7" s="135"/>
      <c r="C7" s="135"/>
      <c r="D7" s="22"/>
    </row>
    <row r="8" spans="2:4" x14ac:dyDescent="0.3">
      <c r="B8" s="135"/>
      <c r="C8" s="135"/>
      <c r="D8" s="22"/>
    </row>
    <row r="9" spans="2:4" ht="15" thickBot="1" x14ac:dyDescent="0.35">
      <c r="B9" s="136"/>
      <c r="C9" s="136"/>
      <c r="D9" s="23"/>
    </row>
    <row r="11" spans="2:4" ht="49.5" customHeight="1" x14ac:dyDescent="0.3">
      <c r="B11" s="139" t="s">
        <v>131</v>
      </c>
      <c r="C11" s="140"/>
      <c r="D11" s="18"/>
    </row>
    <row r="12" spans="2:4" ht="15" thickBot="1" x14ac:dyDescent="0.35">
      <c r="B12" s="18"/>
      <c r="C12" s="18"/>
      <c r="D12" s="18"/>
    </row>
    <row r="13" spans="2:4" x14ac:dyDescent="0.3">
      <c r="B13" s="24" t="s">
        <v>129</v>
      </c>
      <c r="C13" s="25" t="s">
        <v>130</v>
      </c>
      <c r="D13" s="26"/>
    </row>
    <row r="14" spans="2:4" ht="27.6" x14ac:dyDescent="0.3">
      <c r="B14" s="137" t="s">
        <v>5</v>
      </c>
      <c r="C14" s="56" t="s">
        <v>140</v>
      </c>
      <c r="D14" s="26"/>
    </row>
    <row r="15" spans="2:4" x14ac:dyDescent="0.3">
      <c r="B15" s="137"/>
      <c r="C15" s="22" t="s">
        <v>141</v>
      </c>
      <c r="D15" s="18"/>
    </row>
    <row r="16" spans="2:4" x14ac:dyDescent="0.3">
      <c r="B16" s="137"/>
      <c r="C16" s="22" t="s">
        <v>142</v>
      </c>
      <c r="D16" s="18"/>
    </row>
    <row r="17" spans="2:3" ht="15" thickBot="1" x14ac:dyDescent="0.35">
      <c r="B17" s="138"/>
      <c r="C17" s="23" t="s">
        <v>143</v>
      </c>
    </row>
    <row r="19" spans="2:3" ht="54" customHeight="1" x14ac:dyDescent="0.3">
      <c r="B19" s="141" t="s">
        <v>132</v>
      </c>
      <c r="C19" s="142"/>
    </row>
  </sheetData>
  <mergeCells count="5">
    <mergeCell ref="B3:B9"/>
    <mergeCell ref="B14:B17"/>
    <mergeCell ref="B11:C11"/>
    <mergeCell ref="B19:C19"/>
    <mergeCell ref="C3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"/>
  <sheetViews>
    <sheetView topLeftCell="A5" workbookViewId="0">
      <selection activeCell="G17" sqref="G17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</cols>
  <sheetData>
    <row r="1" spans="1:3" ht="15" thickBot="1" x14ac:dyDescent="0.35">
      <c r="A1" s="147" t="s">
        <v>137</v>
      </c>
      <c r="B1" s="147"/>
      <c r="C1" s="147"/>
    </row>
    <row r="2" spans="1:3" ht="15.6" x14ac:dyDescent="0.3">
      <c r="A2" s="143" t="s">
        <v>111</v>
      </c>
      <c r="B2" s="144"/>
      <c r="C2" s="145"/>
    </row>
    <row r="3" spans="1:3" ht="15.6" x14ac:dyDescent="0.3">
      <c r="A3" s="8" t="s">
        <v>112</v>
      </c>
      <c r="B3" s="9" t="s">
        <v>113</v>
      </c>
      <c r="C3" s="10" t="s">
        <v>114</v>
      </c>
    </row>
    <row r="4" spans="1:3" ht="15" thickBot="1" x14ac:dyDescent="0.35">
      <c r="A4" s="11" t="s">
        <v>115</v>
      </c>
      <c r="B4" s="79">
        <v>42948</v>
      </c>
      <c r="C4" s="80">
        <v>43435</v>
      </c>
    </row>
    <row r="5" spans="1:3" ht="15" thickBot="1" x14ac:dyDescent="0.35">
      <c r="A5" s="146"/>
      <c r="B5" s="146"/>
      <c r="C5" s="146"/>
    </row>
    <row r="6" spans="1:3" ht="15.6" x14ac:dyDescent="0.3">
      <c r="A6" s="143" t="s">
        <v>116</v>
      </c>
      <c r="B6" s="144"/>
      <c r="C6" s="145"/>
    </row>
    <row r="7" spans="1:3" ht="15" thickBot="1" x14ac:dyDescent="0.35">
      <c r="A7" s="11" t="s">
        <v>146</v>
      </c>
      <c r="B7" s="148"/>
      <c r="C7" s="149"/>
    </row>
    <row r="8" spans="1:3" ht="15" thickBot="1" x14ac:dyDescent="0.35">
      <c r="A8" s="146"/>
      <c r="B8" s="146"/>
      <c r="C8" s="146"/>
    </row>
    <row r="9" spans="1:3" ht="15.6" x14ac:dyDescent="0.3">
      <c r="A9" s="143" t="s">
        <v>2</v>
      </c>
      <c r="B9" s="144"/>
      <c r="C9" s="145"/>
    </row>
    <row r="10" spans="1:3" ht="31.2" x14ac:dyDescent="0.3">
      <c r="A10" s="8" t="s">
        <v>117</v>
      </c>
      <c r="B10" s="9" t="s">
        <v>118</v>
      </c>
      <c r="C10" s="10" t="s">
        <v>119</v>
      </c>
    </row>
    <row r="11" spans="1:3" x14ac:dyDescent="0.3">
      <c r="A11" s="12" t="s">
        <v>3</v>
      </c>
      <c r="B11" s="13">
        <f>'Detalhe Plano de Aquisições'!H20</f>
        <v>30116788.119459461</v>
      </c>
      <c r="C11" s="14">
        <v>47826087</v>
      </c>
    </row>
    <row r="12" spans="1:3" x14ac:dyDescent="0.3">
      <c r="A12" s="12" t="s">
        <v>120</v>
      </c>
      <c r="B12" s="13">
        <f>'Detalhe Plano de Aquisições'!H34</f>
        <v>2326857.8186486484</v>
      </c>
      <c r="C12" s="14">
        <v>5082126</v>
      </c>
    </row>
    <row r="13" spans="1:3" x14ac:dyDescent="0.3">
      <c r="A13" s="12" t="s">
        <v>121</v>
      </c>
      <c r="B13" s="13">
        <f>'Detalhe Plano de Aquisições'!H52</f>
        <v>7155054.5675675664</v>
      </c>
      <c r="C13" s="14">
        <v>2979770</v>
      </c>
    </row>
    <row r="14" spans="1:3" x14ac:dyDescent="0.3">
      <c r="A14" s="12" t="s">
        <v>122</v>
      </c>
      <c r="B14" s="13">
        <f>'Detalhe Plano de Aquisições'!H77</f>
        <v>100000</v>
      </c>
      <c r="C14" s="14">
        <v>826985.28</v>
      </c>
    </row>
    <row r="15" spans="1:3" x14ac:dyDescent="0.3">
      <c r="A15" s="12" t="s">
        <v>123</v>
      </c>
      <c r="B15" s="13">
        <f>('Detalhe Plano de Aquisições'!H60)+('Detalhe Plano de Aquisições'!G71)</f>
        <v>1798166.9918918917</v>
      </c>
      <c r="C15" s="14">
        <v>19322610.719999999</v>
      </c>
    </row>
    <row r="16" spans="1:3" x14ac:dyDescent="0.3">
      <c r="A16" s="12" t="s">
        <v>124</v>
      </c>
      <c r="B16" s="13">
        <f>'Detalhe Plano de Aquisições'!H87</f>
        <v>0</v>
      </c>
      <c r="C16" s="14">
        <v>0</v>
      </c>
    </row>
    <row r="17" spans="1:3" ht="16.2" thickBot="1" x14ac:dyDescent="0.35">
      <c r="A17" s="15" t="s">
        <v>4</v>
      </c>
      <c r="B17" s="16">
        <f>SUM(B11:B16)</f>
        <v>41496867.497567564</v>
      </c>
      <c r="C17" s="17">
        <f>SUM(C11:C16)</f>
        <v>76037579</v>
      </c>
    </row>
    <row r="18" spans="1:3" ht="15" thickBot="1" x14ac:dyDescent="0.35"/>
    <row r="19" spans="1:3" ht="15.6" x14ac:dyDescent="0.3">
      <c r="A19" s="143" t="s">
        <v>6</v>
      </c>
      <c r="B19" s="144"/>
      <c r="C19" s="145"/>
    </row>
    <row r="20" spans="1:3" ht="31.2" x14ac:dyDescent="0.3">
      <c r="A20" s="8" t="s">
        <v>125</v>
      </c>
      <c r="B20" s="9" t="s">
        <v>118</v>
      </c>
      <c r="C20" s="10" t="s">
        <v>133</v>
      </c>
    </row>
    <row r="21" spans="1:3" ht="27.6" x14ac:dyDescent="0.3">
      <c r="A21" s="89" t="s">
        <v>140</v>
      </c>
      <c r="B21" s="13">
        <f>SUM('Detalhe Plano de Aquisições'!H15:H19,'Detalhe Plano de Aquisições'!H57)</f>
        <v>31770902.297837839</v>
      </c>
      <c r="C21" s="14">
        <v>63380000</v>
      </c>
    </row>
    <row r="22" spans="1:3" x14ac:dyDescent="0.3">
      <c r="A22" s="27" t="s">
        <v>141</v>
      </c>
      <c r="B22" s="13">
        <f>SUM('Detalhe Plano de Aquisições'!H25:H28,'Detalhe Plano de Aquisições'!H39:H44,'Detalhe Plano de Aquisições'!G65)</f>
        <v>5970830.6537837842</v>
      </c>
      <c r="C22" s="14">
        <v>26260000</v>
      </c>
    </row>
    <row r="23" spans="1:3" x14ac:dyDescent="0.3">
      <c r="A23" s="27" t="s">
        <v>142</v>
      </c>
      <c r="B23" s="13" t="e">
        <f>SUM('Detalhe Plano de Aquisições'!H29:H30,'Detalhe Plano de Aquisições'!H45,'Detalhe Plano de Aquisições'!H58:H59,'Detalhe Plano de Aquisições'!#REF!)</f>
        <v>#REF!</v>
      </c>
      <c r="C23" s="14">
        <v>8030000</v>
      </c>
    </row>
    <row r="24" spans="1:3" x14ac:dyDescent="0.3">
      <c r="A24" s="27" t="s">
        <v>143</v>
      </c>
      <c r="B24" s="13" t="e">
        <f>SUM('Detalhe Plano de Aquisições'!#REF!,'Detalhe Plano de Aquisições'!H46:H51,'Detalhe Plano de Aquisições'!G66:G70)</f>
        <v>#REF!</v>
      </c>
      <c r="C24" s="14">
        <v>6330000</v>
      </c>
    </row>
    <row r="25" spans="1:3" ht="16.2" thickBot="1" x14ac:dyDescent="0.35">
      <c r="A25" s="15" t="s">
        <v>4</v>
      </c>
      <c r="B25" s="16" t="e">
        <f>SUM(B21:B24)</f>
        <v>#REF!</v>
      </c>
      <c r="C25" s="17">
        <f>SUM(C21:C24)</f>
        <v>104000000</v>
      </c>
    </row>
  </sheetData>
  <mergeCells count="8">
    <mergeCell ref="A19:C19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C63"/>
  <sheetViews>
    <sheetView zoomScale="85" zoomScaleNormal="85" workbookViewId="0">
      <selection activeCell="C56" sqref="C56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4" spans="1:3" ht="67.5" customHeight="1" x14ac:dyDescent="0.3">
      <c r="A4" s="151" t="s">
        <v>72</v>
      </c>
      <c r="B4" s="151"/>
      <c r="C4" s="151"/>
    </row>
    <row r="6" spans="1:3" ht="15" thickBot="1" x14ac:dyDescent="0.35"/>
    <row r="7" spans="1:3" ht="15" thickBot="1" x14ac:dyDescent="0.35">
      <c r="A7" s="62"/>
      <c r="B7" s="63" t="s">
        <v>60</v>
      </c>
      <c r="C7" s="62"/>
    </row>
    <row r="8" spans="1:3" ht="55.2" x14ac:dyDescent="0.3">
      <c r="A8" s="52" t="s">
        <v>51</v>
      </c>
      <c r="B8" s="64" t="s">
        <v>98</v>
      </c>
      <c r="C8" s="62"/>
    </row>
    <row r="9" spans="1:3" ht="27.6" x14ac:dyDescent="0.3">
      <c r="A9" s="53" t="s">
        <v>52</v>
      </c>
      <c r="B9" s="65" t="s">
        <v>99</v>
      </c>
      <c r="C9" s="62"/>
    </row>
    <row r="10" spans="1:3" x14ac:dyDescent="0.3">
      <c r="A10" s="61"/>
      <c r="B10" s="66"/>
      <c r="C10" s="62"/>
    </row>
    <row r="11" spans="1:3" ht="15" thickBot="1" x14ac:dyDescent="0.35">
      <c r="A11" s="60"/>
      <c r="B11" s="67"/>
      <c r="C11" s="62"/>
    </row>
    <row r="12" spans="1:3" ht="15" thickBot="1" x14ac:dyDescent="0.35">
      <c r="A12" s="62"/>
      <c r="B12" s="63" t="s">
        <v>103</v>
      </c>
      <c r="C12" s="62"/>
    </row>
    <row r="13" spans="1:3" ht="15" thickBot="1" x14ac:dyDescent="0.35">
      <c r="A13" s="59" t="s">
        <v>109</v>
      </c>
      <c r="B13" s="69" t="s">
        <v>134</v>
      </c>
      <c r="C13" s="62"/>
    </row>
    <row r="14" spans="1:3" x14ac:dyDescent="0.3">
      <c r="A14" s="59" t="s">
        <v>71</v>
      </c>
      <c r="B14" s="68" t="s">
        <v>104</v>
      </c>
      <c r="C14" s="62"/>
    </row>
    <row r="15" spans="1:3" ht="15" thickBot="1" x14ac:dyDescent="0.35">
      <c r="A15" s="54" t="s">
        <v>62</v>
      </c>
      <c r="B15" s="69" t="s">
        <v>100</v>
      </c>
      <c r="C15" s="62"/>
    </row>
    <row r="16" spans="1:3" x14ac:dyDescent="0.3">
      <c r="A16" s="78" t="s">
        <v>101</v>
      </c>
      <c r="B16" s="67" t="s">
        <v>102</v>
      </c>
      <c r="C16" s="62"/>
    </row>
    <row r="17" spans="1:3" ht="15" thickBot="1" x14ac:dyDescent="0.35">
      <c r="A17" s="62"/>
      <c r="B17" s="62"/>
      <c r="C17" s="62"/>
    </row>
    <row r="18" spans="1:3" ht="15" thickBot="1" x14ac:dyDescent="0.35">
      <c r="A18" s="62"/>
      <c r="B18" s="63" t="s">
        <v>58</v>
      </c>
      <c r="C18" s="62"/>
    </row>
    <row r="19" spans="1:3" x14ac:dyDescent="0.3">
      <c r="A19" s="155" t="s">
        <v>45</v>
      </c>
      <c r="B19" s="55" t="s">
        <v>9</v>
      </c>
      <c r="C19" s="62"/>
    </row>
    <row r="20" spans="1:3" ht="15.75" customHeight="1" x14ac:dyDescent="0.3">
      <c r="A20" s="156"/>
      <c r="B20" s="56" t="s">
        <v>7</v>
      </c>
      <c r="C20" s="62"/>
    </row>
    <row r="21" spans="1:3" ht="15" thickBot="1" x14ac:dyDescent="0.35">
      <c r="A21" s="157"/>
      <c r="B21" s="70" t="s">
        <v>8</v>
      </c>
      <c r="C21" s="62"/>
    </row>
    <row r="22" spans="1:3" ht="15" thickBot="1" x14ac:dyDescent="0.35">
      <c r="A22" s="62"/>
      <c r="B22" s="62"/>
      <c r="C22" s="62"/>
    </row>
    <row r="23" spans="1:3" ht="15" thickBot="1" x14ac:dyDescent="0.35">
      <c r="A23" s="71"/>
      <c r="B23" s="63" t="s">
        <v>58</v>
      </c>
      <c r="C23" s="62"/>
    </row>
    <row r="24" spans="1:3" x14ac:dyDescent="0.3">
      <c r="A24" s="158" t="s">
        <v>44</v>
      </c>
      <c r="B24" s="55" t="s">
        <v>1</v>
      </c>
      <c r="C24" s="62"/>
    </row>
    <row r="25" spans="1:3" x14ac:dyDescent="0.3">
      <c r="A25" s="159"/>
      <c r="B25" s="56" t="s">
        <v>14</v>
      </c>
      <c r="C25" s="62"/>
    </row>
    <row r="26" spans="1:3" x14ac:dyDescent="0.3">
      <c r="A26" s="159"/>
      <c r="B26" s="56" t="s">
        <v>12</v>
      </c>
      <c r="C26" s="62"/>
    </row>
    <row r="27" spans="1:3" x14ac:dyDescent="0.3">
      <c r="A27" s="159"/>
      <c r="B27" s="56" t="s">
        <v>11</v>
      </c>
      <c r="C27" s="62"/>
    </row>
    <row r="28" spans="1:3" x14ac:dyDescent="0.3">
      <c r="A28" s="159"/>
      <c r="B28" s="56" t="s">
        <v>13</v>
      </c>
      <c r="C28" s="62"/>
    </row>
    <row r="29" spans="1:3" x14ac:dyDescent="0.3">
      <c r="A29" s="159"/>
      <c r="B29" s="56" t="s">
        <v>93</v>
      </c>
      <c r="C29" s="62"/>
    </row>
    <row r="30" spans="1:3" ht="15" customHeight="1" x14ac:dyDescent="0.3">
      <c r="A30" s="159"/>
      <c r="B30" s="56" t="s">
        <v>49</v>
      </c>
      <c r="C30" s="62"/>
    </row>
    <row r="31" spans="1:3" ht="15" thickBot="1" x14ac:dyDescent="0.35">
      <c r="A31" s="160"/>
      <c r="B31" s="57" t="s">
        <v>106</v>
      </c>
      <c r="C31" s="62"/>
    </row>
    <row r="32" spans="1:3" ht="15" thickBot="1" x14ac:dyDescent="0.35">
      <c r="A32" s="62"/>
      <c r="B32" s="62"/>
      <c r="C32" s="62"/>
    </row>
    <row r="33" spans="1:3" ht="15" thickBot="1" x14ac:dyDescent="0.35">
      <c r="A33" s="62"/>
      <c r="B33" s="63" t="s">
        <v>59</v>
      </c>
      <c r="C33" s="63" t="s">
        <v>58</v>
      </c>
    </row>
    <row r="34" spans="1:3" x14ac:dyDescent="0.3">
      <c r="A34" s="161" t="s">
        <v>46</v>
      </c>
      <c r="B34" s="146" t="s">
        <v>61</v>
      </c>
      <c r="C34" s="58" t="s">
        <v>73</v>
      </c>
    </row>
    <row r="35" spans="1:3" x14ac:dyDescent="0.3">
      <c r="A35" s="162"/>
      <c r="B35" s="146"/>
      <c r="C35" s="47" t="s">
        <v>74</v>
      </c>
    </row>
    <row r="36" spans="1:3" x14ac:dyDescent="0.3">
      <c r="A36" s="162"/>
      <c r="B36" s="146"/>
      <c r="C36" s="47" t="s">
        <v>41</v>
      </c>
    </row>
    <row r="37" spans="1:3" x14ac:dyDescent="0.3">
      <c r="A37" s="162"/>
      <c r="B37" s="146"/>
      <c r="C37" s="47" t="s">
        <v>75</v>
      </c>
    </row>
    <row r="38" spans="1:3" x14ac:dyDescent="0.3">
      <c r="A38" s="162"/>
      <c r="B38" s="146"/>
      <c r="C38" s="47" t="s">
        <v>78</v>
      </c>
    </row>
    <row r="39" spans="1:3" x14ac:dyDescent="0.3">
      <c r="A39" s="162"/>
      <c r="B39" s="146"/>
      <c r="C39" s="47" t="s">
        <v>76</v>
      </c>
    </row>
    <row r="40" spans="1:3" x14ac:dyDescent="0.3">
      <c r="A40" s="162"/>
      <c r="B40" s="164"/>
      <c r="C40" s="47" t="s">
        <v>77</v>
      </c>
    </row>
    <row r="41" spans="1:3" x14ac:dyDescent="0.3">
      <c r="A41" s="162"/>
      <c r="B41" s="152" t="s">
        <v>47</v>
      </c>
      <c r="C41" s="47" t="s">
        <v>79</v>
      </c>
    </row>
    <row r="42" spans="1:3" x14ac:dyDescent="0.3">
      <c r="A42" s="162"/>
      <c r="B42" s="153"/>
      <c r="C42" s="47" t="s">
        <v>80</v>
      </c>
    </row>
    <row r="43" spans="1:3" x14ac:dyDescent="0.3">
      <c r="A43" s="162"/>
      <c r="B43" s="153"/>
      <c r="C43" s="47" t="s">
        <v>81</v>
      </c>
    </row>
    <row r="44" spans="1:3" x14ac:dyDescent="0.3">
      <c r="A44" s="162"/>
      <c r="B44" s="153"/>
      <c r="C44" s="47" t="s">
        <v>75</v>
      </c>
    </row>
    <row r="45" spans="1:3" x14ac:dyDescent="0.3">
      <c r="A45" s="162"/>
      <c r="B45" s="153"/>
      <c r="C45" s="47" t="s">
        <v>78</v>
      </c>
    </row>
    <row r="46" spans="1:3" x14ac:dyDescent="0.3">
      <c r="A46" s="162"/>
      <c r="B46" s="153"/>
      <c r="C46" s="47" t="s">
        <v>107</v>
      </c>
    </row>
    <row r="47" spans="1:3" x14ac:dyDescent="0.3">
      <c r="A47" s="162"/>
      <c r="B47" s="153"/>
      <c r="C47" s="47" t="s">
        <v>108</v>
      </c>
    </row>
    <row r="48" spans="1:3" x14ac:dyDescent="0.3">
      <c r="A48" s="162"/>
      <c r="B48" s="153"/>
      <c r="C48" s="165" t="s">
        <v>15</v>
      </c>
    </row>
    <row r="49" spans="1:3" ht="3.6" customHeight="1" x14ac:dyDescent="0.3">
      <c r="A49" s="162"/>
      <c r="B49" s="153"/>
      <c r="C49" s="166"/>
    </row>
    <row r="50" spans="1:3" hidden="1" x14ac:dyDescent="0.3">
      <c r="A50" s="162"/>
      <c r="B50" s="154"/>
      <c r="C50" s="167"/>
    </row>
    <row r="51" spans="1:3" x14ac:dyDescent="0.3">
      <c r="A51" s="162"/>
      <c r="B51" s="152" t="s">
        <v>48</v>
      </c>
      <c r="C51" s="47" t="s">
        <v>42</v>
      </c>
    </row>
    <row r="52" spans="1:3" x14ac:dyDescent="0.3">
      <c r="A52" s="162"/>
      <c r="B52" s="153"/>
      <c r="C52" s="47" t="s">
        <v>75</v>
      </c>
    </row>
    <row r="53" spans="1:3" x14ac:dyDescent="0.3">
      <c r="A53" s="163"/>
      <c r="B53" s="154"/>
      <c r="C53" s="47" t="s">
        <v>78</v>
      </c>
    </row>
    <row r="54" spans="1:3" x14ac:dyDescent="0.3">
      <c r="C54" s="74"/>
    </row>
    <row r="55" spans="1:3" ht="15" thickBot="1" x14ac:dyDescent="0.35">
      <c r="C55" s="74"/>
    </row>
    <row r="56" spans="1:3" ht="15" thickBot="1" x14ac:dyDescent="0.35">
      <c r="B56" s="63" t="s">
        <v>88</v>
      </c>
    </row>
    <row r="57" spans="1:3" x14ac:dyDescent="0.3">
      <c r="A57" s="150" t="s">
        <v>82</v>
      </c>
      <c r="B57" s="58" t="s">
        <v>83</v>
      </c>
    </row>
    <row r="58" spans="1:3" x14ac:dyDescent="0.3">
      <c r="A58" s="150"/>
      <c r="B58" s="47" t="s">
        <v>135</v>
      </c>
    </row>
    <row r="59" spans="1:3" x14ac:dyDescent="0.3">
      <c r="A59" s="150"/>
      <c r="B59" s="47" t="s">
        <v>84</v>
      </c>
    </row>
    <row r="60" spans="1:3" x14ac:dyDescent="0.3">
      <c r="A60" s="150"/>
      <c r="B60" s="47" t="s">
        <v>136</v>
      </c>
    </row>
    <row r="61" spans="1:3" x14ac:dyDescent="0.3">
      <c r="A61" s="150"/>
      <c r="B61" s="47" t="s">
        <v>85</v>
      </c>
    </row>
    <row r="62" spans="1:3" x14ac:dyDescent="0.3">
      <c r="A62" s="150"/>
      <c r="B62" s="47" t="s">
        <v>86</v>
      </c>
    </row>
    <row r="63" spans="1:3" x14ac:dyDescent="0.3">
      <c r="A63" s="150"/>
      <c r="B63" s="47" t="s">
        <v>87</v>
      </c>
    </row>
  </sheetData>
  <mergeCells count="9">
    <mergeCell ref="A57:A63"/>
    <mergeCell ref="A4:C4"/>
    <mergeCell ref="B51:B53"/>
    <mergeCell ref="A19:A21"/>
    <mergeCell ref="A24:A31"/>
    <mergeCell ref="A34:A53"/>
    <mergeCell ref="B34:B40"/>
    <mergeCell ref="B41:B50"/>
    <mergeCell ref="C48:C50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21"/>
  <sheetViews>
    <sheetView tabSelected="1" topLeftCell="A67" zoomScale="80" zoomScaleNormal="80" workbookViewId="0">
      <selection activeCell="E45" sqref="E45"/>
    </sheetView>
  </sheetViews>
  <sheetFormatPr defaultRowHeight="14.4" x14ac:dyDescent="0.3"/>
  <cols>
    <col min="1" max="1" width="10.44140625" customWidth="1"/>
    <col min="2" max="2" width="14.88671875" customWidth="1"/>
    <col min="3" max="3" width="48.44140625" customWidth="1"/>
    <col min="4" max="4" width="41.44140625" customWidth="1"/>
    <col min="5" max="5" width="36.6640625" customWidth="1"/>
    <col min="6" max="7" width="12.88671875" customWidth="1"/>
    <col min="8" max="8" width="15.6640625" style="30" customWidth="1"/>
    <col min="9" max="9" width="15.6640625" style="33" customWidth="1"/>
    <col min="10" max="10" width="18" style="33" customWidth="1"/>
    <col min="11" max="11" width="12.6640625" customWidth="1"/>
    <col min="12" max="12" width="19.5546875" customWidth="1"/>
    <col min="13" max="13" width="15.5546875" customWidth="1"/>
    <col min="14" max="14" width="15" customWidth="1"/>
    <col min="15" max="17" width="18.88671875" customWidth="1"/>
  </cols>
  <sheetData>
    <row r="1" spans="1:20" x14ac:dyDescent="0.3">
      <c r="B1" s="48"/>
    </row>
    <row r="2" spans="1:20" ht="15.6" x14ac:dyDescent="0.3">
      <c r="B2" s="51" t="s">
        <v>55</v>
      </c>
    </row>
    <row r="3" spans="1:20" ht="15.6" x14ac:dyDescent="0.3">
      <c r="B3" s="50" t="s">
        <v>144</v>
      </c>
    </row>
    <row r="4" spans="1:20" ht="15.6" x14ac:dyDescent="0.3">
      <c r="B4" s="50" t="s">
        <v>145</v>
      </c>
    </row>
    <row r="5" spans="1:20" ht="15.6" x14ac:dyDescent="0.3">
      <c r="B5" s="50" t="s">
        <v>56</v>
      </c>
    </row>
    <row r="6" spans="1:20" ht="15.6" x14ac:dyDescent="0.3">
      <c r="B6" s="49"/>
    </row>
    <row r="7" spans="1:20" ht="15.6" x14ac:dyDescent="0.3">
      <c r="B7" s="50" t="s">
        <v>247</v>
      </c>
    </row>
    <row r="8" spans="1:20" ht="15.6" x14ac:dyDescent="0.3">
      <c r="B8" s="50" t="s">
        <v>178</v>
      </c>
    </row>
    <row r="9" spans="1:20" ht="15.6" x14ac:dyDescent="0.3">
      <c r="B9" s="50" t="s">
        <v>232</v>
      </c>
    </row>
    <row r="10" spans="1:20" ht="15.6" x14ac:dyDescent="0.3">
      <c r="B10" s="72" t="s">
        <v>69</v>
      </c>
    </row>
    <row r="11" spans="1:20" ht="15.75" customHeight="1" thickBot="1" x14ac:dyDescent="0.35">
      <c r="B11" s="184" t="s">
        <v>40</v>
      </c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"/>
      <c r="S11" s="1"/>
      <c r="T11" s="1"/>
    </row>
    <row r="12" spans="1:20" ht="15.6" x14ac:dyDescent="0.3">
      <c r="A12" s="95" t="s">
        <v>109</v>
      </c>
      <c r="B12" s="192" t="s">
        <v>0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3"/>
      <c r="R12" s="1"/>
      <c r="S12" s="1"/>
      <c r="T12" s="1"/>
    </row>
    <row r="13" spans="1:20" x14ac:dyDescent="0.3">
      <c r="A13" s="168">
        <v>1</v>
      </c>
      <c r="B13" s="186" t="s">
        <v>26</v>
      </c>
      <c r="C13" s="171" t="s">
        <v>62</v>
      </c>
      <c r="D13" s="171" t="s">
        <v>10</v>
      </c>
      <c r="E13" s="171" t="s">
        <v>65</v>
      </c>
      <c r="F13" s="171" t="s">
        <v>16</v>
      </c>
      <c r="G13" s="171" t="s">
        <v>17</v>
      </c>
      <c r="H13" s="177" t="s">
        <v>64</v>
      </c>
      <c r="I13" s="177"/>
      <c r="J13" s="177"/>
      <c r="K13" s="171" t="s">
        <v>66</v>
      </c>
      <c r="L13" s="171" t="s">
        <v>67</v>
      </c>
      <c r="M13" s="171" t="s">
        <v>68</v>
      </c>
      <c r="N13" s="171"/>
      <c r="O13" s="179" t="s">
        <v>92</v>
      </c>
      <c r="P13" s="171" t="s">
        <v>43</v>
      </c>
      <c r="Q13" s="194" t="s">
        <v>44</v>
      </c>
      <c r="R13" s="1"/>
      <c r="S13" s="1"/>
      <c r="T13" s="1"/>
    </row>
    <row r="14" spans="1:20" ht="54.75" customHeight="1" thickBot="1" x14ac:dyDescent="0.35">
      <c r="A14" s="170"/>
      <c r="B14" s="187"/>
      <c r="C14" s="172"/>
      <c r="D14" s="172"/>
      <c r="E14" s="172"/>
      <c r="F14" s="172"/>
      <c r="G14" s="172"/>
      <c r="H14" s="39" t="s">
        <v>20</v>
      </c>
      <c r="I14" s="102" t="s">
        <v>19</v>
      </c>
      <c r="J14" s="102" t="s">
        <v>21</v>
      </c>
      <c r="K14" s="172"/>
      <c r="L14" s="172"/>
      <c r="M14" s="40" t="s">
        <v>70</v>
      </c>
      <c r="N14" s="40" t="s">
        <v>24</v>
      </c>
      <c r="O14" s="180"/>
      <c r="P14" s="172"/>
      <c r="Q14" s="195"/>
      <c r="R14" s="1"/>
      <c r="S14" s="1"/>
      <c r="T14" s="1"/>
    </row>
    <row r="15" spans="1:20" ht="27.6" x14ac:dyDescent="0.3">
      <c r="A15" s="92" t="s">
        <v>179</v>
      </c>
      <c r="B15" s="90" t="s">
        <v>147</v>
      </c>
      <c r="C15" s="42" t="s">
        <v>148</v>
      </c>
      <c r="D15" s="42"/>
      <c r="E15" s="42" t="s">
        <v>80</v>
      </c>
      <c r="F15" s="42">
        <v>4</v>
      </c>
      <c r="G15" s="42" t="s">
        <v>149</v>
      </c>
      <c r="H15" s="43">
        <f>(14841628.74+15987271.58+16006095.16+14076094.14)/3.7</f>
        <v>16462456.654054055</v>
      </c>
      <c r="I15" s="44">
        <v>1</v>
      </c>
      <c r="J15" s="44">
        <v>0</v>
      </c>
      <c r="K15" s="42">
        <v>1</v>
      </c>
      <c r="L15" s="42" t="s">
        <v>8</v>
      </c>
      <c r="M15" s="81">
        <v>43182</v>
      </c>
      <c r="N15" s="81">
        <v>43311</v>
      </c>
      <c r="O15" s="42"/>
      <c r="P15" s="42"/>
      <c r="Q15" s="45" t="s">
        <v>49</v>
      </c>
      <c r="R15" s="1"/>
      <c r="S15" s="1"/>
      <c r="T15" s="1"/>
    </row>
    <row r="16" spans="1:20" ht="27.6" x14ac:dyDescent="0.3">
      <c r="A16" s="93" t="s">
        <v>180</v>
      </c>
      <c r="B16" s="91" t="s">
        <v>147</v>
      </c>
      <c r="C16" s="3" t="s">
        <v>218</v>
      </c>
      <c r="D16" s="3"/>
      <c r="E16" s="3" t="s">
        <v>80</v>
      </c>
      <c r="F16" s="3">
        <v>1</v>
      </c>
      <c r="G16" s="3"/>
      <c r="H16" s="28">
        <f>16500000/3.7</f>
        <v>4459459.4594594594</v>
      </c>
      <c r="I16" s="31">
        <v>1</v>
      </c>
      <c r="J16" s="31">
        <v>0</v>
      </c>
      <c r="K16" s="3">
        <v>1</v>
      </c>
      <c r="L16" s="3" t="s">
        <v>8</v>
      </c>
      <c r="M16" s="82">
        <v>43567</v>
      </c>
      <c r="N16" s="82">
        <v>43661</v>
      </c>
      <c r="O16" s="3"/>
      <c r="P16" s="3"/>
      <c r="Q16" s="4" t="s">
        <v>1</v>
      </c>
      <c r="R16" s="1"/>
      <c r="S16" s="1"/>
      <c r="T16" s="1"/>
    </row>
    <row r="17" spans="1:20" ht="27.6" x14ac:dyDescent="0.3">
      <c r="A17" s="93" t="s">
        <v>181</v>
      </c>
      <c r="B17" s="91" t="s">
        <v>147</v>
      </c>
      <c r="C17" s="3" t="s">
        <v>219</v>
      </c>
      <c r="D17" s="103"/>
      <c r="E17" s="103" t="s">
        <v>80</v>
      </c>
      <c r="F17" s="103">
        <v>1</v>
      </c>
      <c r="G17" s="103"/>
      <c r="H17" s="28">
        <f>16500000/3.7</f>
        <v>4459459.4594594594</v>
      </c>
      <c r="I17" s="104">
        <v>1</v>
      </c>
      <c r="J17" s="104">
        <v>0</v>
      </c>
      <c r="K17" s="103">
        <v>1</v>
      </c>
      <c r="L17" s="103" t="s">
        <v>8</v>
      </c>
      <c r="M17" s="107">
        <v>43689</v>
      </c>
      <c r="N17" s="107">
        <v>43787</v>
      </c>
      <c r="O17" s="103"/>
      <c r="P17" s="103"/>
      <c r="Q17" s="105" t="s">
        <v>1</v>
      </c>
      <c r="R17" s="1"/>
      <c r="S17" s="1"/>
      <c r="T17" s="1"/>
    </row>
    <row r="18" spans="1:20" ht="27.6" x14ac:dyDescent="0.3">
      <c r="A18" s="93" t="s">
        <v>217</v>
      </c>
      <c r="B18" s="91" t="s">
        <v>147</v>
      </c>
      <c r="C18" s="3" t="s">
        <v>220</v>
      </c>
      <c r="D18" s="3"/>
      <c r="E18" s="3" t="s">
        <v>80</v>
      </c>
      <c r="F18" s="3">
        <v>1</v>
      </c>
      <c r="G18" s="3"/>
      <c r="H18" s="28">
        <v>4459459.46</v>
      </c>
      <c r="I18" s="31">
        <v>1</v>
      </c>
      <c r="J18" s="31">
        <v>0</v>
      </c>
      <c r="K18" s="3">
        <v>1</v>
      </c>
      <c r="L18" s="3" t="s">
        <v>8</v>
      </c>
      <c r="M18" s="82">
        <v>43689</v>
      </c>
      <c r="N18" s="82">
        <v>43787</v>
      </c>
      <c r="O18" s="3"/>
      <c r="P18" s="3"/>
      <c r="Q18" s="4" t="s">
        <v>1</v>
      </c>
      <c r="R18" s="1"/>
      <c r="S18" s="1"/>
      <c r="T18" s="1"/>
    </row>
    <row r="19" spans="1:20" ht="28.2" thickBot="1" x14ac:dyDescent="0.35">
      <c r="A19" s="96" t="s">
        <v>237</v>
      </c>
      <c r="B19" s="106" t="s">
        <v>147</v>
      </c>
      <c r="C19" s="97" t="s">
        <v>176</v>
      </c>
      <c r="D19" s="97"/>
      <c r="E19" s="97" t="s">
        <v>80</v>
      </c>
      <c r="F19" s="97">
        <v>1</v>
      </c>
      <c r="G19" s="97" t="s">
        <v>210</v>
      </c>
      <c r="H19" s="115">
        <f>1021026.42/3.7</f>
        <v>275953.08648648649</v>
      </c>
      <c r="I19" s="98">
        <v>1</v>
      </c>
      <c r="J19" s="98">
        <v>0</v>
      </c>
      <c r="K19" s="97">
        <v>2</v>
      </c>
      <c r="L19" s="97" t="s">
        <v>8</v>
      </c>
      <c r="M19" s="116">
        <v>43598</v>
      </c>
      <c r="N19" s="116">
        <v>43668</v>
      </c>
      <c r="O19" s="97"/>
      <c r="P19" s="97"/>
      <c r="Q19" s="117" t="s">
        <v>1</v>
      </c>
      <c r="R19" s="1"/>
      <c r="S19" s="1"/>
      <c r="T19" s="1"/>
    </row>
    <row r="20" spans="1:20" x14ac:dyDescent="0.3">
      <c r="B20" s="34"/>
      <c r="C20" s="34"/>
      <c r="D20" s="34"/>
      <c r="E20" s="34"/>
      <c r="F20" s="34"/>
      <c r="G20" s="34" t="s">
        <v>4</v>
      </c>
      <c r="H20" s="35">
        <f>SUM(H15:H19)</f>
        <v>30116788.119459461</v>
      </c>
      <c r="I20" s="36"/>
      <c r="J20" s="36"/>
      <c r="K20" s="34"/>
      <c r="L20" s="34"/>
      <c r="M20" s="34"/>
      <c r="N20" s="34"/>
      <c r="O20" s="34"/>
      <c r="P20" s="34"/>
      <c r="Q20" s="34"/>
      <c r="R20" s="1"/>
      <c r="S20" s="1"/>
      <c r="T20" s="1"/>
    </row>
    <row r="21" spans="1:20" ht="15" thickBot="1" x14ac:dyDescent="0.35"/>
    <row r="22" spans="1:20" ht="15.6" x14ac:dyDescent="0.3">
      <c r="A22" s="95" t="s">
        <v>109</v>
      </c>
      <c r="B22" s="192" t="s">
        <v>25</v>
      </c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3"/>
      <c r="R22" s="1"/>
      <c r="S22" s="1"/>
      <c r="T22" s="1"/>
    </row>
    <row r="23" spans="1:20" ht="15" customHeight="1" x14ac:dyDescent="0.3">
      <c r="A23" s="168">
        <v>2</v>
      </c>
      <c r="B23" s="186" t="s">
        <v>26</v>
      </c>
      <c r="C23" s="171" t="s">
        <v>62</v>
      </c>
      <c r="D23" s="172" t="s">
        <v>10</v>
      </c>
      <c r="E23" s="171" t="s">
        <v>65</v>
      </c>
      <c r="F23" s="171" t="s">
        <v>16</v>
      </c>
      <c r="G23" s="171" t="s">
        <v>17</v>
      </c>
      <c r="H23" s="177" t="s">
        <v>18</v>
      </c>
      <c r="I23" s="177"/>
      <c r="J23" s="177"/>
      <c r="K23" s="171" t="s">
        <v>22</v>
      </c>
      <c r="L23" s="171" t="s">
        <v>23</v>
      </c>
      <c r="M23" s="171" t="s">
        <v>63</v>
      </c>
      <c r="N23" s="171"/>
      <c r="O23" s="179" t="s">
        <v>92</v>
      </c>
      <c r="P23" s="171" t="s">
        <v>43</v>
      </c>
      <c r="Q23" s="194" t="s">
        <v>44</v>
      </c>
      <c r="R23" s="1"/>
      <c r="S23" s="1"/>
      <c r="T23" s="1"/>
    </row>
    <row r="24" spans="1:20" ht="51.75" customHeight="1" thickBot="1" x14ac:dyDescent="0.35">
      <c r="A24" s="169"/>
      <c r="B24" s="187"/>
      <c r="C24" s="172"/>
      <c r="D24" s="188"/>
      <c r="E24" s="172"/>
      <c r="F24" s="172"/>
      <c r="G24" s="172"/>
      <c r="H24" s="39" t="s">
        <v>20</v>
      </c>
      <c r="I24" s="102" t="s">
        <v>19</v>
      </c>
      <c r="J24" s="102" t="s">
        <v>21</v>
      </c>
      <c r="K24" s="172"/>
      <c r="L24" s="172"/>
      <c r="M24" s="40" t="s">
        <v>70</v>
      </c>
      <c r="N24" s="40" t="s">
        <v>24</v>
      </c>
      <c r="O24" s="180"/>
      <c r="P24" s="172"/>
      <c r="Q24" s="195"/>
      <c r="R24" s="1"/>
      <c r="S24" s="1"/>
      <c r="T24" s="1"/>
    </row>
    <row r="25" spans="1:20" ht="27.6" x14ac:dyDescent="0.3">
      <c r="A25" s="92" t="s">
        <v>182</v>
      </c>
      <c r="B25" s="42" t="s">
        <v>147</v>
      </c>
      <c r="C25" s="42" t="s">
        <v>235</v>
      </c>
      <c r="D25" s="42"/>
      <c r="E25" s="42" t="s">
        <v>75</v>
      </c>
      <c r="F25" s="42">
        <v>1</v>
      </c>
      <c r="G25" s="42" t="s">
        <v>150</v>
      </c>
      <c r="H25" s="43">
        <v>300361.25</v>
      </c>
      <c r="I25" s="44">
        <v>1</v>
      </c>
      <c r="J25" s="44">
        <v>0</v>
      </c>
      <c r="K25" s="42">
        <v>2</v>
      </c>
      <c r="L25" s="42" t="s">
        <v>8</v>
      </c>
      <c r="M25" s="81">
        <v>43164</v>
      </c>
      <c r="N25" s="81">
        <v>43192</v>
      </c>
      <c r="O25" s="42"/>
      <c r="P25" s="42"/>
      <c r="Q25" s="45" t="s">
        <v>105</v>
      </c>
      <c r="R25" s="1"/>
      <c r="S25" s="1"/>
      <c r="T25" s="1"/>
    </row>
    <row r="26" spans="1:20" ht="27.6" x14ac:dyDescent="0.3">
      <c r="A26" s="93" t="s">
        <v>183</v>
      </c>
      <c r="B26" s="3" t="s">
        <v>147</v>
      </c>
      <c r="C26" s="3" t="s">
        <v>151</v>
      </c>
      <c r="D26" s="3"/>
      <c r="E26" s="3" t="s">
        <v>81</v>
      </c>
      <c r="F26" s="3">
        <v>1</v>
      </c>
      <c r="G26" s="3" t="s">
        <v>152</v>
      </c>
      <c r="H26" s="28">
        <v>14988.62</v>
      </c>
      <c r="I26" s="31">
        <v>1</v>
      </c>
      <c r="J26" s="31">
        <v>0</v>
      </c>
      <c r="K26" s="3">
        <v>2</v>
      </c>
      <c r="L26" s="3" t="s">
        <v>7</v>
      </c>
      <c r="M26" s="82">
        <v>43241</v>
      </c>
      <c r="N26" s="82">
        <v>43325</v>
      </c>
      <c r="O26" s="3"/>
      <c r="P26" s="3"/>
      <c r="Q26" s="4" t="s">
        <v>105</v>
      </c>
      <c r="R26" s="1"/>
      <c r="S26" s="1"/>
      <c r="T26" s="1"/>
    </row>
    <row r="27" spans="1:20" ht="27.6" x14ac:dyDescent="0.3">
      <c r="A27" s="93" t="s">
        <v>184</v>
      </c>
      <c r="B27" s="3" t="s">
        <v>147</v>
      </c>
      <c r="C27" s="3" t="s">
        <v>153</v>
      </c>
      <c r="D27" s="3"/>
      <c r="E27" s="3" t="s">
        <v>81</v>
      </c>
      <c r="F27" s="3">
        <v>1</v>
      </c>
      <c r="G27" s="3" t="s">
        <v>154</v>
      </c>
      <c r="H27" s="28">
        <f>19800/3.7</f>
        <v>5351.3513513513508</v>
      </c>
      <c r="I27" s="31">
        <v>1</v>
      </c>
      <c r="J27" s="31">
        <v>0</v>
      </c>
      <c r="K27" s="3">
        <v>2</v>
      </c>
      <c r="L27" s="3" t="s">
        <v>7</v>
      </c>
      <c r="M27" s="82">
        <v>43396</v>
      </c>
      <c r="N27" s="82">
        <v>43441</v>
      </c>
      <c r="O27" s="3"/>
      <c r="P27" s="3"/>
      <c r="Q27" s="4" t="s">
        <v>49</v>
      </c>
      <c r="R27" s="1"/>
      <c r="S27" s="1"/>
      <c r="T27" s="1"/>
    </row>
    <row r="28" spans="1:20" ht="37.5" customHeight="1" x14ac:dyDescent="0.3">
      <c r="A28" s="93" t="s">
        <v>185</v>
      </c>
      <c r="B28" s="3" t="s">
        <v>147</v>
      </c>
      <c r="C28" s="3" t="s">
        <v>223</v>
      </c>
      <c r="D28" s="3"/>
      <c r="E28" s="3" t="s">
        <v>80</v>
      </c>
      <c r="F28" s="3">
        <v>1</v>
      </c>
      <c r="G28" s="3" t="s">
        <v>215</v>
      </c>
      <c r="H28" s="28">
        <f>6081355.4/3.7</f>
        <v>1643609.5675675676</v>
      </c>
      <c r="I28" s="31">
        <v>1</v>
      </c>
      <c r="J28" s="31">
        <v>0</v>
      </c>
      <c r="K28" s="108" t="s">
        <v>224</v>
      </c>
      <c r="L28" s="3" t="s">
        <v>8</v>
      </c>
      <c r="M28" s="82">
        <v>43549</v>
      </c>
      <c r="N28" s="82">
        <v>43626</v>
      </c>
      <c r="O28" s="3"/>
      <c r="P28" s="3"/>
      <c r="Q28" s="4" t="s">
        <v>1</v>
      </c>
      <c r="R28" s="1"/>
      <c r="S28" s="1"/>
      <c r="T28" s="1"/>
    </row>
    <row r="29" spans="1:20" ht="27.6" x14ac:dyDescent="0.3">
      <c r="A29" s="93" t="s">
        <v>186</v>
      </c>
      <c r="B29" s="3" t="s">
        <v>147</v>
      </c>
      <c r="C29" s="3" t="s">
        <v>155</v>
      </c>
      <c r="D29" s="3"/>
      <c r="E29" s="3" t="s">
        <v>81</v>
      </c>
      <c r="F29" s="3">
        <v>1</v>
      </c>
      <c r="G29" s="3" t="s">
        <v>216</v>
      </c>
      <c r="H29" s="28">
        <v>6176</v>
      </c>
      <c r="I29" s="31">
        <v>1</v>
      </c>
      <c r="J29" s="31">
        <v>0</v>
      </c>
      <c r="K29" s="3">
        <v>3</v>
      </c>
      <c r="L29" s="3" t="s">
        <v>8</v>
      </c>
      <c r="M29" s="82">
        <v>43591</v>
      </c>
      <c r="N29" s="82">
        <v>43661</v>
      </c>
      <c r="O29" s="3"/>
      <c r="P29" s="3"/>
      <c r="Q29" s="4" t="s">
        <v>1</v>
      </c>
      <c r="R29" s="1"/>
      <c r="S29" s="1"/>
      <c r="T29" s="1"/>
    </row>
    <row r="30" spans="1:20" x14ac:dyDescent="0.3">
      <c r="A30" s="109" t="s">
        <v>187</v>
      </c>
      <c r="B30" s="110" t="s">
        <v>147</v>
      </c>
      <c r="C30" s="110" t="s">
        <v>156</v>
      </c>
      <c r="D30" s="110"/>
      <c r="E30" s="110" t="s">
        <v>80</v>
      </c>
      <c r="F30" s="110">
        <v>1</v>
      </c>
      <c r="G30" s="110"/>
      <c r="H30" s="111"/>
      <c r="I30" s="112">
        <v>1</v>
      </c>
      <c r="J30" s="112">
        <v>0</v>
      </c>
      <c r="K30" s="110">
        <v>3</v>
      </c>
      <c r="L30" s="110" t="s">
        <v>8</v>
      </c>
      <c r="M30" s="113"/>
      <c r="N30" s="113"/>
      <c r="O30" s="110"/>
      <c r="P30" s="110"/>
      <c r="Q30" s="114" t="s">
        <v>11</v>
      </c>
      <c r="R30" s="119" t="s">
        <v>233</v>
      </c>
      <c r="S30" s="1"/>
      <c r="T30" s="1"/>
    </row>
    <row r="31" spans="1:20" ht="27.6" x14ac:dyDescent="0.3">
      <c r="A31" s="93" t="s">
        <v>188</v>
      </c>
      <c r="B31" s="3" t="s">
        <v>147</v>
      </c>
      <c r="C31" s="3" t="s">
        <v>157</v>
      </c>
      <c r="D31" s="3"/>
      <c r="E31" s="3" t="s">
        <v>81</v>
      </c>
      <c r="F31" s="3">
        <v>5</v>
      </c>
      <c r="G31" s="3" t="s">
        <v>158</v>
      </c>
      <c r="H31" s="28">
        <f>(241475+7843.63+21230)/3.7</f>
        <v>73121.251351351355</v>
      </c>
      <c r="I31" s="31">
        <v>1</v>
      </c>
      <c r="J31" s="31">
        <v>0</v>
      </c>
      <c r="K31" s="3">
        <v>4</v>
      </c>
      <c r="L31" s="3" t="s">
        <v>7</v>
      </c>
      <c r="M31" s="82">
        <v>43269</v>
      </c>
      <c r="N31" s="82">
        <v>43319</v>
      </c>
      <c r="O31" s="3"/>
      <c r="P31" s="3"/>
      <c r="Q31" s="4" t="s">
        <v>105</v>
      </c>
      <c r="R31" s="1"/>
      <c r="S31" s="1"/>
      <c r="T31" s="1"/>
    </row>
    <row r="32" spans="1:20" ht="27.6" x14ac:dyDescent="0.3">
      <c r="A32" s="93" t="s">
        <v>221</v>
      </c>
      <c r="B32" s="3" t="s">
        <v>147</v>
      </c>
      <c r="C32" s="3" t="s">
        <v>234</v>
      </c>
      <c r="D32" s="3"/>
      <c r="E32" s="3" t="s">
        <v>75</v>
      </c>
      <c r="F32" s="3">
        <v>1</v>
      </c>
      <c r="G32" s="3"/>
      <c r="H32" s="28">
        <f>998385/3.7</f>
        <v>269833.78378378379</v>
      </c>
      <c r="I32" s="31">
        <v>1</v>
      </c>
      <c r="J32" s="31">
        <v>0</v>
      </c>
      <c r="K32" s="3">
        <v>2</v>
      </c>
      <c r="L32" s="3" t="s">
        <v>8</v>
      </c>
      <c r="M32" s="82">
        <v>43717</v>
      </c>
      <c r="N32" s="82">
        <v>43780</v>
      </c>
      <c r="O32" s="3"/>
      <c r="P32" s="3"/>
      <c r="Q32" s="4" t="s">
        <v>1</v>
      </c>
      <c r="R32" s="1"/>
      <c r="S32" s="1"/>
      <c r="T32" s="1"/>
    </row>
    <row r="33" spans="1:20" ht="28.2" thickBot="1" x14ac:dyDescent="0.35">
      <c r="A33" s="96" t="s">
        <v>222</v>
      </c>
      <c r="B33" s="97" t="s">
        <v>147</v>
      </c>
      <c r="C33" s="97" t="s">
        <v>236</v>
      </c>
      <c r="D33" s="97"/>
      <c r="E33" s="97" t="s">
        <v>81</v>
      </c>
      <c r="F33" s="97">
        <v>1</v>
      </c>
      <c r="G33" s="97"/>
      <c r="H33" s="115">
        <f>(19111+30528.18)/3.7</f>
        <v>13415.994594594595</v>
      </c>
      <c r="I33" s="98">
        <v>1</v>
      </c>
      <c r="J33" s="98">
        <v>0</v>
      </c>
      <c r="K33" s="97">
        <v>2</v>
      </c>
      <c r="L33" s="97" t="s">
        <v>7</v>
      </c>
      <c r="M33" s="116">
        <v>43717</v>
      </c>
      <c r="N33" s="116">
        <v>43780</v>
      </c>
      <c r="O33" s="97"/>
      <c r="P33" s="97"/>
      <c r="Q33" s="117" t="s">
        <v>1</v>
      </c>
      <c r="R33" s="1"/>
      <c r="S33" s="1"/>
      <c r="T33" s="1"/>
    </row>
    <row r="34" spans="1:20" x14ac:dyDescent="0.3">
      <c r="B34" s="34"/>
      <c r="C34" s="34"/>
      <c r="D34" s="34"/>
      <c r="E34" s="34"/>
      <c r="F34" s="34"/>
      <c r="G34" s="34" t="s">
        <v>4</v>
      </c>
      <c r="H34" s="35">
        <f>SUM(H25:H33)</f>
        <v>2326857.8186486484</v>
      </c>
      <c r="I34" s="36"/>
      <c r="J34" s="36"/>
      <c r="K34" s="34"/>
      <c r="L34" s="34"/>
      <c r="M34" s="34"/>
      <c r="N34" s="34"/>
      <c r="O34" s="34"/>
      <c r="P34" s="34"/>
      <c r="Q34" s="34"/>
      <c r="R34" s="1"/>
      <c r="S34" s="1"/>
      <c r="T34" s="1"/>
    </row>
    <row r="35" spans="1:20" ht="15" thickBot="1" x14ac:dyDescent="0.35"/>
    <row r="36" spans="1:20" ht="15.75" customHeight="1" x14ac:dyDescent="0.3">
      <c r="A36" s="95" t="s">
        <v>109</v>
      </c>
      <c r="B36" s="192" t="s">
        <v>27</v>
      </c>
      <c r="C36" s="192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3"/>
    </row>
    <row r="37" spans="1:20" ht="15" customHeight="1" x14ac:dyDescent="0.3">
      <c r="A37" s="168">
        <v>3</v>
      </c>
      <c r="B37" s="171" t="s">
        <v>26</v>
      </c>
      <c r="C37" s="171" t="s">
        <v>62</v>
      </c>
      <c r="D37" s="172" t="s">
        <v>10</v>
      </c>
      <c r="E37" s="171" t="s">
        <v>65</v>
      </c>
      <c r="F37" s="171" t="s">
        <v>16</v>
      </c>
      <c r="G37" s="171" t="s">
        <v>17</v>
      </c>
      <c r="H37" s="177" t="s">
        <v>18</v>
      </c>
      <c r="I37" s="177"/>
      <c r="J37" s="177"/>
      <c r="K37" s="171" t="s">
        <v>22</v>
      </c>
      <c r="L37" s="171" t="s">
        <v>23</v>
      </c>
      <c r="M37" s="171" t="s">
        <v>63</v>
      </c>
      <c r="N37" s="171"/>
      <c r="O37" s="179" t="s">
        <v>92</v>
      </c>
      <c r="P37" s="171" t="s">
        <v>43</v>
      </c>
      <c r="Q37" s="194" t="s">
        <v>44</v>
      </c>
    </row>
    <row r="38" spans="1:20" ht="36.75" customHeight="1" thickBot="1" x14ac:dyDescent="0.35">
      <c r="A38" s="170"/>
      <c r="B38" s="182"/>
      <c r="C38" s="182"/>
      <c r="D38" s="183"/>
      <c r="E38" s="182"/>
      <c r="F38" s="182"/>
      <c r="G38" s="182"/>
      <c r="H38" s="99" t="s">
        <v>20</v>
      </c>
      <c r="I38" s="100" t="s">
        <v>19</v>
      </c>
      <c r="J38" s="100" t="s">
        <v>21</v>
      </c>
      <c r="K38" s="182"/>
      <c r="L38" s="182"/>
      <c r="M38" s="121" t="s">
        <v>70</v>
      </c>
      <c r="N38" s="121" t="s">
        <v>24</v>
      </c>
      <c r="O38" s="181"/>
      <c r="P38" s="182"/>
      <c r="Q38" s="196"/>
    </row>
    <row r="39" spans="1:20" ht="27.6" x14ac:dyDescent="0.3">
      <c r="A39" s="101" t="s">
        <v>189</v>
      </c>
      <c r="B39" s="84" t="s">
        <v>147</v>
      </c>
      <c r="C39" s="84" t="s">
        <v>177</v>
      </c>
      <c r="D39" s="84"/>
      <c r="E39" s="84" t="s">
        <v>81</v>
      </c>
      <c r="F39" s="84">
        <v>1</v>
      </c>
      <c r="G39" s="84" t="s">
        <v>159</v>
      </c>
      <c r="H39" s="85">
        <v>448103</v>
      </c>
      <c r="I39" s="86">
        <v>1</v>
      </c>
      <c r="J39" s="86">
        <v>0</v>
      </c>
      <c r="K39" s="84">
        <v>2</v>
      </c>
      <c r="L39" s="84" t="s">
        <v>7</v>
      </c>
      <c r="M39" s="82">
        <v>43591</v>
      </c>
      <c r="N39" s="82">
        <v>43661</v>
      </c>
      <c r="O39" s="84"/>
      <c r="P39" s="84"/>
      <c r="Q39" s="87" t="s">
        <v>1</v>
      </c>
    </row>
    <row r="40" spans="1:20" ht="27.6" x14ac:dyDescent="0.3">
      <c r="A40" s="109" t="s">
        <v>190</v>
      </c>
      <c r="B40" s="110" t="s">
        <v>147</v>
      </c>
      <c r="C40" s="122" t="s">
        <v>160</v>
      </c>
      <c r="D40" s="122"/>
      <c r="E40" s="122" t="s">
        <v>75</v>
      </c>
      <c r="F40" s="122">
        <v>1</v>
      </c>
      <c r="G40" s="122"/>
      <c r="H40" s="123"/>
      <c r="I40" s="124">
        <v>1</v>
      </c>
      <c r="J40" s="124">
        <v>0</v>
      </c>
      <c r="K40" s="122">
        <v>2</v>
      </c>
      <c r="L40" s="122" t="s">
        <v>8</v>
      </c>
      <c r="M40" s="125"/>
      <c r="N40" s="125"/>
      <c r="O40" s="122"/>
      <c r="P40" s="122"/>
      <c r="Q40" s="126" t="s">
        <v>11</v>
      </c>
      <c r="R40" t="s">
        <v>243</v>
      </c>
    </row>
    <row r="41" spans="1:20" ht="26.25" customHeight="1" x14ac:dyDescent="0.3">
      <c r="A41" s="93" t="s">
        <v>191</v>
      </c>
      <c r="B41" s="3" t="s">
        <v>147</v>
      </c>
      <c r="C41" s="84" t="s">
        <v>161</v>
      </c>
      <c r="D41" s="84"/>
      <c r="E41" s="84" t="s">
        <v>81</v>
      </c>
      <c r="F41" s="84">
        <v>1</v>
      </c>
      <c r="G41" s="84" t="s">
        <v>207</v>
      </c>
      <c r="H41" s="85">
        <f>4556640/3.7</f>
        <v>1231524.3243243243</v>
      </c>
      <c r="I41" s="86">
        <v>1</v>
      </c>
      <c r="J41" s="86">
        <v>0</v>
      </c>
      <c r="K41" s="84">
        <v>2</v>
      </c>
      <c r="L41" s="84" t="s">
        <v>7</v>
      </c>
      <c r="M41" s="88">
        <v>43311</v>
      </c>
      <c r="N41" s="88">
        <v>43361</v>
      </c>
      <c r="O41" s="84"/>
      <c r="P41" s="84"/>
      <c r="Q41" s="87" t="s">
        <v>49</v>
      </c>
    </row>
    <row r="42" spans="1:20" ht="27.6" x14ac:dyDescent="0.3">
      <c r="A42" s="93" t="s">
        <v>192</v>
      </c>
      <c r="B42" s="3" t="s">
        <v>147</v>
      </c>
      <c r="C42" s="84" t="s">
        <v>162</v>
      </c>
      <c r="D42" s="84"/>
      <c r="E42" s="84" t="s">
        <v>81</v>
      </c>
      <c r="F42" s="84">
        <v>1</v>
      </c>
      <c r="G42" s="84" t="s">
        <v>208</v>
      </c>
      <c r="H42" s="85">
        <f>750849.6/3.7</f>
        <v>202932.32432432432</v>
      </c>
      <c r="I42" s="86">
        <v>1</v>
      </c>
      <c r="J42" s="86">
        <v>0</v>
      </c>
      <c r="K42" s="84">
        <v>2</v>
      </c>
      <c r="L42" s="84" t="s">
        <v>7</v>
      </c>
      <c r="M42" s="88">
        <v>43391</v>
      </c>
      <c r="N42" s="88">
        <v>43441</v>
      </c>
      <c r="O42" s="84"/>
      <c r="P42" s="84"/>
      <c r="Q42" s="87" t="s">
        <v>49</v>
      </c>
    </row>
    <row r="43" spans="1:20" ht="27.6" x14ac:dyDescent="0.3">
      <c r="A43" s="93" t="s">
        <v>193</v>
      </c>
      <c r="B43" s="3" t="s">
        <v>147</v>
      </c>
      <c r="C43" s="84" t="s">
        <v>163</v>
      </c>
      <c r="D43" s="84"/>
      <c r="E43" s="84" t="s">
        <v>80</v>
      </c>
      <c r="F43" s="84">
        <v>2</v>
      </c>
      <c r="G43" s="84" t="s">
        <v>209</v>
      </c>
      <c r="H43" s="85">
        <f>1783660/3.7</f>
        <v>482070.27027027024</v>
      </c>
      <c r="I43" s="86">
        <v>1</v>
      </c>
      <c r="J43" s="86">
        <v>0</v>
      </c>
      <c r="K43" s="84">
        <v>2</v>
      </c>
      <c r="L43" s="84" t="s">
        <v>8</v>
      </c>
      <c r="M43" s="88">
        <v>43654</v>
      </c>
      <c r="N43" s="88">
        <v>43745</v>
      </c>
      <c r="O43" s="84"/>
      <c r="P43" s="84"/>
      <c r="Q43" s="87" t="s">
        <v>1</v>
      </c>
    </row>
    <row r="44" spans="1:20" ht="27.6" x14ac:dyDescent="0.3">
      <c r="A44" s="93" t="s">
        <v>194</v>
      </c>
      <c r="B44" s="3" t="s">
        <v>147</v>
      </c>
      <c r="C44" s="3" t="s">
        <v>225</v>
      </c>
      <c r="D44" s="3"/>
      <c r="E44" s="3" t="s">
        <v>81</v>
      </c>
      <c r="F44" s="3">
        <v>1</v>
      </c>
      <c r="G44" s="3"/>
      <c r="H44" s="28">
        <f>6000000/3.7</f>
        <v>1621621.6216216215</v>
      </c>
      <c r="I44" s="31">
        <v>1</v>
      </c>
      <c r="J44" s="31">
        <v>0</v>
      </c>
      <c r="K44" s="3">
        <v>2</v>
      </c>
      <c r="L44" s="3" t="s">
        <v>7</v>
      </c>
      <c r="M44" s="82">
        <v>43591</v>
      </c>
      <c r="N44" s="82">
        <v>43661</v>
      </c>
      <c r="O44" s="3"/>
      <c r="P44" s="3"/>
      <c r="Q44" s="4" t="s">
        <v>1</v>
      </c>
    </row>
    <row r="45" spans="1:20" ht="41.4" x14ac:dyDescent="0.3">
      <c r="A45" s="93" t="s">
        <v>195</v>
      </c>
      <c r="B45" s="3" t="s">
        <v>147</v>
      </c>
      <c r="C45" s="3" t="s">
        <v>226</v>
      </c>
      <c r="D45" s="3"/>
      <c r="E45" s="3" t="s">
        <v>81</v>
      </c>
      <c r="F45" s="3">
        <v>1</v>
      </c>
      <c r="G45" s="3"/>
      <c r="H45" s="28">
        <f>3460000/3.7</f>
        <v>935135.13513513515</v>
      </c>
      <c r="I45" s="31">
        <v>1</v>
      </c>
      <c r="J45" s="31">
        <v>0</v>
      </c>
      <c r="K45" s="3">
        <v>3</v>
      </c>
      <c r="L45" s="3" t="s">
        <v>7</v>
      </c>
      <c r="M45" s="82">
        <v>43535</v>
      </c>
      <c r="N45" s="82">
        <v>43563</v>
      </c>
      <c r="O45" s="3"/>
      <c r="P45" s="3"/>
      <c r="Q45" s="4" t="s">
        <v>1</v>
      </c>
    </row>
    <row r="46" spans="1:20" ht="27.6" x14ac:dyDescent="0.3">
      <c r="A46" s="93" t="s">
        <v>196</v>
      </c>
      <c r="B46" s="3" t="s">
        <v>147</v>
      </c>
      <c r="C46" s="3" t="s">
        <v>164</v>
      </c>
      <c r="D46" s="3"/>
      <c r="E46" s="3" t="s">
        <v>75</v>
      </c>
      <c r="F46" s="3">
        <v>1</v>
      </c>
      <c r="G46" s="3" t="s">
        <v>165</v>
      </c>
      <c r="H46" s="28">
        <f>413701.2/3.7</f>
        <v>111811.13513513513</v>
      </c>
      <c r="I46" s="31">
        <v>1</v>
      </c>
      <c r="J46" s="31">
        <v>0</v>
      </c>
      <c r="K46" s="3">
        <v>4</v>
      </c>
      <c r="L46" s="3" t="s">
        <v>8</v>
      </c>
      <c r="M46" s="82">
        <v>42968</v>
      </c>
      <c r="N46" s="82">
        <v>43151</v>
      </c>
      <c r="O46" s="3"/>
      <c r="P46" s="3"/>
      <c r="Q46" s="4" t="s">
        <v>49</v>
      </c>
    </row>
    <row r="47" spans="1:20" ht="41.4" x14ac:dyDescent="0.3">
      <c r="A47" s="93" t="s">
        <v>197</v>
      </c>
      <c r="B47" s="3" t="s">
        <v>147</v>
      </c>
      <c r="C47" s="3" t="s">
        <v>211</v>
      </c>
      <c r="D47" s="3"/>
      <c r="E47" s="3" t="s">
        <v>81</v>
      </c>
      <c r="F47" s="3">
        <v>3</v>
      </c>
      <c r="G47" s="3"/>
      <c r="H47" s="28">
        <v>165100</v>
      </c>
      <c r="I47" s="31">
        <v>1</v>
      </c>
      <c r="J47" s="31">
        <v>0</v>
      </c>
      <c r="K47" s="3">
        <v>4</v>
      </c>
      <c r="L47" s="3" t="s">
        <v>7</v>
      </c>
      <c r="M47" s="82">
        <v>43591</v>
      </c>
      <c r="N47" s="82">
        <v>43682</v>
      </c>
      <c r="O47" s="3"/>
      <c r="P47" s="3"/>
      <c r="Q47" s="4" t="s">
        <v>1</v>
      </c>
    </row>
    <row r="48" spans="1:20" ht="41.4" x14ac:dyDescent="0.3">
      <c r="A48" s="93" t="s">
        <v>198</v>
      </c>
      <c r="B48" s="3" t="s">
        <v>147</v>
      </c>
      <c r="C48" s="3" t="s">
        <v>228</v>
      </c>
      <c r="D48" s="3"/>
      <c r="E48" s="3" t="s">
        <v>80</v>
      </c>
      <c r="F48" s="3">
        <v>1</v>
      </c>
      <c r="G48" s="3"/>
      <c r="H48" s="28">
        <f>1510000/3.7</f>
        <v>408108.10810810811</v>
      </c>
      <c r="I48" s="31">
        <v>1</v>
      </c>
      <c r="J48" s="31">
        <v>0</v>
      </c>
      <c r="K48" s="3">
        <v>3</v>
      </c>
      <c r="L48" s="3" t="s">
        <v>8</v>
      </c>
      <c r="M48" s="82">
        <v>43549</v>
      </c>
      <c r="N48" s="82">
        <v>43584</v>
      </c>
      <c r="O48" s="3"/>
      <c r="P48" s="3"/>
      <c r="Q48" s="4" t="s">
        <v>1</v>
      </c>
    </row>
    <row r="49" spans="1:18" ht="27.6" x14ac:dyDescent="0.3">
      <c r="A49" s="93" t="s">
        <v>227</v>
      </c>
      <c r="B49" s="3" t="s">
        <v>147</v>
      </c>
      <c r="C49" s="3" t="s">
        <v>171</v>
      </c>
      <c r="D49" s="3"/>
      <c r="E49" s="3" t="s">
        <v>80</v>
      </c>
      <c r="F49" s="37">
        <v>1</v>
      </c>
      <c r="G49" s="37" t="s">
        <v>214</v>
      </c>
      <c r="H49" s="28">
        <f>700000/3.7</f>
        <v>189189.18918918917</v>
      </c>
      <c r="I49" s="28">
        <v>100</v>
      </c>
      <c r="J49" s="31">
        <v>0</v>
      </c>
      <c r="K49" s="3">
        <v>3</v>
      </c>
      <c r="L49" s="3" t="s">
        <v>8</v>
      </c>
      <c r="M49" s="82">
        <v>43507</v>
      </c>
      <c r="N49" s="82">
        <v>43612</v>
      </c>
      <c r="O49" s="37"/>
      <c r="P49" s="3"/>
      <c r="Q49" s="4" t="s">
        <v>1</v>
      </c>
    </row>
    <row r="50" spans="1:18" x14ac:dyDescent="0.3">
      <c r="A50" s="93" t="s">
        <v>240</v>
      </c>
      <c r="B50" s="3" t="s">
        <v>147</v>
      </c>
      <c r="C50" s="3" t="s">
        <v>241</v>
      </c>
      <c r="D50" s="3"/>
      <c r="E50" s="3" t="s">
        <v>80</v>
      </c>
      <c r="F50" s="37">
        <v>1</v>
      </c>
      <c r="G50" s="37"/>
      <c r="H50" s="28">
        <v>600000</v>
      </c>
      <c r="I50" s="28">
        <v>100</v>
      </c>
      <c r="J50" s="31">
        <v>0</v>
      </c>
      <c r="K50" s="3">
        <v>3</v>
      </c>
      <c r="L50" s="3" t="s">
        <v>8</v>
      </c>
      <c r="M50" s="82">
        <v>43556</v>
      </c>
      <c r="N50" s="82">
        <v>43665</v>
      </c>
      <c r="O50" s="37"/>
      <c r="P50" s="3"/>
      <c r="Q50" s="4" t="s">
        <v>1</v>
      </c>
    </row>
    <row r="51" spans="1:18" ht="42" thickBot="1" x14ac:dyDescent="0.35">
      <c r="A51" s="96" t="s">
        <v>244</v>
      </c>
      <c r="B51" s="97" t="s">
        <v>147</v>
      </c>
      <c r="C51" s="97" t="s">
        <v>245</v>
      </c>
      <c r="D51" s="97"/>
      <c r="E51" s="97" t="s">
        <v>80</v>
      </c>
      <c r="F51" s="118">
        <v>1</v>
      </c>
      <c r="G51" s="118"/>
      <c r="H51" s="115">
        <f>2810000/3.7</f>
        <v>759459.45945945941</v>
      </c>
      <c r="I51" s="115">
        <v>100</v>
      </c>
      <c r="J51" s="98">
        <v>0</v>
      </c>
      <c r="K51" s="97">
        <v>3</v>
      </c>
      <c r="L51" s="97" t="s">
        <v>8</v>
      </c>
      <c r="M51" s="116">
        <v>43647</v>
      </c>
      <c r="N51" s="116">
        <v>43756</v>
      </c>
      <c r="O51" s="118"/>
      <c r="P51" s="97"/>
      <c r="Q51" s="117" t="s">
        <v>1</v>
      </c>
    </row>
    <row r="52" spans="1:18" x14ac:dyDescent="0.3">
      <c r="B52" s="34"/>
      <c r="C52" s="34"/>
      <c r="D52" s="34"/>
      <c r="E52" s="34"/>
      <c r="F52" s="34"/>
      <c r="G52" s="34" t="s">
        <v>4</v>
      </c>
      <c r="H52" s="35">
        <f>SUM(H39:H51)</f>
        <v>7155054.5675675664</v>
      </c>
      <c r="I52" s="36"/>
      <c r="J52" s="36"/>
      <c r="K52" s="34"/>
      <c r="L52" s="34"/>
      <c r="M52" s="34"/>
      <c r="N52" s="34"/>
      <c r="O52" s="34"/>
      <c r="P52" s="34"/>
      <c r="Q52" s="34"/>
    </row>
    <row r="53" spans="1:18" ht="15" thickBot="1" x14ac:dyDescent="0.35"/>
    <row r="54" spans="1:18" ht="15.75" customHeight="1" x14ac:dyDescent="0.3">
      <c r="A54" s="95" t="s">
        <v>109</v>
      </c>
      <c r="B54" s="192" t="s">
        <v>28</v>
      </c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3"/>
    </row>
    <row r="55" spans="1:18" ht="15" customHeight="1" x14ac:dyDescent="0.3">
      <c r="A55" s="168">
        <v>4</v>
      </c>
      <c r="B55" s="171" t="s">
        <v>26</v>
      </c>
      <c r="C55" s="171" t="s">
        <v>62</v>
      </c>
      <c r="D55" s="171" t="s">
        <v>10</v>
      </c>
      <c r="E55" s="171" t="s">
        <v>65</v>
      </c>
      <c r="F55" s="185"/>
      <c r="G55" s="185"/>
      <c r="H55" s="177" t="s">
        <v>18</v>
      </c>
      <c r="I55" s="177"/>
      <c r="J55" s="177"/>
      <c r="K55" s="171" t="s">
        <v>22</v>
      </c>
      <c r="L55" s="171" t="s">
        <v>23</v>
      </c>
      <c r="M55" s="171" t="s">
        <v>63</v>
      </c>
      <c r="N55" s="171"/>
      <c r="O55" s="179" t="s">
        <v>92</v>
      </c>
      <c r="P55" s="171" t="s">
        <v>43</v>
      </c>
      <c r="Q55" s="194" t="s">
        <v>44</v>
      </c>
    </row>
    <row r="56" spans="1:18" ht="42.6" customHeight="1" thickBot="1" x14ac:dyDescent="0.35">
      <c r="A56" s="169"/>
      <c r="B56" s="172"/>
      <c r="C56" s="172"/>
      <c r="D56" s="172"/>
      <c r="E56" s="172"/>
      <c r="F56" s="172" t="s">
        <v>29</v>
      </c>
      <c r="G56" s="172"/>
      <c r="H56" s="40" t="s">
        <v>20</v>
      </c>
      <c r="I56" s="39" t="s">
        <v>19</v>
      </c>
      <c r="J56" s="102" t="s">
        <v>21</v>
      </c>
      <c r="K56" s="172"/>
      <c r="L56" s="172"/>
      <c r="M56" s="40" t="s">
        <v>53</v>
      </c>
      <c r="N56" s="40" t="s">
        <v>24</v>
      </c>
      <c r="O56" s="180"/>
      <c r="P56" s="172"/>
      <c r="Q56" s="195"/>
    </row>
    <row r="57" spans="1:18" ht="27.6" x14ac:dyDescent="0.3">
      <c r="A57" s="92" t="s">
        <v>199</v>
      </c>
      <c r="B57" s="42" t="s">
        <v>147</v>
      </c>
      <c r="C57" s="42" t="s">
        <v>166</v>
      </c>
      <c r="D57" s="90"/>
      <c r="E57" s="42" t="s">
        <v>89</v>
      </c>
      <c r="F57" s="173" t="s">
        <v>167</v>
      </c>
      <c r="G57" s="173"/>
      <c r="H57" s="43">
        <f>6120222.46/3.7</f>
        <v>1654114.1783783783</v>
      </c>
      <c r="I57" s="44">
        <v>1</v>
      </c>
      <c r="J57" s="44">
        <v>0</v>
      </c>
      <c r="K57" s="42">
        <v>1</v>
      </c>
      <c r="L57" s="42" t="s">
        <v>8</v>
      </c>
      <c r="M57" s="81">
        <v>43048</v>
      </c>
      <c r="N57" s="81">
        <v>43403</v>
      </c>
      <c r="O57" s="42"/>
      <c r="P57" s="42"/>
      <c r="Q57" s="45" t="s">
        <v>49</v>
      </c>
    </row>
    <row r="58" spans="1:18" ht="41.4" x14ac:dyDescent="0.3">
      <c r="A58" s="109" t="s">
        <v>200</v>
      </c>
      <c r="B58" s="110" t="s">
        <v>147</v>
      </c>
      <c r="C58" s="110" t="s">
        <v>229</v>
      </c>
      <c r="D58" s="127"/>
      <c r="E58" s="110" t="s">
        <v>95</v>
      </c>
      <c r="F58" s="174"/>
      <c r="G58" s="174"/>
      <c r="H58" s="111"/>
      <c r="I58" s="124">
        <v>1</v>
      </c>
      <c r="J58" s="124">
        <v>0</v>
      </c>
      <c r="K58" s="122">
        <v>3</v>
      </c>
      <c r="L58" s="110" t="s">
        <v>8</v>
      </c>
      <c r="M58" s="113"/>
      <c r="N58" s="113"/>
      <c r="O58" s="110"/>
      <c r="P58" s="110"/>
      <c r="Q58" s="114" t="s">
        <v>11</v>
      </c>
      <c r="R58" t="s">
        <v>246</v>
      </c>
    </row>
    <row r="59" spans="1:18" ht="42" thickBot="1" x14ac:dyDescent="0.35">
      <c r="A59" s="128" t="s">
        <v>201</v>
      </c>
      <c r="B59" s="129" t="s">
        <v>147</v>
      </c>
      <c r="C59" s="129" t="s">
        <v>168</v>
      </c>
      <c r="D59" s="129"/>
      <c r="E59" s="129" t="s">
        <v>41</v>
      </c>
      <c r="F59" s="178"/>
      <c r="G59" s="178"/>
      <c r="H59" s="130"/>
      <c r="I59" s="131">
        <v>1</v>
      </c>
      <c r="J59" s="131">
        <v>0</v>
      </c>
      <c r="K59" s="129">
        <v>3</v>
      </c>
      <c r="L59" s="129" t="s">
        <v>8</v>
      </c>
      <c r="M59" s="132"/>
      <c r="N59" s="132"/>
      <c r="O59" s="129"/>
      <c r="P59" s="129"/>
      <c r="Q59" s="133" t="s">
        <v>11</v>
      </c>
      <c r="R59" t="s">
        <v>239</v>
      </c>
    </row>
    <row r="60" spans="1:18" x14ac:dyDescent="0.3">
      <c r="B60" s="34"/>
      <c r="C60" s="34"/>
      <c r="D60" s="34"/>
      <c r="E60" s="34"/>
      <c r="F60" s="34"/>
      <c r="G60" s="34" t="s">
        <v>4</v>
      </c>
      <c r="H60" s="35">
        <f>SUM(H57:H59)</f>
        <v>1654114.1783783783</v>
      </c>
      <c r="I60" s="35"/>
      <c r="J60" s="36"/>
      <c r="K60" s="36"/>
      <c r="L60" s="34"/>
      <c r="M60" s="34"/>
      <c r="N60" s="34"/>
      <c r="O60" s="34"/>
      <c r="P60" s="34"/>
      <c r="Q60" s="34"/>
    </row>
    <row r="61" spans="1:18" ht="15" thickBot="1" x14ac:dyDescent="0.35"/>
    <row r="62" spans="1:18" ht="15.75" customHeight="1" x14ac:dyDescent="0.3">
      <c r="A62" s="95" t="s">
        <v>109</v>
      </c>
      <c r="B62" s="192" t="s">
        <v>32</v>
      </c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3"/>
    </row>
    <row r="63" spans="1:18" ht="15" customHeight="1" x14ac:dyDescent="0.3">
      <c r="A63" s="168">
        <v>5</v>
      </c>
      <c r="B63" s="171" t="s">
        <v>26</v>
      </c>
      <c r="C63" s="171" t="s">
        <v>62</v>
      </c>
      <c r="D63" s="171" t="s">
        <v>10</v>
      </c>
      <c r="E63" s="171" t="s">
        <v>65</v>
      </c>
      <c r="F63" s="171" t="s">
        <v>17</v>
      </c>
      <c r="G63" s="177" t="s">
        <v>18</v>
      </c>
      <c r="H63" s="177"/>
      <c r="I63" s="177"/>
      <c r="J63" s="175" t="s">
        <v>31</v>
      </c>
      <c r="K63" s="171" t="s">
        <v>22</v>
      </c>
      <c r="L63" s="171" t="s">
        <v>23</v>
      </c>
      <c r="M63" s="171" t="s">
        <v>63</v>
      </c>
      <c r="N63" s="171"/>
      <c r="O63" s="179" t="s">
        <v>92</v>
      </c>
      <c r="P63" s="171" t="s">
        <v>43</v>
      </c>
      <c r="Q63" s="194" t="s">
        <v>44</v>
      </c>
    </row>
    <row r="64" spans="1:18" ht="42" thickBot="1" x14ac:dyDescent="0.35">
      <c r="A64" s="169"/>
      <c r="B64" s="172"/>
      <c r="C64" s="172"/>
      <c r="D64" s="172"/>
      <c r="E64" s="172"/>
      <c r="F64" s="172"/>
      <c r="G64" s="40" t="s">
        <v>20</v>
      </c>
      <c r="H64" s="39" t="s">
        <v>19</v>
      </c>
      <c r="I64" s="102" t="s">
        <v>21</v>
      </c>
      <c r="J64" s="176"/>
      <c r="K64" s="172"/>
      <c r="L64" s="172"/>
      <c r="M64" s="40" t="s">
        <v>30</v>
      </c>
      <c r="N64" s="40" t="s">
        <v>57</v>
      </c>
      <c r="O64" s="180"/>
      <c r="P64" s="172"/>
      <c r="Q64" s="195"/>
    </row>
    <row r="65" spans="1:17" ht="27.6" x14ac:dyDescent="0.3">
      <c r="A65" s="92" t="s">
        <v>202</v>
      </c>
      <c r="B65" s="42" t="s">
        <v>147</v>
      </c>
      <c r="C65" s="42" t="s">
        <v>169</v>
      </c>
      <c r="D65" s="42"/>
      <c r="E65" s="42" t="s">
        <v>91</v>
      </c>
      <c r="F65" s="42" t="s">
        <v>172</v>
      </c>
      <c r="G65" s="43">
        <f>74992.8/3.7</f>
        <v>20268.324324324323</v>
      </c>
      <c r="H65" s="44">
        <v>1</v>
      </c>
      <c r="I65" s="44">
        <v>0</v>
      </c>
      <c r="J65" s="44"/>
      <c r="K65" s="42">
        <v>2</v>
      </c>
      <c r="L65" s="42" t="s">
        <v>8</v>
      </c>
      <c r="M65" s="81">
        <v>43263</v>
      </c>
      <c r="N65" s="81">
        <v>43294</v>
      </c>
      <c r="O65" s="46"/>
      <c r="P65" s="42"/>
      <c r="Q65" s="45" t="s">
        <v>49</v>
      </c>
    </row>
    <row r="66" spans="1:17" ht="27.6" x14ac:dyDescent="0.3">
      <c r="A66" s="93" t="s">
        <v>203</v>
      </c>
      <c r="B66" s="3" t="s">
        <v>147</v>
      </c>
      <c r="C66" s="3" t="s">
        <v>173</v>
      </c>
      <c r="D66" s="3"/>
      <c r="E66" s="3" t="s">
        <v>91</v>
      </c>
      <c r="F66" s="3" t="s">
        <v>170</v>
      </c>
      <c r="G66" s="28">
        <f>76544.92/3.7</f>
        <v>20687.816216216215</v>
      </c>
      <c r="H66" s="86">
        <v>1</v>
      </c>
      <c r="I66" s="86">
        <v>0</v>
      </c>
      <c r="J66" s="31"/>
      <c r="K66" s="3">
        <v>4</v>
      </c>
      <c r="L66" s="3" t="s">
        <v>8</v>
      </c>
      <c r="M66" s="82">
        <v>43082</v>
      </c>
      <c r="N66" s="82">
        <v>43192</v>
      </c>
      <c r="O66" s="37"/>
      <c r="P66" s="3"/>
      <c r="Q66" s="4" t="s">
        <v>49</v>
      </c>
    </row>
    <row r="67" spans="1:17" ht="27.6" x14ac:dyDescent="0.3">
      <c r="A67" s="93" t="s">
        <v>204</v>
      </c>
      <c r="B67" s="3" t="s">
        <v>147</v>
      </c>
      <c r="C67" s="3" t="s">
        <v>174</v>
      </c>
      <c r="D67" s="3"/>
      <c r="E67" s="3" t="s">
        <v>91</v>
      </c>
      <c r="F67" s="3" t="s">
        <v>213</v>
      </c>
      <c r="G67" s="28">
        <f>135963.93/3.7</f>
        <v>36747.008108108108</v>
      </c>
      <c r="H67" s="86">
        <v>1</v>
      </c>
      <c r="I67" s="86">
        <v>0</v>
      </c>
      <c r="J67" s="31"/>
      <c r="K67" s="3">
        <v>4</v>
      </c>
      <c r="L67" s="3" t="s">
        <v>8</v>
      </c>
      <c r="M67" s="82">
        <v>43514</v>
      </c>
      <c r="N67" s="82">
        <v>43542</v>
      </c>
      <c r="O67" s="37"/>
      <c r="P67" s="3"/>
      <c r="Q67" s="4" t="s">
        <v>1</v>
      </c>
    </row>
    <row r="68" spans="1:17" ht="27.6" x14ac:dyDescent="0.3">
      <c r="A68" s="93" t="s">
        <v>205</v>
      </c>
      <c r="B68" s="3" t="s">
        <v>147</v>
      </c>
      <c r="C68" s="3" t="s">
        <v>175</v>
      </c>
      <c r="D68" s="3"/>
      <c r="E68" s="3" t="s">
        <v>91</v>
      </c>
      <c r="F68" s="3" t="s">
        <v>212</v>
      </c>
      <c r="G68" s="28">
        <f>85493.76/3.7</f>
        <v>23106.421621621619</v>
      </c>
      <c r="H68" s="31">
        <v>1</v>
      </c>
      <c r="I68" s="31">
        <v>0</v>
      </c>
      <c r="J68" s="31"/>
      <c r="K68" s="3">
        <v>4</v>
      </c>
      <c r="L68" s="3" t="s">
        <v>8</v>
      </c>
      <c r="M68" s="82">
        <v>43321</v>
      </c>
      <c r="N68" s="82">
        <v>43371</v>
      </c>
      <c r="O68" s="37"/>
      <c r="P68" s="3"/>
      <c r="Q68" s="4" t="s">
        <v>49</v>
      </c>
    </row>
    <row r="69" spans="1:17" x14ac:dyDescent="0.3">
      <c r="A69" s="93" t="s">
        <v>231</v>
      </c>
      <c r="B69" s="3" t="s">
        <v>147</v>
      </c>
      <c r="C69" s="3" t="s">
        <v>173</v>
      </c>
      <c r="D69" s="3"/>
      <c r="E69" s="3" t="s">
        <v>91</v>
      </c>
      <c r="F69" s="3"/>
      <c r="G69" s="28">
        <f>100000/3.7</f>
        <v>27027.027027027027</v>
      </c>
      <c r="H69" s="31">
        <v>1</v>
      </c>
      <c r="I69" s="31">
        <v>0</v>
      </c>
      <c r="J69" s="31"/>
      <c r="K69" s="3">
        <v>4</v>
      </c>
      <c r="L69" s="3" t="s">
        <v>8</v>
      </c>
      <c r="M69" s="82">
        <v>43542</v>
      </c>
      <c r="N69" s="82">
        <v>43577</v>
      </c>
      <c r="O69" s="3"/>
      <c r="P69" s="3"/>
      <c r="Q69" s="4" t="s">
        <v>1</v>
      </c>
    </row>
    <row r="70" spans="1:17" ht="28.2" thickBot="1" x14ac:dyDescent="0.35">
      <c r="A70" s="96" t="s">
        <v>242</v>
      </c>
      <c r="B70" s="97" t="s">
        <v>147</v>
      </c>
      <c r="C70" s="97" t="s">
        <v>230</v>
      </c>
      <c r="D70" s="97"/>
      <c r="E70" s="97" t="s">
        <v>91</v>
      </c>
      <c r="F70" s="97"/>
      <c r="G70" s="115">
        <f>60000/3.7</f>
        <v>16216.216216216215</v>
      </c>
      <c r="H70" s="98">
        <v>1</v>
      </c>
      <c r="I70" s="98">
        <v>0</v>
      </c>
      <c r="J70" s="98"/>
      <c r="K70" s="97">
        <v>4</v>
      </c>
      <c r="L70" s="97" t="s">
        <v>8</v>
      </c>
      <c r="M70" s="116">
        <v>43549</v>
      </c>
      <c r="N70" s="116">
        <v>43577</v>
      </c>
      <c r="O70" s="118"/>
      <c r="P70" s="97"/>
      <c r="Q70" s="117" t="s">
        <v>1</v>
      </c>
    </row>
    <row r="71" spans="1:17" x14ac:dyDescent="0.3">
      <c r="B71" s="34"/>
      <c r="C71" s="34"/>
      <c r="D71" s="34"/>
      <c r="E71" s="34"/>
      <c r="F71" s="34" t="s">
        <v>4</v>
      </c>
      <c r="G71" s="35">
        <f>SUM(G65:G70)</f>
        <v>144052.81351351351</v>
      </c>
      <c r="H71" s="35"/>
      <c r="I71" s="36"/>
      <c r="J71" s="36"/>
      <c r="K71" s="34"/>
      <c r="L71" s="34"/>
      <c r="M71" s="34"/>
      <c r="N71" s="34"/>
      <c r="O71" s="34"/>
      <c r="P71" s="34"/>
      <c r="Q71" s="34"/>
    </row>
    <row r="72" spans="1:17" ht="15" thickBot="1" x14ac:dyDescent="0.35"/>
    <row r="73" spans="1:17" ht="15.75" customHeight="1" x14ac:dyDescent="0.3">
      <c r="A73" s="95" t="s">
        <v>110</v>
      </c>
      <c r="B73" s="192" t="s">
        <v>33</v>
      </c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3"/>
    </row>
    <row r="74" spans="1:17" ht="15" customHeight="1" x14ac:dyDescent="0.3">
      <c r="A74" s="168">
        <v>6</v>
      </c>
      <c r="B74" s="186" t="s">
        <v>26</v>
      </c>
      <c r="C74" s="171" t="s">
        <v>62</v>
      </c>
      <c r="D74" s="171" t="s">
        <v>10</v>
      </c>
      <c r="E74" s="171" t="s">
        <v>65</v>
      </c>
      <c r="F74" s="180" t="s">
        <v>17</v>
      </c>
      <c r="G74" s="187"/>
      <c r="H74" s="177" t="s">
        <v>18</v>
      </c>
      <c r="I74" s="177"/>
      <c r="J74" s="177"/>
      <c r="K74" s="171" t="s">
        <v>22</v>
      </c>
      <c r="L74" s="171" t="s">
        <v>23</v>
      </c>
      <c r="M74" s="171" t="s">
        <v>63</v>
      </c>
      <c r="N74" s="171"/>
      <c r="O74" s="179" t="s">
        <v>92</v>
      </c>
      <c r="P74" s="171" t="s">
        <v>43</v>
      </c>
      <c r="Q74" s="194" t="s">
        <v>44</v>
      </c>
    </row>
    <row r="75" spans="1:17" ht="36" customHeight="1" x14ac:dyDescent="0.3">
      <c r="A75" s="169"/>
      <c r="B75" s="187"/>
      <c r="C75" s="172"/>
      <c r="D75" s="172"/>
      <c r="E75" s="172"/>
      <c r="F75" s="189"/>
      <c r="G75" s="190"/>
      <c r="H75" s="40" t="s">
        <v>20</v>
      </c>
      <c r="I75" s="39" t="s">
        <v>19</v>
      </c>
      <c r="J75" s="102" t="s">
        <v>21</v>
      </c>
      <c r="K75" s="172"/>
      <c r="L75" s="172"/>
      <c r="M75" s="40" t="s">
        <v>54</v>
      </c>
      <c r="N75" s="40" t="s">
        <v>24</v>
      </c>
      <c r="O75" s="180"/>
      <c r="P75" s="172"/>
      <c r="Q75" s="195"/>
    </row>
    <row r="76" spans="1:17" ht="27.75" customHeight="1" thickBot="1" x14ac:dyDescent="0.35">
      <c r="A76" s="94" t="s">
        <v>206</v>
      </c>
      <c r="B76" s="6" t="s">
        <v>147</v>
      </c>
      <c r="C76" s="6" t="s">
        <v>238</v>
      </c>
      <c r="D76" s="6"/>
      <c r="E76" s="6"/>
      <c r="F76" s="191"/>
      <c r="G76" s="191"/>
      <c r="H76" s="29">
        <v>100000</v>
      </c>
      <c r="I76" s="29">
        <v>100</v>
      </c>
      <c r="J76" s="32">
        <v>0</v>
      </c>
      <c r="K76" s="120">
        <v>4</v>
      </c>
      <c r="L76" s="6" t="s">
        <v>8</v>
      </c>
      <c r="M76" s="83">
        <v>43619</v>
      </c>
      <c r="N76" s="83">
        <v>43661</v>
      </c>
      <c r="O76" s="6"/>
      <c r="P76" s="6"/>
      <c r="Q76" s="7" t="s">
        <v>1</v>
      </c>
    </row>
    <row r="77" spans="1:17" x14ac:dyDescent="0.3">
      <c r="B77" s="34"/>
      <c r="C77" s="34"/>
      <c r="D77" s="34"/>
      <c r="E77" s="34"/>
      <c r="F77" s="34"/>
      <c r="G77" s="34" t="s">
        <v>4</v>
      </c>
      <c r="H77" s="35">
        <f>SUM(H76)</f>
        <v>100000</v>
      </c>
      <c r="I77" s="35"/>
      <c r="J77" s="36"/>
      <c r="K77" s="36"/>
      <c r="L77" s="34"/>
      <c r="M77" s="34"/>
      <c r="N77" s="34"/>
      <c r="O77" s="34"/>
      <c r="P77" s="34"/>
      <c r="Q77" s="34"/>
    </row>
    <row r="78" spans="1:17" x14ac:dyDescent="0.3">
      <c r="F78" s="34"/>
      <c r="G78" s="34"/>
      <c r="H78" s="34"/>
      <c r="I78" s="35"/>
      <c r="J78" s="36"/>
      <c r="K78" s="36"/>
      <c r="L78" s="34"/>
      <c r="M78" s="34"/>
      <c r="N78" s="34"/>
      <c r="O78" s="34"/>
      <c r="P78" s="34"/>
      <c r="Q78" s="34"/>
    </row>
    <row r="79" spans="1:17" ht="15.75" customHeight="1" x14ac:dyDescent="0.3">
      <c r="B79" s="197" t="s">
        <v>34</v>
      </c>
      <c r="C79" s="198"/>
      <c r="D79" s="198"/>
      <c r="E79" s="198"/>
      <c r="F79" s="198"/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198"/>
    </row>
    <row r="80" spans="1:17" ht="15" customHeight="1" x14ac:dyDescent="0.3">
      <c r="B80" s="168" t="s">
        <v>26</v>
      </c>
      <c r="C80" s="171" t="s">
        <v>35</v>
      </c>
      <c r="D80" s="171" t="s">
        <v>10</v>
      </c>
      <c r="E80" s="171"/>
      <c r="F80" s="171" t="s">
        <v>17</v>
      </c>
      <c r="G80" s="171"/>
      <c r="H80" s="177" t="s">
        <v>18</v>
      </c>
      <c r="I80" s="177"/>
      <c r="J80" s="177"/>
      <c r="K80" s="171" t="s">
        <v>22</v>
      </c>
      <c r="L80" s="175" t="s">
        <v>36</v>
      </c>
      <c r="M80" s="171" t="s">
        <v>63</v>
      </c>
      <c r="N80" s="171"/>
      <c r="O80" s="180" t="s">
        <v>39</v>
      </c>
      <c r="P80" s="171" t="s">
        <v>43</v>
      </c>
      <c r="Q80" s="171" t="s">
        <v>44</v>
      </c>
    </row>
    <row r="81" spans="1:17" ht="69.599999999999994" thickBot="1" x14ac:dyDescent="0.35">
      <c r="B81" s="169"/>
      <c r="C81" s="172"/>
      <c r="D81" s="172"/>
      <c r="E81" s="172"/>
      <c r="F81" s="172"/>
      <c r="G81" s="172"/>
      <c r="H81" s="40" t="s">
        <v>20</v>
      </c>
      <c r="I81" s="40" t="s">
        <v>19</v>
      </c>
      <c r="J81" s="39" t="s">
        <v>21</v>
      </c>
      <c r="K81" s="172"/>
      <c r="L81" s="176"/>
      <c r="M81" s="40" t="s">
        <v>37</v>
      </c>
      <c r="N81" s="40" t="s">
        <v>38</v>
      </c>
      <c r="O81" s="189"/>
      <c r="P81" s="172"/>
      <c r="Q81" s="172"/>
    </row>
    <row r="82" spans="1:17" x14ac:dyDescent="0.3">
      <c r="B82" s="41"/>
      <c r="C82" s="42"/>
      <c r="D82" s="173"/>
      <c r="E82" s="173"/>
      <c r="F82" s="173"/>
      <c r="G82" s="173"/>
      <c r="H82" s="42"/>
      <c r="I82" s="42"/>
      <c r="J82" s="43"/>
      <c r="K82" s="44"/>
      <c r="L82" s="44"/>
      <c r="M82" s="42"/>
      <c r="N82" s="42"/>
      <c r="O82" s="46"/>
      <c r="P82" s="42"/>
      <c r="Q82" s="45"/>
    </row>
    <row r="83" spans="1:17" x14ac:dyDescent="0.3">
      <c r="B83" s="2"/>
      <c r="C83" s="3"/>
      <c r="D83" s="203"/>
      <c r="E83" s="203"/>
      <c r="F83" s="203"/>
      <c r="G83" s="203"/>
      <c r="H83" s="3"/>
      <c r="I83" s="3"/>
      <c r="J83" s="28"/>
      <c r="K83" s="31"/>
      <c r="L83" s="31"/>
      <c r="M83" s="3"/>
      <c r="N83" s="3"/>
      <c r="O83" s="37"/>
      <c r="P83" s="3"/>
      <c r="Q83" s="4"/>
    </row>
    <row r="84" spans="1:17" x14ac:dyDescent="0.3">
      <c r="B84" s="2"/>
      <c r="C84" s="3"/>
      <c r="D84" s="203"/>
      <c r="E84" s="203"/>
      <c r="F84" s="203"/>
      <c r="G84" s="203"/>
      <c r="H84" s="3"/>
      <c r="I84" s="3"/>
      <c r="J84" s="28"/>
      <c r="K84" s="31"/>
      <c r="L84" s="31"/>
      <c r="M84" s="3"/>
      <c r="N84" s="3"/>
      <c r="O84" s="37"/>
      <c r="P84" s="3"/>
      <c r="Q84" s="4"/>
    </row>
    <row r="85" spans="1:17" x14ac:dyDescent="0.3">
      <c r="B85" s="2"/>
      <c r="C85" s="3"/>
      <c r="D85" s="203"/>
      <c r="E85" s="203"/>
      <c r="F85" s="203"/>
      <c r="G85" s="203"/>
      <c r="H85" s="3"/>
      <c r="I85" s="3"/>
      <c r="J85" s="28"/>
      <c r="K85" s="31"/>
      <c r="L85" s="31"/>
      <c r="M85" s="3"/>
      <c r="N85" s="3"/>
      <c r="O85" s="37"/>
      <c r="P85" s="3"/>
      <c r="Q85" s="4"/>
    </row>
    <row r="86" spans="1:17" ht="15" thickBot="1" x14ac:dyDescent="0.35">
      <c r="B86" s="5"/>
      <c r="C86" s="6"/>
      <c r="D86" s="191"/>
      <c r="E86" s="191"/>
      <c r="F86" s="191"/>
      <c r="G86" s="191"/>
      <c r="H86" s="6"/>
      <c r="I86" s="6"/>
      <c r="J86" s="29"/>
      <c r="K86" s="32"/>
      <c r="L86" s="32"/>
      <c r="M86" s="6"/>
      <c r="N86" s="6"/>
      <c r="O86" s="38"/>
      <c r="P86" s="6"/>
      <c r="Q86" s="7"/>
    </row>
    <row r="87" spans="1:17" ht="15.75" customHeight="1" x14ac:dyDescent="0.3">
      <c r="G87" t="s">
        <v>4</v>
      </c>
      <c r="H87" s="30">
        <f>SUM(H82:H86)</f>
        <v>0</v>
      </c>
    </row>
    <row r="91" spans="1:17" x14ac:dyDescent="0.3">
      <c r="A91" s="73"/>
      <c r="B91" s="208" t="s">
        <v>45</v>
      </c>
      <c r="C91" s="75" t="s">
        <v>9</v>
      </c>
      <c r="D91" s="76"/>
    </row>
    <row r="92" spans="1:17" x14ac:dyDescent="0.3">
      <c r="A92" s="73"/>
      <c r="B92" s="209"/>
      <c r="C92" s="75" t="s">
        <v>7</v>
      </c>
      <c r="D92" s="76"/>
    </row>
    <row r="93" spans="1:17" x14ac:dyDescent="0.3">
      <c r="A93" s="73"/>
      <c r="B93" s="210"/>
      <c r="C93" s="77" t="s">
        <v>8</v>
      </c>
      <c r="D93" s="76"/>
    </row>
    <row r="94" spans="1:17" x14ac:dyDescent="0.3">
      <c r="A94" s="73"/>
      <c r="B94" s="76"/>
      <c r="C94" s="76"/>
      <c r="D94" s="76"/>
    </row>
    <row r="95" spans="1:17" x14ac:dyDescent="0.3">
      <c r="A95" s="73"/>
      <c r="B95" s="199" t="s">
        <v>44</v>
      </c>
      <c r="C95" s="75" t="s">
        <v>1</v>
      </c>
      <c r="D95" s="76"/>
    </row>
    <row r="96" spans="1:17" x14ac:dyDescent="0.3">
      <c r="A96" s="73"/>
      <c r="B96" s="200"/>
      <c r="C96" s="75" t="s">
        <v>14</v>
      </c>
      <c r="D96" s="76"/>
    </row>
    <row r="97" spans="1:4" x14ac:dyDescent="0.3">
      <c r="A97" s="73"/>
      <c r="B97" s="200"/>
      <c r="C97" s="75" t="s">
        <v>12</v>
      </c>
      <c r="D97" s="76"/>
    </row>
    <row r="98" spans="1:4" x14ac:dyDescent="0.3">
      <c r="A98" s="73"/>
      <c r="B98" s="200"/>
      <c r="C98" s="75" t="s">
        <v>11</v>
      </c>
      <c r="D98" s="76"/>
    </row>
    <row r="99" spans="1:4" x14ac:dyDescent="0.3">
      <c r="A99" s="73"/>
      <c r="B99" s="200"/>
      <c r="C99" s="75" t="s">
        <v>13</v>
      </c>
      <c r="D99" s="76"/>
    </row>
    <row r="100" spans="1:4" x14ac:dyDescent="0.3">
      <c r="A100" s="73"/>
      <c r="B100" s="200"/>
      <c r="C100" s="75" t="s">
        <v>94</v>
      </c>
      <c r="D100" s="76"/>
    </row>
    <row r="101" spans="1:4" x14ac:dyDescent="0.3">
      <c r="A101" s="73"/>
      <c r="B101" s="200"/>
      <c r="C101" s="75" t="s">
        <v>49</v>
      </c>
      <c r="D101" s="76"/>
    </row>
    <row r="102" spans="1:4" x14ac:dyDescent="0.3">
      <c r="A102" s="73"/>
      <c r="B102" s="201"/>
      <c r="C102" s="75" t="s">
        <v>105</v>
      </c>
      <c r="D102" s="76"/>
    </row>
    <row r="103" spans="1:4" x14ac:dyDescent="0.3">
      <c r="A103" s="73"/>
      <c r="B103" s="76"/>
      <c r="C103" s="76"/>
      <c r="D103" s="76"/>
    </row>
    <row r="104" spans="1:4" x14ac:dyDescent="0.3">
      <c r="A104" s="73"/>
      <c r="B104" s="207" t="s">
        <v>46</v>
      </c>
      <c r="C104" s="202" t="s">
        <v>50</v>
      </c>
      <c r="D104" s="75" t="s">
        <v>89</v>
      </c>
    </row>
    <row r="105" spans="1:4" x14ac:dyDescent="0.3">
      <c r="A105" s="73"/>
      <c r="B105" s="207"/>
      <c r="C105" s="202"/>
      <c r="D105" s="75" t="s">
        <v>95</v>
      </c>
    </row>
    <row r="106" spans="1:4" x14ac:dyDescent="0.3">
      <c r="A106" s="73"/>
      <c r="B106" s="207"/>
      <c r="C106" s="202"/>
      <c r="D106" s="75" t="s">
        <v>41</v>
      </c>
    </row>
    <row r="107" spans="1:4" x14ac:dyDescent="0.3">
      <c r="A107" s="73"/>
      <c r="B107" s="207"/>
      <c r="C107" s="202"/>
      <c r="D107" s="75" t="s">
        <v>75</v>
      </c>
    </row>
    <row r="108" spans="1:4" x14ac:dyDescent="0.3">
      <c r="A108" s="73"/>
      <c r="B108" s="207"/>
      <c r="C108" s="202"/>
      <c r="D108" s="75" t="s">
        <v>78</v>
      </c>
    </row>
    <row r="109" spans="1:4" x14ac:dyDescent="0.3">
      <c r="A109" s="73"/>
      <c r="B109" s="207"/>
      <c r="C109" s="202"/>
      <c r="D109" s="75" t="s">
        <v>90</v>
      </c>
    </row>
    <row r="110" spans="1:4" x14ac:dyDescent="0.3">
      <c r="A110" s="73"/>
      <c r="B110" s="207"/>
      <c r="C110" s="202"/>
      <c r="D110" s="75" t="s">
        <v>77</v>
      </c>
    </row>
    <row r="111" spans="1:4" x14ac:dyDescent="0.3">
      <c r="A111" s="73"/>
      <c r="B111" s="207"/>
      <c r="C111" s="211" t="s">
        <v>47</v>
      </c>
      <c r="D111" s="75" t="s">
        <v>79</v>
      </c>
    </row>
    <row r="112" spans="1:4" x14ac:dyDescent="0.3">
      <c r="A112" s="73"/>
      <c r="B112" s="207"/>
      <c r="C112" s="211"/>
      <c r="D112" s="75" t="s">
        <v>80</v>
      </c>
    </row>
    <row r="113" spans="1:4" x14ac:dyDescent="0.3">
      <c r="A113" s="73"/>
      <c r="B113" s="207"/>
      <c r="C113" s="211"/>
      <c r="D113" s="75" t="s">
        <v>81</v>
      </c>
    </row>
    <row r="114" spans="1:4" x14ac:dyDescent="0.3">
      <c r="A114" s="73"/>
      <c r="B114" s="207"/>
      <c r="C114" s="211"/>
      <c r="D114" s="75" t="s">
        <v>75</v>
      </c>
    </row>
    <row r="115" spans="1:4" x14ac:dyDescent="0.3">
      <c r="A115" s="73"/>
      <c r="B115" s="207"/>
      <c r="C115" s="211"/>
      <c r="D115" s="75" t="s">
        <v>78</v>
      </c>
    </row>
    <row r="116" spans="1:4" x14ac:dyDescent="0.3">
      <c r="A116" s="73"/>
      <c r="B116" s="207"/>
      <c r="C116" s="211"/>
      <c r="D116" s="75" t="s">
        <v>97</v>
      </c>
    </row>
    <row r="117" spans="1:4" x14ac:dyDescent="0.3">
      <c r="A117" s="73"/>
      <c r="B117" s="207"/>
      <c r="C117" s="211"/>
      <c r="D117" s="75" t="s">
        <v>96</v>
      </c>
    </row>
    <row r="118" spans="1:4" x14ac:dyDescent="0.3">
      <c r="A118" s="73"/>
      <c r="B118" s="207"/>
      <c r="C118" s="211"/>
      <c r="D118" s="75" t="s">
        <v>15</v>
      </c>
    </row>
    <row r="119" spans="1:4" x14ac:dyDescent="0.3">
      <c r="A119" s="73"/>
      <c r="B119" s="207"/>
      <c r="C119" s="204" t="s">
        <v>48</v>
      </c>
      <c r="D119" s="75" t="s">
        <v>91</v>
      </c>
    </row>
    <row r="120" spans="1:4" x14ac:dyDescent="0.3">
      <c r="A120" s="73"/>
      <c r="B120" s="207"/>
      <c r="C120" s="205"/>
      <c r="D120" s="75" t="s">
        <v>75</v>
      </c>
    </row>
    <row r="121" spans="1:4" x14ac:dyDescent="0.3">
      <c r="A121" s="73"/>
      <c r="B121" s="207"/>
      <c r="C121" s="206"/>
      <c r="D121" s="75" t="s">
        <v>78</v>
      </c>
    </row>
  </sheetData>
  <mergeCells count="122">
    <mergeCell ref="B95:B102"/>
    <mergeCell ref="C104:C110"/>
    <mergeCell ref="F85:G85"/>
    <mergeCell ref="F86:G86"/>
    <mergeCell ref="D83:E83"/>
    <mergeCell ref="D84:E84"/>
    <mergeCell ref="D85:E85"/>
    <mergeCell ref="D86:E86"/>
    <mergeCell ref="C119:C121"/>
    <mergeCell ref="B104:B121"/>
    <mergeCell ref="F83:G83"/>
    <mergeCell ref="F84:G84"/>
    <mergeCell ref="B91:B93"/>
    <mergeCell ref="C111:C118"/>
    <mergeCell ref="B12:Q12"/>
    <mergeCell ref="B22:Q22"/>
    <mergeCell ref="B36:Q36"/>
    <mergeCell ref="B54:Q54"/>
    <mergeCell ref="B62:Q62"/>
    <mergeCell ref="P74:P75"/>
    <mergeCell ref="P80:P81"/>
    <mergeCell ref="Q13:Q14"/>
    <mergeCell ref="Q23:Q24"/>
    <mergeCell ref="Q37:Q38"/>
    <mergeCell ref="Q55:Q56"/>
    <mergeCell ref="Q63:Q64"/>
    <mergeCell ref="Q74:Q75"/>
    <mergeCell ref="Q80:Q81"/>
    <mergeCell ref="B73:Q73"/>
    <mergeCell ref="B79:Q79"/>
    <mergeCell ref="P13:P14"/>
    <mergeCell ref="P23:P24"/>
    <mergeCell ref="P63:P64"/>
    <mergeCell ref="O63:O64"/>
    <mergeCell ref="B80:B81"/>
    <mergeCell ref="B74:B75"/>
    <mergeCell ref="B63:B64"/>
    <mergeCell ref="C63:C64"/>
    <mergeCell ref="C80:C81"/>
    <mergeCell ref="D80:E81"/>
    <mergeCell ref="K74:K75"/>
    <mergeCell ref="C74:C75"/>
    <mergeCell ref="D74:D75"/>
    <mergeCell ref="E74:E75"/>
    <mergeCell ref="H74:J74"/>
    <mergeCell ref="F80:G81"/>
    <mergeCell ref="H80:J80"/>
    <mergeCell ref="M80:N80"/>
    <mergeCell ref="O80:O81"/>
    <mergeCell ref="F82:G82"/>
    <mergeCell ref="D82:E82"/>
    <mergeCell ref="K80:K81"/>
    <mergeCell ref="L80:L81"/>
    <mergeCell ref="M74:N74"/>
    <mergeCell ref="L74:L75"/>
    <mergeCell ref="O74:O75"/>
    <mergeCell ref="F74:G75"/>
    <mergeCell ref="F76:G76"/>
    <mergeCell ref="B11:Q11"/>
    <mergeCell ref="H13:J13"/>
    <mergeCell ref="M55:N55"/>
    <mergeCell ref="H55:J55"/>
    <mergeCell ref="F55:G55"/>
    <mergeCell ref="M37:N37"/>
    <mergeCell ref="B23:B24"/>
    <mergeCell ref="C23:C24"/>
    <mergeCell ref="D23:D24"/>
    <mergeCell ref="E23:E24"/>
    <mergeCell ref="F23:F24"/>
    <mergeCell ref="G23:G24"/>
    <mergeCell ref="K23:K24"/>
    <mergeCell ref="L23:L24"/>
    <mergeCell ref="M23:N23"/>
    <mergeCell ref="P37:P38"/>
    <mergeCell ref="P55:P56"/>
    <mergeCell ref="B13:B14"/>
    <mergeCell ref="C13:C14"/>
    <mergeCell ref="D13:D14"/>
    <mergeCell ref="E13:E14"/>
    <mergeCell ref="F13:F14"/>
    <mergeCell ref="G13:G14"/>
    <mergeCell ref="O13:O14"/>
    <mergeCell ref="O23:O24"/>
    <mergeCell ref="H23:J23"/>
    <mergeCell ref="O37:O38"/>
    <mergeCell ref="B55:B56"/>
    <mergeCell ref="C55:C56"/>
    <mergeCell ref="D55:D56"/>
    <mergeCell ref="E55:E56"/>
    <mergeCell ref="K55:K56"/>
    <mergeCell ref="L55:L56"/>
    <mergeCell ref="E37:E38"/>
    <mergeCell ref="F37:F38"/>
    <mergeCell ref="G37:G38"/>
    <mergeCell ref="K37:K38"/>
    <mergeCell ref="B37:B38"/>
    <mergeCell ref="C37:C38"/>
    <mergeCell ref="D37:D38"/>
    <mergeCell ref="H37:J37"/>
    <mergeCell ref="L37:L38"/>
    <mergeCell ref="O55:O56"/>
    <mergeCell ref="F56:G56"/>
    <mergeCell ref="A74:A75"/>
    <mergeCell ref="A63:A64"/>
    <mergeCell ref="A55:A56"/>
    <mergeCell ref="A37:A38"/>
    <mergeCell ref="A23:A24"/>
    <mergeCell ref="A13:A14"/>
    <mergeCell ref="L63:L64"/>
    <mergeCell ref="M13:N13"/>
    <mergeCell ref="L13:L14"/>
    <mergeCell ref="K13:K14"/>
    <mergeCell ref="M63:N63"/>
    <mergeCell ref="F57:G57"/>
    <mergeCell ref="F58:G58"/>
    <mergeCell ref="D63:D64"/>
    <mergeCell ref="E63:E64"/>
    <mergeCell ref="F63:F64"/>
    <mergeCell ref="J63:J64"/>
    <mergeCell ref="K63:K64"/>
    <mergeCell ref="G63:I63"/>
    <mergeCell ref="F59:G59"/>
  </mergeCells>
  <dataValidations count="7">
    <dataValidation type="list" allowBlank="1" showInputMessage="1" showErrorMessage="1" sqref="L77:L78 E77" xr:uid="{00000000-0002-0000-0300-000000000000}">
      <formula1>#REF!</formula1>
    </dataValidation>
    <dataValidation type="list" allowBlank="1" showInputMessage="1" showErrorMessage="1" sqref="L15:L20 L39:L52 L25:L34 L76 L65:L71 L57:L60" xr:uid="{00000000-0002-0000-0300-000001000000}">
      <formula1>$C$91:$C$93</formula1>
    </dataValidation>
    <dataValidation type="list" allowBlank="1" showInputMessage="1" showErrorMessage="1" sqref="Q82:Q86 Q39:Q52 Q76 Q25:Q34 Q15:Q20 Q65:Q71 Q57:Q60" xr:uid="{00000000-0002-0000-0300-000002000000}">
      <formula1>$C$95:$C$102</formula1>
    </dataValidation>
    <dataValidation type="list" allowBlank="1" showInputMessage="1" showErrorMessage="1" sqref="E49:E51" xr:uid="{00000000-0002-0000-0300-000003000000}">
      <formula1>$D$104:$D$113</formula1>
    </dataValidation>
    <dataValidation type="list" allowBlank="1" showInputMessage="1" showErrorMessage="1" sqref="E25:E34 E15:E20 E52 E39:E48" xr:uid="{00000000-0002-0000-0300-000004000000}">
      <formula1>$D$111:$D$118</formula1>
    </dataValidation>
    <dataValidation type="list" allowBlank="1" showInputMessage="1" showErrorMessage="1" sqref="E65:E71" xr:uid="{00000000-0002-0000-0300-000005000000}">
      <formula1>$D$119:$D$121</formula1>
    </dataValidation>
    <dataValidation type="list" allowBlank="1" showInputMessage="1" showErrorMessage="1" sqref="E57:E60" xr:uid="{00000000-0002-0000-0300-000006000000}">
      <formula1>$D$104:$D$110</formula1>
    </dataValidation>
  </dataValidations>
  <pageMargins left="0.7" right="0.7" top="0.75" bottom="0.75" header="0.3" footer="0.3"/>
  <pageSetup orientation="portrait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Estrutura do Projecto</vt:lpstr>
      <vt:lpstr>Plan de Aquisições</vt:lpstr>
      <vt:lpstr>Instruções</vt:lpstr>
      <vt:lpstr>Detalhe Plano de Aquisições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Lauar Moura, Vanessa</cp:lastModifiedBy>
  <cp:lastPrinted>2018-04-12T15:16:03Z</cp:lastPrinted>
  <dcterms:created xsi:type="dcterms:W3CDTF">2011-03-30T14:45:37Z</dcterms:created>
  <dcterms:modified xsi:type="dcterms:W3CDTF">2019-03-21T22:00:18Z</dcterms:modified>
</cp:coreProperties>
</file>