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05" yWindow="-105" windowWidth="23250" windowHeight="12570" activeTab="3"/>
  </bookViews>
  <sheets>
    <sheet name="Estrutura do Projecto" sheetId="3" r:id="rId1"/>
    <sheet name="Plan de Aquisições" sheetId="2" r:id="rId2"/>
    <sheet name="Instruções" sheetId="4" r:id="rId3"/>
    <sheet name="Detalhe Plano de Aquisições" sheetId="1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3" i="1" l="1"/>
  <c r="H40" i="1"/>
  <c r="H39" i="1"/>
  <c r="H38" i="1"/>
  <c r="H58" i="1"/>
  <c r="H21" i="1"/>
  <c r="H20" i="1"/>
  <c r="H19" i="1"/>
  <c r="H54" i="1" l="1"/>
  <c r="H49" i="1"/>
  <c r="H57" i="1" l="1"/>
  <c r="G76" i="1" l="1"/>
  <c r="G75" i="1" l="1"/>
  <c r="H55" i="1" l="1"/>
  <c r="G73" i="1" l="1"/>
  <c r="G74" i="1"/>
  <c r="G72" i="1"/>
  <c r="G71" i="1"/>
  <c r="H63" i="1" l="1"/>
  <c r="H66" i="1" s="1"/>
  <c r="H83" i="1"/>
  <c r="H34" i="1"/>
  <c r="H30" i="1"/>
  <c r="H15" i="1"/>
  <c r="H17" i="1"/>
  <c r="H16" i="1"/>
  <c r="H23" i="1" l="1"/>
  <c r="H52" i="1"/>
  <c r="H51" i="1" l="1"/>
  <c r="H50" i="1"/>
  <c r="H48" i="1"/>
  <c r="H47" i="1"/>
  <c r="H31" i="1"/>
  <c r="H35" i="1"/>
  <c r="C17" i="2" l="1"/>
  <c r="C25" i="2" l="1"/>
  <c r="B24" i="2"/>
  <c r="B23" i="2"/>
  <c r="B21" i="2"/>
  <c r="B22" i="2"/>
  <c r="B25" i="2" l="1"/>
  <c r="G77" i="1"/>
  <c r="H93" i="1" l="1"/>
  <c r="B16" i="2" s="1"/>
  <c r="B14" i="2" l="1"/>
  <c r="B15" i="2"/>
  <c r="B13" i="2"/>
  <c r="B12" i="2"/>
  <c r="B11" i="2"/>
  <c r="B17" i="2" l="1"/>
</calcChain>
</file>

<file path=xl/sharedStrings.xml><?xml version="1.0" encoding="utf-8"?>
<sst xmlns="http://schemas.openxmlformats.org/spreadsheetml/2006/main" count="580" uniqueCount="267">
  <si>
    <t>OBRAS</t>
  </si>
  <si>
    <t>Previsto</t>
  </si>
  <si>
    <t>3. Tipos de Gasto</t>
  </si>
  <si>
    <t>Obras</t>
  </si>
  <si>
    <t>Total</t>
  </si>
  <si>
    <t>SI / NO?</t>
  </si>
  <si>
    <t>4. Componentes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</si>
  <si>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</si>
  <si>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</si>
  <si>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</si>
  <si>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</si>
  <si>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</si>
  <si>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</si>
  <si>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</si>
  <si>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</si>
  <si>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</si>
  <si>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</si>
  <si>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</si>
  <si>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</si>
  <si>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</si>
  <si>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</si>
  <si>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</si>
  <si>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</si>
  <si>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</si>
  <si>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</si>
  <si>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</si>
  <si>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</si>
  <si>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</si>
  <si>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</si>
  <si>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</si>
  <si>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</si>
  <si>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</si>
  <si>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</si>
  <si>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</si>
  <si>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</si>
  <si>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</si>
  <si>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</si>
  <si>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</si>
  <si>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</si>
  <si>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</si>
  <si>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</si>
  <si>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</si>
  <si>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</si>
  <si>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</si>
  <si>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</si>
  <si>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</si>
  <si>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</si>
  <si>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</si>
  <si>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</si>
  <si>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</si>
  <si>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</si>
  <si>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</si>
  <si>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</si>
  <si>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</si>
  <si>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</si>
  <si>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</si>
  <si>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</si>
  <si>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</si>
  <si>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</si>
  <si>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</si>
  <si>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</si>
  <si>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</si>
  <si>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</si>
  <si>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</si>
  <si>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</si>
  <si>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</si>
  <si>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</si>
  <si>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</si>
  <si>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</si>
  <si>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</si>
  <si>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</si>
  <si>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</si>
  <si>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</si>
  <si>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</si>
  <si>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</si>
  <si>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</si>
  <si>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</si>
  <si>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</si>
  <si>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</si>
  <si>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</si>
  <si>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</si>
  <si>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</si>
  <si>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</si>
  <si>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</si>
  <si>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</si>
  <si>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</si>
  <si>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</si>
  <si>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</si>
  <si>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</si>
  <si>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</si>
  <si>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</si>
  <si>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</si>
  <si>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</si>
  <si>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</si>
  <si>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</si>
  <si>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</si>
  <si>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</si>
  <si>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</si>
  <si>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</si>
  <si>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</si>
  <si>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</si>
  <si>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</si>
  <si>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</si>
  <si>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</si>
  <si>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</si>
  <si>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</si>
  <si>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</si>
  <si>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</si>
  <si>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</si>
  <si>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</si>
  <si>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 xml:space="preserve">Atividade 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</si>
  <si>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</si>
  <si>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</si>
  <si>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</si>
  <si>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</si>
  <si>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</si>
  <si>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</si>
  <si>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</si>
  <si>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Montante Financiado pelo Banco</t>
  </si>
  <si>
    <t>Montante Total  do Projeto (Incluindo Contraparte)</t>
  </si>
  <si>
    <t>Bens</t>
  </si>
  <si>
    <t>Serviços que não são de Consultoria</t>
  </si>
  <si>
    <t>Capacitação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</si>
  <si>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</si>
  <si>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</si>
  <si>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</si>
  <si>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</si>
  <si>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</si>
  <si>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</si>
  <si>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</si>
  <si>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</si>
  <si>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Só poderá existir um Coordenador que "coordene" e envie o Plano de Aquisições ao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</si>
  <si>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</si>
  <si>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Montante Total do Projeto (Incluindo Contraparte)</t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</si>
  <si>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</si>
  <si>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</si>
  <si>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</si>
  <si>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</si>
  <si>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SECRETARIA MUNICIPAL DE EDUCAÇÃO - SEMED</t>
  </si>
  <si>
    <t>PREFEITURA MUNICIPAL DE MANAUS - PMM</t>
  </si>
  <si>
    <t>Componente 1 - Expansão da cobertura da Educação Infantil e Ensino Fundamental</t>
  </si>
  <si>
    <t>Componente 2 - Melhoria da qualidade da educação</t>
  </si>
  <si>
    <t>Componente 3 - Gestão, monitoramento e avaliação</t>
  </si>
  <si>
    <t>Componente 4 - Administração do Projeto</t>
  </si>
  <si>
    <t xml:space="preserve">Projeto de Expansão e Melhoria Educacional da Rede Pública Municipal de Manaus - PROEMEM </t>
  </si>
  <si>
    <t>Contrato de Empréstimo: 3397 OC-BR</t>
  </si>
  <si>
    <t>Versão( 1-4 -2018-) :</t>
  </si>
  <si>
    <t>SEMED</t>
  </si>
  <si>
    <t>Contratar empresa para construir 4 CIMEs (cada CIME contempla 01 CMEI e 01 EMEF)</t>
  </si>
  <si>
    <t>2017/4114/4147/10561</t>
  </si>
  <si>
    <t>2018/4114/4147/00792</t>
  </si>
  <si>
    <t>Aquisição de material de papelaria (Correção de Fluxo e Reforço Escolar)</t>
  </si>
  <si>
    <t>2018/4114/4147/01056</t>
  </si>
  <si>
    <t>Aquisição de materiais psicopedagógicos</t>
  </si>
  <si>
    <t>2018/4114/4147/02160</t>
  </si>
  <si>
    <t>Aquisição de livros técnicos referente a avaliação em larga escala / SADEM</t>
  </si>
  <si>
    <t>Aquisição de equipamentos tecnológicos / SADEM</t>
  </si>
  <si>
    <t>Aquisição de mobiliários e equipamentos permanentes para a UGP</t>
  </si>
  <si>
    <t>2017/4114/4147/09177</t>
  </si>
  <si>
    <t>Acesso ao sistema de acompanhamento da alfabetização / SIASI</t>
  </si>
  <si>
    <t>Contratação de serviço de estagiário na área de pedagogia</t>
  </si>
  <si>
    <t>Contratação de empresa para locação de veículos (Infrequência)</t>
  </si>
  <si>
    <t>Contratação de serviço de instalação e manutenção para rede lógica</t>
  </si>
  <si>
    <t>Contratação de empresa para liberação de acesso ao software SAFF</t>
  </si>
  <si>
    <t>2017/4114/4147/05960</t>
  </si>
  <si>
    <t>Contratação de empresa de engenharia para supervisão de obras de 04 CIMEs</t>
  </si>
  <si>
    <t>2017/4114/4147/08592</t>
  </si>
  <si>
    <t>Contratação de consultoria para elaboração de software web base de monitoramento e avaliação do programa performance</t>
  </si>
  <si>
    <t>Consultoria individual para Gestão da Alfabetização</t>
  </si>
  <si>
    <t>2017/4114/4147/09616</t>
  </si>
  <si>
    <t>Capacitação para avaliação em larga escala ADE/SADEM</t>
  </si>
  <si>
    <t>2018/4114/4147/2158</t>
  </si>
  <si>
    <t>Consultoria individual ambiental</t>
  </si>
  <si>
    <t>Consultoria individual para elaboração de estudo de impacto de vizinhança</t>
  </si>
  <si>
    <t>Consultoria Individual especializada em Gestão de Recursos Humanos</t>
  </si>
  <si>
    <t>Contratação de serviço de instalação e manutenção da rede elétrica</t>
  </si>
  <si>
    <t>Contratação de serviço de impressão gráfica (Reforço Escolar, Correção de Fluxo e Alfabetização)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</si>
  <si>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</si>
  <si>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</si>
  <si>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</si>
  <si>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</si>
  <si>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</si>
  <si>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</si>
  <si>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</si>
  <si>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</si>
  <si>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</si>
  <si>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</si>
  <si>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</si>
  <si>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</si>
  <si>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</si>
  <si>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</si>
  <si>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</si>
  <si>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</si>
  <si>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</si>
  <si>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</si>
  <si>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</si>
  <si>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</si>
  <si>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</si>
  <si>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</si>
  <si>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</si>
  <si>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5.1</t>
  </si>
  <si>
    <t>5.2</t>
  </si>
  <si>
    <t>5.3</t>
  </si>
  <si>
    <t>5.4</t>
  </si>
  <si>
    <t>6.1</t>
  </si>
  <si>
    <t>2018/4114/4147/02639</t>
  </si>
  <si>
    <t>2018/4114/4147/01171</t>
  </si>
  <si>
    <t>2018/4114/4147/06994</t>
  </si>
  <si>
    <t>Contratação de empresa pra prestar serviço de apoio às atividades administrativas, técnicas e operacionais para a unidade gestora do PROEMEM</t>
  </si>
  <si>
    <t>2018/4114/4147/06000</t>
  </si>
  <si>
    <t>2018/4114/4147/05540</t>
  </si>
  <si>
    <t>2018/4114/4147/02964</t>
  </si>
  <si>
    <t>2018/4114/4147/03836</t>
  </si>
  <si>
    <t>2018/4114/4147/06343</t>
  </si>
  <si>
    <t>1.4</t>
  </si>
  <si>
    <t>Contratação de empresa para construir 1 CIME (cada CIME contempla 01 CMEI e 01 EMEF) - CIME 05</t>
  </si>
  <si>
    <t>Contratação de empresa para construir 1 CIME (cada CIME contempla 01 CMEI e 01 EMEF) - CIME 06</t>
  </si>
  <si>
    <t>Contratação de empresa para construir 1 CIME (cada CIME contempla 01 CMEI e 01 EMEF) - CIME 07</t>
  </si>
  <si>
    <t>2.8</t>
  </si>
  <si>
    <t>2.9</t>
  </si>
  <si>
    <t xml:space="preserve">Aquisição de equipamentos tecnológicos </t>
  </si>
  <si>
    <t>2 e 3</t>
  </si>
  <si>
    <t>Acesso a plataforma de reforço escolar para ensino fundamental</t>
  </si>
  <si>
    <t xml:space="preserve">Contratação de empresa para desenvolvimento de soluções para atender as demandas da avaliação de desempenho do estudante - ADE </t>
  </si>
  <si>
    <t>3.11</t>
  </si>
  <si>
    <t>Contratação de consultoria para desenvolvimento de soluções para atender as demandas da Avaliação Municipal da Educação Infantil - AMEI</t>
  </si>
  <si>
    <t>Consultoria Individual especializada em elaboração de orçamentos de obras</t>
  </si>
  <si>
    <t>5.5</t>
  </si>
  <si>
    <t>Atualizado por: Gustavo Serejo Antony</t>
  </si>
  <si>
    <t>Aquisição cancelada pois os equipamentos serão adquiridos junto com os equipamentos do item 2.4</t>
  </si>
  <si>
    <t xml:space="preserve">Aquisição de livros didáticos para os Programas de Correção de Fluxo, Reforço Escolar e Alfabetização (2020-2021) </t>
  </si>
  <si>
    <t>Aquisição de livros didáticos para os Programas de Correção de Fluxo, Reforço Escolar e Alfabetização (2018 - 2019)</t>
  </si>
  <si>
    <t>1.5</t>
  </si>
  <si>
    <t>Treinamentos/Cursos</t>
  </si>
  <si>
    <t>Contratação sofreu alteração de objeto e será contratada por meio do item 3.10</t>
  </si>
  <si>
    <t>3.12</t>
  </si>
  <si>
    <t>Serviços de seleção interna de gestores</t>
  </si>
  <si>
    <t>5.6</t>
  </si>
  <si>
    <t>Aquisição cancelada pois já está sendo adquirida por meio de outro projeto na SEMED</t>
  </si>
  <si>
    <t>3.13</t>
  </si>
  <si>
    <t>Contratação de empresa para desenvolvimento de soluções para atender as demandas da Avaliação Municipal de Educação Infantil - AMEI</t>
  </si>
  <si>
    <t>Aquisição alterada para serviço item 3.13</t>
  </si>
  <si>
    <t>Atualização Nº: 06</t>
  </si>
  <si>
    <t>2018/4114/4147/08319</t>
  </si>
  <si>
    <t>2.10</t>
  </si>
  <si>
    <t>Aquisição de barcos para combater a infrequência</t>
  </si>
  <si>
    <t>2018/4114/4147/10000</t>
  </si>
  <si>
    <t>Modalidade de aquisição alterada após missão de supervisão do BID</t>
  </si>
  <si>
    <t>Modalidade de aquisição alterada devido ao objeto ser bastante específico</t>
  </si>
  <si>
    <t>2018/4114/4147/07925</t>
  </si>
  <si>
    <t>2019/4114/18088/00003</t>
  </si>
  <si>
    <t>2018/4114/4147/09609</t>
  </si>
  <si>
    <t>2019/4114/18088/00004</t>
  </si>
  <si>
    <t>2019/4114/18088/00005</t>
  </si>
  <si>
    <t>Contratação de empresa para construir 1 EMEF (Recosntrução do EMEF Divino Pimenta) - 08</t>
  </si>
  <si>
    <t>Contratação de empresa para construir 1 EMEF (Recosntrução do EMEF Magnólia Frota) - 09</t>
  </si>
  <si>
    <t>Contratação de empresa para construir 1 CIME (cada CIME contempla 01 CMEI e 01 EMEF) - CIME 10</t>
  </si>
  <si>
    <t xml:space="preserve">Aquisição de material de expediente e pedagógico (Correção de fluxo / reforço escolar / CEMASP) </t>
  </si>
  <si>
    <t>Contratação de empresa para desenvolvimento de soluções para atender as demandas da avaliação dos diretores escolares</t>
  </si>
  <si>
    <t>Atualizado em: 29/05/2019</t>
  </si>
  <si>
    <t>1.6</t>
  </si>
  <si>
    <t>1.7</t>
  </si>
  <si>
    <t>1.8</t>
  </si>
  <si>
    <t>2.11</t>
  </si>
  <si>
    <t>2.12</t>
  </si>
  <si>
    <t>Aquisição de material de engenharia</t>
  </si>
  <si>
    <t>Aquisição de mobiliário para equipar a UGP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</si>
</sst>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42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29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4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7" xfId="38" applyFont="1" applyFill="1" applyBorder="1" applyAlignment="1">
      <alignment horizontal="left" vertical="center" wrapText="1"/>
    </xf>
    <xf numFmtId="0" fontId="24" fillId="27" borderId="26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5" xfId="1" applyFont="1" applyFill="1" applyBorder="1" applyAlignment="1">
      <alignment vertical="center" wrapText="1"/>
    </xf>
    <xf numFmtId="0" fontId="0" fillId="0" borderId="0" xfId="0" applyFill="1"/>
    <xf numFmtId="0" fontId="24" fillId="27" borderId="27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1" fillId="0" borderId="0" xfId="0" applyFont="1"/>
    <xf numFmtId="0" fontId="39" fillId="27" borderId="36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/>
    <xf numFmtId="0" fontId="41" fillId="0" borderId="39" xfId="0" applyFont="1" applyBorder="1" applyAlignment="1">
      <alignment horizontal="left" vertical="center" wrapText="1"/>
    </xf>
    <xf numFmtId="0" fontId="41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43" fillId="0" borderId="0" xfId="0" applyFont="1"/>
    <xf numFmtId="0" fontId="22" fillId="0" borderId="0" xfId="1" applyFont="1" applyFill="1" applyBorder="1" applyAlignment="1">
      <alignment vertical="center" wrapText="1"/>
    </xf>
    <xf numFmtId="0" fontId="45" fillId="0" borderId="10" xfId="1" applyFont="1" applyFill="1" applyBorder="1" applyAlignment="1">
      <alignment vertical="center" wrapText="1"/>
    </xf>
    <xf numFmtId="0" fontId="46" fillId="0" borderId="0" xfId="0" applyFont="1"/>
    <xf numFmtId="0" fontId="45" fillId="0" borderId="10" xfId="0" applyFont="1" applyBorder="1"/>
    <xf numFmtId="0" fontId="24" fillId="27" borderId="0" xfId="38" applyFont="1" applyFill="1" applyBorder="1" applyAlignment="1">
      <alignment horizontal="left" vertical="center" wrapText="1"/>
    </xf>
    <xf numFmtId="0" fontId="22" fillId="0" borderId="14" xfId="1" applyFont="1" applyBorder="1" applyAlignment="1">
      <alignment vertical="center" wrapText="1"/>
    </xf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14" fontId="22" fillId="0" borderId="12" xfId="38" applyNumberFormat="1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vertical="center" wrapText="1"/>
    </xf>
    <xf numFmtId="14" fontId="22" fillId="0" borderId="15" xfId="38" applyNumberFormat="1" applyFont="1" applyFill="1" applyBorder="1" applyAlignment="1">
      <alignment vertical="center" wrapText="1"/>
    </xf>
    <xf numFmtId="0" fontId="22" fillId="0" borderId="35" xfId="38" applyFont="1" applyFill="1" applyBorder="1" applyAlignment="1">
      <alignment vertical="center" wrapText="1"/>
    </xf>
    <xf numFmtId="4" fontId="22" fillId="0" borderId="35" xfId="38" applyNumberFormat="1" applyFont="1" applyFill="1" applyBorder="1" applyAlignment="1">
      <alignment vertical="center" wrapText="1"/>
    </xf>
    <xf numFmtId="10" fontId="22" fillId="0" borderId="35" xfId="38" applyNumberFormat="1" applyFont="1" applyFill="1" applyBorder="1" applyAlignment="1">
      <alignment vertical="center" wrapText="1"/>
    </xf>
    <xf numFmtId="0" fontId="22" fillId="0" borderId="39" xfId="38" applyFont="1" applyFill="1" applyBorder="1" applyAlignment="1">
      <alignment vertical="center" wrapText="1"/>
    </xf>
    <xf numFmtId="14" fontId="22" fillId="0" borderId="35" xfId="38" applyNumberFormat="1" applyFont="1" applyFill="1" applyBorder="1" applyAlignment="1">
      <alignment vertical="center" wrapText="1"/>
    </xf>
    <xf numFmtId="0" fontId="22" fillId="0" borderId="17" xfId="1" applyFont="1" applyBorder="1" applyAlignment="1" applyProtection="1">
      <alignment wrapText="1"/>
    </xf>
    <xf numFmtId="0" fontId="22" fillId="0" borderId="33" xfId="38" applyFont="1" applyFill="1" applyBorder="1" applyAlignment="1">
      <alignment vertical="center" wrapText="1"/>
    </xf>
    <xf numFmtId="0" fontId="22" fillId="0" borderId="43" xfId="38" applyFont="1" applyFill="1" applyBorder="1" applyAlignment="1">
      <alignment vertical="center" wrapText="1"/>
    </xf>
    <xf numFmtId="0" fontId="0" fillId="0" borderId="0" xfId="0" applyBorder="1"/>
    <xf numFmtId="0" fontId="22" fillId="0" borderId="11" xfId="38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horizontal="center" vertical="center" wrapText="1"/>
    </xf>
    <xf numFmtId="0" fontId="22" fillId="0" borderId="18" xfId="38" applyFont="1" applyFill="1" applyBorder="1" applyAlignment="1">
      <alignment horizontal="center" vertical="center" wrapText="1"/>
    </xf>
    <xf numFmtId="4" fontId="24" fillId="24" borderId="11" xfId="38" applyNumberFormat="1" applyFont="1" applyFill="1" applyBorder="1" applyAlignment="1">
      <alignment horizontal="center" vertical="center" wrapText="1"/>
    </xf>
    <xf numFmtId="0" fontId="22" fillId="0" borderId="28" xfId="38" applyFont="1" applyFill="1" applyBorder="1" applyAlignment="1">
      <alignment horizontal="center" vertical="center" wrapText="1"/>
    </xf>
    <xf numFmtId="0" fontId="22" fillId="0" borderId="40" xfId="38" applyFont="1" applyFill="1" applyBorder="1" applyAlignment="1">
      <alignment vertical="center" wrapText="1"/>
    </xf>
    <xf numFmtId="10" fontId="22" fillId="0" borderId="40" xfId="38" applyNumberFormat="1" applyFont="1" applyFill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2" fillId="0" borderId="46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38" xfId="38" applyFont="1" applyFill="1" applyBorder="1" applyAlignment="1">
      <alignment vertical="center" wrapText="1"/>
    </xf>
    <xf numFmtId="14" fontId="22" fillId="0" borderId="20" xfId="38" applyNumberFormat="1" applyFont="1" applyFill="1" applyBorder="1" applyAlignment="1">
      <alignment vertical="center" wrapText="1"/>
    </xf>
    <xf numFmtId="0" fontId="2" fillId="0" borderId="0" xfId="38" applyFill="1"/>
    <xf numFmtId="0" fontId="22" fillId="0" borderId="10" xfId="38" applyFont="1" applyFill="1" applyBorder="1" applyAlignment="1">
      <alignment horizontal="right" vertical="center" wrapText="1"/>
    </xf>
    <xf numFmtId="0" fontId="47" fillId="0" borderId="17" xfId="38" applyFont="1" applyFill="1" applyBorder="1" applyAlignment="1">
      <alignment horizontal="center" vertical="center" wrapText="1"/>
    </xf>
    <xf numFmtId="0" fontId="47" fillId="0" borderId="10" xfId="38" applyFont="1" applyFill="1" applyBorder="1" applyAlignment="1">
      <alignment vertical="center" wrapText="1"/>
    </xf>
    <xf numFmtId="4" fontId="47" fillId="0" borderId="10" xfId="38" applyNumberFormat="1" applyFont="1" applyFill="1" applyBorder="1" applyAlignment="1">
      <alignment vertical="center" wrapText="1"/>
    </xf>
    <xf numFmtId="10" fontId="47" fillId="0" borderId="10" xfId="38" applyNumberFormat="1" applyFont="1" applyFill="1" applyBorder="1" applyAlignment="1">
      <alignment vertical="center" wrapText="1"/>
    </xf>
    <xf numFmtId="14" fontId="47" fillId="0" borderId="10" xfId="38" applyNumberFormat="1" applyFont="1" applyFill="1" applyBorder="1" applyAlignment="1">
      <alignment vertical="center" wrapText="1"/>
    </xf>
    <xf numFmtId="0" fontId="47" fillId="0" borderId="14" xfId="38" applyFont="1" applyFill="1" applyBorder="1" applyAlignment="1">
      <alignment vertical="center" wrapText="1"/>
    </xf>
    <xf numFmtId="4" fontId="22" fillId="0" borderId="40" xfId="38" applyNumberFormat="1" applyFont="1" applyFill="1" applyBorder="1" applyAlignment="1">
      <alignment vertical="center" wrapText="1"/>
    </xf>
    <xf numFmtId="14" fontId="22" fillId="0" borderId="40" xfId="38" applyNumberFormat="1" applyFont="1" applyFill="1" applyBorder="1" applyAlignment="1">
      <alignment vertical="center" wrapText="1"/>
    </xf>
    <xf numFmtId="0" fontId="22" fillId="0" borderId="47" xfId="38" applyFont="1" applyFill="1" applyBorder="1" applyAlignment="1">
      <alignment vertical="center" wrapText="1"/>
    </xf>
    <xf numFmtId="0" fontId="22" fillId="0" borderId="48" xfId="38" applyFont="1" applyFill="1" applyBorder="1" applyAlignment="1">
      <alignment vertical="center" wrapText="1"/>
    </xf>
    <xf numFmtId="0" fontId="1" fillId="0" borderId="0" xfId="38" applyFont="1" applyFill="1"/>
    <xf numFmtId="0" fontId="22" fillId="0" borderId="15" xfId="38" applyFont="1" applyFill="1" applyBorder="1" applyAlignment="1">
      <alignment horizontal="right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47" fillId="0" borderId="35" xfId="38" applyFont="1" applyFill="1" applyBorder="1" applyAlignment="1">
      <alignment vertical="center" wrapText="1"/>
    </xf>
    <xf numFmtId="4" fontId="47" fillId="0" borderId="35" xfId="38" applyNumberFormat="1" applyFont="1" applyFill="1" applyBorder="1" applyAlignment="1">
      <alignment vertical="center" wrapText="1"/>
    </xf>
    <xf numFmtId="10" fontId="47" fillId="0" borderId="35" xfId="38" applyNumberFormat="1" applyFont="1" applyFill="1" applyBorder="1" applyAlignment="1">
      <alignment vertical="center" wrapText="1"/>
    </xf>
    <xf numFmtId="14" fontId="47" fillId="0" borderId="35" xfId="38" applyNumberFormat="1" applyFont="1" applyFill="1" applyBorder="1" applyAlignment="1">
      <alignment vertical="center" wrapText="1"/>
    </xf>
    <xf numFmtId="0" fontId="47" fillId="0" borderId="39" xfId="38" applyFont="1" applyFill="1" applyBorder="1" applyAlignment="1">
      <alignment vertical="center" wrapText="1"/>
    </xf>
    <xf numFmtId="0" fontId="47" fillId="0" borderId="43" xfId="38" applyFont="1" applyFill="1" applyBorder="1" applyAlignment="1">
      <alignment vertical="center" wrapText="1"/>
    </xf>
    <xf numFmtId="0" fontId="47" fillId="0" borderId="18" xfId="38" applyFont="1" applyFill="1" applyBorder="1" applyAlignment="1">
      <alignment horizontal="center" vertical="center" wrapText="1"/>
    </xf>
    <xf numFmtId="0" fontId="47" fillId="0" borderId="15" xfId="38" applyFont="1" applyFill="1" applyBorder="1" applyAlignment="1">
      <alignment vertical="center" wrapText="1"/>
    </xf>
    <xf numFmtId="4" fontId="47" fillId="0" borderId="15" xfId="38" applyNumberFormat="1" applyFont="1" applyFill="1" applyBorder="1" applyAlignment="1">
      <alignment vertical="center" wrapText="1"/>
    </xf>
    <xf numFmtId="10" fontId="47" fillId="0" borderId="15" xfId="38" applyNumberFormat="1" applyFont="1" applyFill="1" applyBorder="1" applyAlignment="1">
      <alignment vertical="center" wrapText="1"/>
    </xf>
    <xf numFmtId="14" fontId="47" fillId="0" borderId="15" xfId="38" applyNumberFormat="1" applyFont="1" applyFill="1" applyBorder="1" applyAlignment="1">
      <alignment vertical="center" wrapText="1"/>
    </xf>
    <xf numFmtId="0" fontId="47" fillId="0" borderId="16" xfId="38" applyFont="1" applyFill="1" applyBorder="1" applyAlignment="1">
      <alignment vertical="center" wrapText="1"/>
    </xf>
    <xf numFmtId="0" fontId="22" fillId="28" borderId="10" xfId="38" applyFont="1" applyFill="1" applyBorder="1" applyAlignment="1">
      <alignment vertical="center" wrapText="1"/>
    </xf>
    <xf numFmtId="0" fontId="36" fillId="28" borderId="0" xfId="0" applyFont="1" applyFill="1" applyAlignment="1">
      <alignment horizontal="left" vertical="center"/>
    </xf>
    <xf numFmtId="0" fontId="0" fillId="28" borderId="0" xfId="0" applyFill="1"/>
    <xf numFmtId="0" fontId="22" fillId="0" borderId="19" xfId="38" applyFont="1" applyFill="1" applyBorder="1" applyAlignment="1">
      <alignment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2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3" fillId="26" borderId="41" xfId="0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39" fillId="27" borderId="37" xfId="0" applyFont="1" applyFill="1" applyBorder="1" applyAlignment="1">
      <alignment horizontal="center" vertical="center"/>
    </xf>
    <xf numFmtId="0" fontId="39" fillId="27" borderId="27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37" xfId="0" applyFont="1" applyFill="1" applyBorder="1" applyAlignment="1">
      <alignment horizontal="left" vertical="center" wrapText="1"/>
    </xf>
    <xf numFmtId="0" fontId="39" fillId="27" borderId="27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5" xfId="0" applyFont="1" applyFill="1" applyBorder="1" applyAlignment="1">
      <alignment horizontal="center" vertical="center"/>
    </xf>
    <xf numFmtId="0" fontId="31" fillId="0" borderId="35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47" fillId="0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47" fillId="0" borderId="15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5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3" fillId="24" borderId="30" xfId="38" applyFont="1" applyFill="1" applyBorder="1" applyAlignment="1">
      <alignment horizontal="left" vertical="center" wrapText="1"/>
    </xf>
    <xf numFmtId="0" fontId="23" fillId="24" borderId="31" xfId="38" applyFont="1" applyFill="1" applyBorder="1" applyAlignment="1">
      <alignment horizontal="left" vertical="center" wrapText="1"/>
    </xf>
    <xf numFmtId="0" fontId="44" fillId="25" borderId="20" xfId="0" applyFont="1" applyFill="1" applyBorder="1" applyAlignment="1">
      <alignment horizontal="center" vertical="center" wrapText="1"/>
    </xf>
    <xf numFmtId="0" fontId="44" fillId="25" borderId="19" xfId="0" applyFont="1" applyFill="1" applyBorder="1" applyAlignment="1">
      <alignment horizontal="center" vertical="center" wrapText="1"/>
    </xf>
    <xf numFmtId="0" fontId="44" fillId="25" borderId="35" xfId="0" applyFont="1" applyFill="1" applyBorder="1" applyAlignment="1">
      <alignment horizontal="center" vertical="center" wrapText="1"/>
    </xf>
    <xf numFmtId="0" fontId="45" fillId="0" borderId="10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/>
    </xf>
    <xf numFmtId="0" fontId="44" fillId="25" borderId="20" xfId="0" applyFont="1" applyFill="1" applyBorder="1" applyAlignment="1">
      <alignment horizontal="center" vertical="center"/>
    </xf>
    <xf numFmtId="0" fontId="44" fillId="25" borderId="19" xfId="0" applyFont="1" applyFill="1" applyBorder="1" applyAlignment="1">
      <alignment horizontal="center" vertical="center"/>
    </xf>
    <xf numFmtId="0" fontId="44" fillId="25" borderId="35" xfId="0" applyFont="1" applyFill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workbookViewId="0">
      <selection activeCell="C17" sqref="C17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thickBot="1" x14ac:dyDescent="0.35">
      <c r="B1" s="24"/>
      <c r="C1" s="24"/>
      <c r="D1" s="24"/>
    </row>
    <row r="2" spans="2:4" x14ac:dyDescent="0.25">
      <c r="B2" s="25" t="s">
        <v>127</v>
      </c>
      <c r="C2" s="26" t="s">
        <v>128</v>
      </c>
      <c r="D2" s="27" t="s">
        <v>126</v>
      </c>
    </row>
    <row r="3" spans="2:4" x14ac:dyDescent="0.25">
      <c r="B3" s="164" t="s">
        <v>139</v>
      </c>
      <c r="C3" s="164" t="s">
        <v>138</v>
      </c>
      <c r="D3" s="28"/>
    </row>
    <row r="4" spans="2:4" x14ac:dyDescent="0.25">
      <c r="B4" s="165"/>
      <c r="C4" s="165"/>
      <c r="D4" s="28"/>
    </row>
    <row r="5" spans="2:4" x14ac:dyDescent="0.25">
      <c r="B5" s="165"/>
      <c r="C5" s="165"/>
      <c r="D5" s="28"/>
    </row>
    <row r="6" spans="2:4" x14ac:dyDescent="0.25">
      <c r="B6" s="165"/>
      <c r="C6" s="165"/>
      <c r="D6" s="28"/>
    </row>
    <row r="7" spans="2:4" x14ac:dyDescent="0.25">
      <c r="B7" s="165"/>
      <c r="C7" s="165"/>
      <c r="D7" s="28"/>
    </row>
    <row r="8" spans="2:4" x14ac:dyDescent="0.25">
      <c r="B8" s="165"/>
      <c r="C8" s="165"/>
      <c r="D8" s="28"/>
    </row>
    <row r="9" spans="2:4" ht="15.75" thickBot="1" x14ac:dyDescent="0.3">
      <c r="B9" s="166"/>
      <c r="C9" s="166"/>
      <c r="D9" s="29"/>
    </row>
    <row r="11" spans="2:4" ht="49.5" customHeight="1" x14ac:dyDescent="0.25">
      <c r="B11" s="169" t="s">
        <v>131</v>
      </c>
      <c r="C11" s="170"/>
      <c r="D11" s="24"/>
    </row>
    <row r="12" spans="2:4" thickBot="1" x14ac:dyDescent="0.35">
      <c r="B12" s="24"/>
      <c r="C12" s="24"/>
      <c r="D12" s="24"/>
    </row>
    <row r="13" spans="2:4" x14ac:dyDescent="0.25">
      <c r="B13" s="30" t="s">
        <v>129</v>
      </c>
      <c r="C13" s="31" t="s">
        <v>130</v>
      </c>
      <c r="D13" s="32"/>
    </row>
    <row r="14" spans="2:4" ht="25.5" x14ac:dyDescent="0.25">
      <c r="B14" s="167" t="s">
        <v>5</v>
      </c>
      <c r="C14" s="95" t="s">
        <v>140</v>
      </c>
      <c r="D14" s="32"/>
    </row>
    <row r="15" spans="2:4" x14ac:dyDescent="0.25">
      <c r="B15" s="167"/>
      <c r="C15" s="28" t="s">
        <v>141</v>
      </c>
      <c r="D15" s="24"/>
    </row>
    <row r="16" spans="2:4" x14ac:dyDescent="0.25">
      <c r="B16" s="167"/>
      <c r="C16" s="28" t="s">
        <v>142</v>
      </c>
      <c r="D16" s="24"/>
    </row>
    <row r="17" spans="2:3" ht="15.75" thickBot="1" x14ac:dyDescent="0.3">
      <c r="B17" s="168"/>
      <c r="C17" s="29" t="s">
        <v>143</v>
      </c>
    </row>
    <row r="19" spans="2:3" ht="54" customHeight="1" x14ac:dyDescent="0.25">
      <c r="B19" s="171" t="s">
        <v>132</v>
      </c>
      <c r="C19" s="172"/>
    </row>
  </sheetData>
  <mergeCells count="5">
    <mergeCell ref="B3:B9"/>
    <mergeCell ref="B14:B17"/>
    <mergeCell ref="B11:C11"/>
    <mergeCell ref="B19:C19"/>
    <mergeCell ref="C3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5" workbookViewId="0">
      <selection activeCell="G17" sqref="G17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77" t="s">
        <v>137</v>
      </c>
      <c r="B1" s="177"/>
      <c r="C1" s="177"/>
    </row>
    <row r="2" spans="1:3" ht="15.75" x14ac:dyDescent="0.25">
      <c r="A2" s="173" t="s">
        <v>111</v>
      </c>
      <c r="B2" s="174"/>
      <c r="C2" s="175"/>
    </row>
    <row r="3" spans="1:3" ht="15.75" x14ac:dyDescent="0.25">
      <c r="A3" s="14" t="s">
        <v>112</v>
      </c>
      <c r="B3" s="15" t="s">
        <v>113</v>
      </c>
      <c r="C3" s="16" t="s">
        <v>114</v>
      </c>
    </row>
    <row r="4" spans="1:3" ht="15.75" thickBot="1" x14ac:dyDescent="0.3">
      <c r="A4" s="17" t="s">
        <v>115</v>
      </c>
      <c r="B4" s="96">
        <v>42948</v>
      </c>
      <c r="C4" s="97">
        <v>43435</v>
      </c>
    </row>
    <row r="5" spans="1:3" thickBot="1" x14ac:dyDescent="0.35">
      <c r="A5" s="176"/>
      <c r="B5" s="176"/>
      <c r="C5" s="176"/>
    </row>
    <row r="6" spans="1:3" ht="15.75" x14ac:dyDescent="0.25">
      <c r="A6" s="173" t="s">
        <v>116</v>
      </c>
      <c r="B6" s="174"/>
      <c r="C6" s="175"/>
    </row>
    <row r="7" spans="1:3" ht="15.75" thickBot="1" x14ac:dyDescent="0.3">
      <c r="A7" s="17" t="s">
        <v>146</v>
      </c>
      <c r="B7" s="178"/>
      <c r="C7" s="179"/>
    </row>
    <row r="8" spans="1:3" thickBot="1" x14ac:dyDescent="0.35">
      <c r="A8" s="176"/>
      <c r="B8" s="176"/>
      <c r="C8" s="176"/>
    </row>
    <row r="9" spans="1:3" ht="15.6" x14ac:dyDescent="0.3">
      <c r="A9" s="173" t="s">
        <v>2</v>
      </c>
      <c r="B9" s="174"/>
      <c r="C9" s="175"/>
    </row>
    <row r="10" spans="1:3" ht="31.5" x14ac:dyDescent="0.25">
      <c r="A10" s="14" t="s">
        <v>117</v>
      </c>
      <c r="B10" s="15" t="s">
        <v>118</v>
      </c>
      <c r="C10" s="16" t="s">
        <v>119</v>
      </c>
    </row>
    <row r="11" spans="1:3" ht="14.45" x14ac:dyDescent="0.3">
      <c r="A11" s="18" t="s">
        <v>3</v>
      </c>
      <c r="B11" s="19">
        <f>'Detalhe Plano de Aquisições'!H23</f>
        <v>37819490.822702698</v>
      </c>
      <c r="C11" s="20">
        <v>47826087</v>
      </c>
    </row>
    <row r="12" spans="1:3" ht="14.45" x14ac:dyDescent="0.3">
      <c r="A12" s="18" t="s">
        <v>120</v>
      </c>
      <c r="B12" s="19">
        <f>'Detalhe Plano de Aquisições'!H40</f>
        <v>2698576.9591891891</v>
      </c>
      <c r="C12" s="20">
        <v>5082126</v>
      </c>
    </row>
    <row r="13" spans="1:3" x14ac:dyDescent="0.25">
      <c r="A13" s="18" t="s">
        <v>121</v>
      </c>
      <c r="B13" s="19">
        <f>'Detalhe Plano de Aquisições'!H58</f>
        <v>7748424.8378378367</v>
      </c>
      <c r="C13" s="20">
        <v>2979770</v>
      </c>
    </row>
    <row r="14" spans="1:3" x14ac:dyDescent="0.25">
      <c r="A14" s="18" t="s">
        <v>122</v>
      </c>
      <c r="B14" s="19">
        <f>'Detalhe Plano de Aquisições'!H83</f>
        <v>100000</v>
      </c>
      <c r="C14" s="20">
        <v>826985.28</v>
      </c>
    </row>
    <row r="15" spans="1:3" x14ac:dyDescent="0.25">
      <c r="A15" s="18" t="s">
        <v>123</v>
      </c>
      <c r="B15" s="19">
        <f>('Detalhe Plano de Aquisições'!H66)+('Detalhe Plano de Aquisições'!G77)</f>
        <v>1798166.9918918917</v>
      </c>
      <c r="C15" s="20">
        <v>19322610.719999999</v>
      </c>
    </row>
    <row r="16" spans="1:3" ht="14.45" x14ac:dyDescent="0.3">
      <c r="A16" s="18" t="s">
        <v>124</v>
      </c>
      <c r="B16" s="19">
        <f>'Detalhe Plano de Aquisições'!H93</f>
        <v>0</v>
      </c>
      <c r="C16" s="20">
        <v>0</v>
      </c>
    </row>
    <row r="17" spans="1:3" ht="16.149999999999999" thickBot="1" x14ac:dyDescent="0.35">
      <c r="A17" s="21" t="s">
        <v>4</v>
      </c>
      <c r="B17" s="22">
        <f>SUM(B11:B16)</f>
        <v>50164659.611621618</v>
      </c>
      <c r="C17" s="23">
        <f>SUM(C11:C16)</f>
        <v>76037579</v>
      </c>
    </row>
    <row r="18" spans="1:3" thickBot="1" x14ac:dyDescent="0.35"/>
    <row r="19" spans="1:3" ht="15.6" x14ac:dyDescent="0.3">
      <c r="A19" s="173" t="s">
        <v>6</v>
      </c>
      <c r="B19" s="174"/>
      <c r="C19" s="175"/>
    </row>
    <row r="20" spans="1:3" ht="31.15" x14ac:dyDescent="0.3">
      <c r="A20" s="33" t="s">
        <v>125</v>
      </c>
      <c r="B20" s="34" t="s">
        <v>118</v>
      </c>
      <c r="C20" s="35" t="s">
        <v>133</v>
      </c>
    </row>
    <row r="21" spans="1:3" ht="26.25" x14ac:dyDescent="0.25">
      <c r="A21" s="106" t="s">
        <v>140</v>
      </c>
      <c r="B21" s="36">
        <f>SUM('Detalhe Plano de Aquisições'!H15:H22,'Detalhe Plano de Aquisições'!H63)</f>
        <v>39473605.001081079</v>
      </c>
      <c r="C21" s="37">
        <v>63380000</v>
      </c>
    </row>
    <row r="22" spans="1:3" x14ac:dyDescent="0.25">
      <c r="A22" s="38" t="s">
        <v>141</v>
      </c>
      <c r="B22" s="36">
        <f>SUM('Detalhe Plano de Aquisições'!H28:H31,'Detalhe Plano de Aquisições'!H45:H50,'Detalhe Plano de Aquisições'!G71)</f>
        <v>6299571.1943243248</v>
      </c>
      <c r="C22" s="37">
        <v>26260000</v>
      </c>
    </row>
    <row r="23" spans="1:3" x14ac:dyDescent="0.25">
      <c r="A23" s="38" t="s">
        <v>142</v>
      </c>
      <c r="B23" s="36" t="e">
        <f>SUM('Detalhe Plano de Aquisições'!H32:H33,'Detalhe Plano de Aquisições'!H51,'Detalhe Plano de Aquisições'!H64:H65,'Detalhe Plano de Aquisições'!#REF!)</f>
        <v>#REF!</v>
      </c>
      <c r="C23" s="37">
        <v>8030000</v>
      </c>
    </row>
    <row r="24" spans="1:3" x14ac:dyDescent="0.25">
      <c r="A24" s="38" t="s">
        <v>143</v>
      </c>
      <c r="B24" s="36" t="e">
        <f>SUM('Detalhe Plano de Aquisições'!#REF!,'Detalhe Plano de Aquisições'!H52:H57,'Detalhe Plano de Aquisições'!G72:G76)</f>
        <v>#REF!</v>
      </c>
      <c r="C24" s="37">
        <v>6330000</v>
      </c>
    </row>
    <row r="25" spans="1:3" ht="16.149999999999999" thickBot="1" x14ac:dyDescent="0.35">
      <c r="A25" s="39" t="s">
        <v>4</v>
      </c>
      <c r="B25" s="40" t="e">
        <f>SUM(B21:B24)</f>
        <v>#REF!</v>
      </c>
      <c r="C25" s="41">
        <f>SUM(C21:C24)</f>
        <v>104000000</v>
      </c>
    </row>
  </sheetData>
  <mergeCells count="8">
    <mergeCell ref="A19:C19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opLeftCell="A25" zoomScale="85" zoomScaleNormal="85" workbookViewId="0">
      <selection activeCell="C56" sqref="C56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ht="14.45" x14ac:dyDescent="0.3"/>
    <row r="2" spans="1:3" s="7" customFormat="1" ht="14.45" x14ac:dyDescent="0.3"/>
    <row r="3" spans="1:3" s="7" customFormat="1" ht="14.45" x14ac:dyDescent="0.3"/>
    <row r="4" spans="1:3" s="7" customFormat="1" ht="67.5" customHeight="1" x14ac:dyDescent="0.25">
      <c r="A4" s="181" t="s">
        <v>72</v>
      </c>
      <c r="B4" s="181"/>
      <c r="C4" s="181"/>
    </row>
    <row r="5" spans="1:3" s="7" customFormat="1" ht="14.45" x14ac:dyDescent="0.3"/>
    <row r="6" spans="1:3" s="7" customFormat="1" thickBot="1" x14ac:dyDescent="0.35"/>
    <row r="7" spans="1:3" ht="15.75" thickBot="1" x14ac:dyDescent="0.3">
      <c r="A7" s="77"/>
      <c r="B7" s="78" t="s">
        <v>60</v>
      </c>
      <c r="C7" s="77"/>
    </row>
    <row r="8" spans="1:3" ht="51" x14ac:dyDescent="0.25">
      <c r="A8" s="66" t="s">
        <v>51</v>
      </c>
      <c r="B8" s="79" t="s">
        <v>98</v>
      </c>
      <c r="C8" s="77"/>
    </row>
    <row r="9" spans="1:3" ht="25.5" x14ac:dyDescent="0.25">
      <c r="A9" s="67" t="s">
        <v>52</v>
      </c>
      <c r="B9" s="80" t="s">
        <v>99</v>
      </c>
      <c r="C9" s="77"/>
    </row>
    <row r="10" spans="1:3" s="7" customFormat="1" ht="14.45" x14ac:dyDescent="0.3">
      <c r="A10" s="76"/>
      <c r="B10" s="81"/>
      <c r="C10" s="77"/>
    </row>
    <row r="11" spans="1:3" s="7" customFormat="1" thickBot="1" x14ac:dyDescent="0.35">
      <c r="A11" s="75"/>
      <c r="B11" s="82"/>
      <c r="C11" s="77"/>
    </row>
    <row r="12" spans="1:3" s="73" customFormat="1" ht="15.75" thickBot="1" x14ac:dyDescent="0.3">
      <c r="A12" s="77"/>
      <c r="B12" s="78" t="s">
        <v>103</v>
      </c>
      <c r="C12" s="83"/>
    </row>
    <row r="13" spans="1:3" s="73" customFormat="1" ht="15.75" thickBot="1" x14ac:dyDescent="0.3">
      <c r="A13" s="74" t="s">
        <v>109</v>
      </c>
      <c r="B13" s="85" t="s">
        <v>134</v>
      </c>
      <c r="C13" s="83"/>
    </row>
    <row r="14" spans="1:3" x14ac:dyDescent="0.25">
      <c r="A14" s="74" t="s">
        <v>71</v>
      </c>
      <c r="B14" s="84" t="s">
        <v>104</v>
      </c>
      <c r="C14" s="77"/>
    </row>
    <row r="15" spans="1:3" ht="15.75" thickBot="1" x14ac:dyDescent="0.3">
      <c r="A15" s="68" t="s">
        <v>62</v>
      </c>
      <c r="B15" s="85" t="s">
        <v>100</v>
      </c>
      <c r="C15" s="77"/>
    </row>
    <row r="16" spans="1:3" s="7" customFormat="1" x14ac:dyDescent="0.25">
      <c r="A16" s="94" t="s">
        <v>101</v>
      </c>
      <c r="B16" s="82" t="s">
        <v>102</v>
      </c>
      <c r="C16" s="77"/>
    </row>
    <row r="17" spans="1:3" thickBot="1" x14ac:dyDescent="0.35">
      <c r="A17" s="77"/>
      <c r="B17" s="77"/>
      <c r="C17" s="77"/>
    </row>
    <row r="18" spans="1:3" thickBot="1" x14ac:dyDescent="0.35">
      <c r="A18" s="77"/>
      <c r="B18" s="78" t="s">
        <v>58</v>
      </c>
      <c r="C18" s="77"/>
    </row>
    <row r="19" spans="1:3" x14ac:dyDescent="0.25">
      <c r="A19" s="185" t="s">
        <v>45</v>
      </c>
      <c r="B19" s="69" t="s">
        <v>9</v>
      </c>
      <c r="C19" s="77"/>
    </row>
    <row r="20" spans="1:3" ht="15.75" customHeight="1" x14ac:dyDescent="0.25">
      <c r="A20" s="186"/>
      <c r="B20" s="70" t="s">
        <v>7</v>
      </c>
      <c r="C20" s="77"/>
    </row>
    <row r="21" spans="1:3" ht="15.75" thickBot="1" x14ac:dyDescent="0.3">
      <c r="A21" s="187"/>
      <c r="B21" s="86" t="s">
        <v>8</v>
      </c>
      <c r="C21" s="77"/>
    </row>
    <row r="22" spans="1:3" thickBot="1" x14ac:dyDescent="0.35">
      <c r="A22" s="77"/>
      <c r="B22" s="77"/>
      <c r="C22" s="77"/>
    </row>
    <row r="23" spans="1:3" thickBot="1" x14ac:dyDescent="0.35">
      <c r="A23" s="87"/>
      <c r="B23" s="78" t="s">
        <v>58</v>
      </c>
      <c r="C23" s="77"/>
    </row>
    <row r="24" spans="1:3" x14ac:dyDescent="0.25">
      <c r="A24" s="188" t="s">
        <v>44</v>
      </c>
      <c r="B24" s="69" t="s">
        <v>1</v>
      </c>
      <c r="C24" s="77"/>
    </row>
    <row r="25" spans="1:3" x14ac:dyDescent="0.25">
      <c r="A25" s="189"/>
      <c r="B25" s="70" t="s">
        <v>14</v>
      </c>
      <c r="C25" s="77"/>
    </row>
    <row r="26" spans="1:3" x14ac:dyDescent="0.25">
      <c r="A26" s="189"/>
      <c r="B26" s="70" t="s">
        <v>12</v>
      </c>
      <c r="C26" s="77"/>
    </row>
    <row r="27" spans="1:3" x14ac:dyDescent="0.25">
      <c r="A27" s="189"/>
      <c r="B27" s="70" t="s">
        <v>11</v>
      </c>
      <c r="C27" s="77"/>
    </row>
    <row r="28" spans="1:3" s="7" customFormat="1" x14ac:dyDescent="0.25">
      <c r="A28" s="189"/>
      <c r="B28" s="70" t="s">
        <v>13</v>
      </c>
      <c r="C28" s="77"/>
    </row>
    <row r="29" spans="1:3" s="7" customFormat="1" x14ac:dyDescent="0.25">
      <c r="A29" s="189"/>
      <c r="B29" s="70" t="s">
        <v>93</v>
      </c>
      <c r="C29" s="77"/>
    </row>
    <row r="30" spans="1:3" ht="15" customHeight="1" x14ac:dyDescent="0.25">
      <c r="A30" s="189"/>
      <c r="B30" s="70" t="s">
        <v>49</v>
      </c>
      <c r="C30" s="77"/>
    </row>
    <row r="31" spans="1:3" ht="15.75" thickBot="1" x14ac:dyDescent="0.3">
      <c r="A31" s="190"/>
      <c r="B31" s="71" t="s">
        <v>106</v>
      </c>
      <c r="C31" s="77"/>
    </row>
    <row r="32" spans="1:3" thickBot="1" x14ac:dyDescent="0.35">
      <c r="A32" s="77"/>
      <c r="B32" s="77"/>
      <c r="C32" s="77"/>
    </row>
    <row r="33" spans="1:3" thickBot="1" x14ac:dyDescent="0.35">
      <c r="A33" s="77"/>
      <c r="B33" s="78" t="s">
        <v>59</v>
      </c>
      <c r="C33" s="78" t="s">
        <v>58</v>
      </c>
    </row>
    <row r="34" spans="1:3" x14ac:dyDescent="0.25">
      <c r="A34" s="191" t="s">
        <v>46</v>
      </c>
      <c r="B34" s="176" t="s">
        <v>61</v>
      </c>
      <c r="C34" s="72" t="s">
        <v>73</v>
      </c>
    </row>
    <row r="35" spans="1:3" x14ac:dyDescent="0.25">
      <c r="A35" s="192"/>
      <c r="B35" s="176"/>
      <c r="C35" s="61" t="s">
        <v>74</v>
      </c>
    </row>
    <row r="36" spans="1:3" x14ac:dyDescent="0.25">
      <c r="A36" s="192"/>
      <c r="B36" s="176"/>
      <c r="C36" s="61" t="s">
        <v>41</v>
      </c>
    </row>
    <row r="37" spans="1:3" x14ac:dyDescent="0.25">
      <c r="A37" s="192"/>
      <c r="B37" s="176"/>
      <c r="C37" s="61" t="s">
        <v>75</v>
      </c>
    </row>
    <row r="38" spans="1:3" x14ac:dyDescent="0.25">
      <c r="A38" s="192"/>
      <c r="B38" s="176"/>
      <c r="C38" s="61" t="s">
        <v>78</v>
      </c>
    </row>
    <row r="39" spans="1:3" x14ac:dyDescent="0.25">
      <c r="A39" s="192"/>
      <c r="B39" s="176"/>
      <c r="C39" s="61" t="s">
        <v>76</v>
      </c>
    </row>
    <row r="40" spans="1:3" x14ac:dyDescent="0.25">
      <c r="A40" s="192"/>
      <c r="B40" s="194"/>
      <c r="C40" s="61" t="s">
        <v>77</v>
      </c>
    </row>
    <row r="41" spans="1:3" x14ac:dyDescent="0.25">
      <c r="A41" s="192"/>
      <c r="B41" s="182" t="s">
        <v>47</v>
      </c>
      <c r="C41" s="61" t="s">
        <v>79</v>
      </c>
    </row>
    <row r="42" spans="1:3" x14ac:dyDescent="0.25">
      <c r="A42" s="192"/>
      <c r="B42" s="183"/>
      <c r="C42" s="61" t="s">
        <v>80</v>
      </c>
    </row>
    <row r="43" spans="1:3" x14ac:dyDescent="0.25">
      <c r="A43" s="192"/>
      <c r="B43" s="183"/>
      <c r="C43" s="61" t="s">
        <v>81</v>
      </c>
    </row>
    <row r="44" spans="1:3" x14ac:dyDescent="0.25">
      <c r="A44" s="192"/>
      <c r="B44" s="183"/>
      <c r="C44" s="61" t="s">
        <v>75</v>
      </c>
    </row>
    <row r="45" spans="1:3" x14ac:dyDescent="0.25">
      <c r="A45" s="192"/>
      <c r="B45" s="183"/>
      <c r="C45" s="61" t="s">
        <v>78</v>
      </c>
    </row>
    <row r="46" spans="1:3" x14ac:dyDescent="0.25">
      <c r="A46" s="192"/>
      <c r="B46" s="183"/>
      <c r="C46" s="61" t="s">
        <v>107</v>
      </c>
    </row>
    <row r="47" spans="1:3" x14ac:dyDescent="0.25">
      <c r="A47" s="192"/>
      <c r="B47" s="183"/>
      <c r="C47" s="61" t="s">
        <v>108</v>
      </c>
    </row>
    <row r="48" spans="1:3" x14ac:dyDescent="0.25">
      <c r="A48" s="192"/>
      <c r="B48" s="183"/>
      <c r="C48" s="195" t="s">
        <v>15</v>
      </c>
    </row>
    <row r="49" spans="1:3" ht="3.6" customHeight="1" x14ac:dyDescent="0.25">
      <c r="A49" s="192"/>
      <c r="B49" s="183"/>
      <c r="C49" s="196"/>
    </row>
    <row r="50" spans="1:3" ht="14.45" hidden="1" x14ac:dyDescent="0.3">
      <c r="A50" s="192"/>
      <c r="B50" s="184"/>
      <c r="C50" s="197"/>
    </row>
    <row r="51" spans="1:3" x14ac:dyDescent="0.25">
      <c r="A51" s="192"/>
      <c r="B51" s="182" t="s">
        <v>48</v>
      </c>
      <c r="C51" s="61" t="s">
        <v>42</v>
      </c>
    </row>
    <row r="52" spans="1:3" x14ac:dyDescent="0.25">
      <c r="A52" s="192"/>
      <c r="B52" s="183"/>
      <c r="C52" s="61" t="s">
        <v>75</v>
      </c>
    </row>
    <row r="53" spans="1:3" x14ac:dyDescent="0.25">
      <c r="A53" s="193"/>
      <c r="B53" s="184"/>
      <c r="C53" s="61" t="s">
        <v>78</v>
      </c>
    </row>
    <row r="54" spans="1:3" s="7" customFormat="1" ht="14.45" x14ac:dyDescent="0.3">
      <c r="C54" s="90"/>
    </row>
    <row r="55" spans="1:3" s="7" customFormat="1" thickBot="1" x14ac:dyDescent="0.35">
      <c r="C55" s="90"/>
    </row>
    <row r="56" spans="1:3" thickBot="1" x14ac:dyDescent="0.35">
      <c r="B56" s="78" t="s">
        <v>88</v>
      </c>
    </row>
    <row r="57" spans="1:3" x14ac:dyDescent="0.25">
      <c r="A57" s="180" t="s">
        <v>82</v>
      </c>
      <c r="B57" s="72" t="s">
        <v>83</v>
      </c>
    </row>
    <row r="58" spans="1:3" x14ac:dyDescent="0.25">
      <c r="A58" s="180"/>
      <c r="B58" s="61" t="s">
        <v>135</v>
      </c>
    </row>
    <row r="59" spans="1:3" x14ac:dyDescent="0.25">
      <c r="A59" s="180"/>
      <c r="B59" s="61" t="s">
        <v>84</v>
      </c>
    </row>
    <row r="60" spans="1:3" x14ac:dyDescent="0.25">
      <c r="A60" s="180"/>
      <c r="B60" s="61" t="s">
        <v>136</v>
      </c>
    </row>
    <row r="61" spans="1:3" x14ac:dyDescent="0.25">
      <c r="A61" s="180"/>
      <c r="B61" s="61" t="s">
        <v>85</v>
      </c>
    </row>
    <row r="62" spans="1:3" x14ac:dyDescent="0.25">
      <c r="A62" s="180"/>
      <c r="B62" s="61" t="s">
        <v>86</v>
      </c>
    </row>
    <row r="63" spans="1:3" x14ac:dyDescent="0.25">
      <c r="A63" s="180"/>
      <c r="B63" s="61" t="s">
        <v>87</v>
      </c>
    </row>
  </sheetData>
  <mergeCells count="9">
    <mergeCell ref="A57:A63"/>
    <mergeCell ref="A4:C4"/>
    <mergeCell ref="B51:B53"/>
    <mergeCell ref="A19:A21"/>
    <mergeCell ref="A24:A31"/>
    <mergeCell ref="A34:A53"/>
    <mergeCell ref="B34:B40"/>
    <mergeCell ref="B41:B50"/>
    <mergeCell ref="C48:C5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7"/>
  <sheetViews>
    <sheetView tabSelected="1" zoomScale="80" zoomScaleNormal="80" workbookViewId="0">
      <selection activeCell="H53" sqref="H53"/>
    </sheetView>
  </sheetViews>
  <sheetFormatPr defaultRowHeight="15" x14ac:dyDescent="0.25"/>
  <cols>
    <col min="1" max="1" width="10.42578125" style="7" customWidth="1"/>
    <col min="2" max="2" width="14.85546875" customWidth="1"/>
    <col min="3" max="3" width="48.42578125" customWidth="1"/>
    <col min="4" max="4" width="41.42578125" hidden="1" customWidth="1"/>
    <col min="5" max="5" width="36.7109375" customWidth="1"/>
    <col min="6" max="7" width="12.85546875" customWidth="1"/>
    <col min="8" max="8" width="15.7109375" style="44" customWidth="1"/>
    <col min="9" max="9" width="15.7109375" style="47" customWidth="1"/>
    <col min="10" max="10" width="18" style="47" customWidth="1"/>
    <col min="11" max="11" width="12.7109375" customWidth="1"/>
    <col min="12" max="12" width="19.5703125" customWidth="1"/>
    <col min="13" max="13" width="15.5703125" customWidth="1"/>
    <col min="14" max="14" width="15" customWidth="1"/>
    <col min="15" max="15" width="18.85546875" hidden="1" customWidth="1"/>
    <col min="16" max="16" width="18.85546875" style="7" hidden="1" customWidth="1"/>
    <col min="17" max="17" width="18.85546875" style="7" customWidth="1"/>
  </cols>
  <sheetData>
    <row r="1" spans="1:20" s="7" customFormat="1" ht="14.45" x14ac:dyDescent="0.3">
      <c r="B1" s="62"/>
      <c r="H1" s="44"/>
      <c r="I1" s="47"/>
      <c r="J1" s="47"/>
    </row>
    <row r="2" spans="1:20" s="7" customFormat="1" ht="15.6" x14ac:dyDescent="0.3">
      <c r="B2" s="65" t="s">
        <v>55</v>
      </c>
      <c r="H2" s="44"/>
      <c r="I2" s="47"/>
      <c r="J2" s="47"/>
    </row>
    <row r="3" spans="1:20" s="7" customFormat="1" ht="15.75" x14ac:dyDescent="0.25">
      <c r="B3" s="64" t="s">
        <v>144</v>
      </c>
      <c r="H3" s="44"/>
      <c r="I3" s="47"/>
      <c r="J3" s="47"/>
    </row>
    <row r="4" spans="1:20" s="7" customFormat="1" ht="15.75" x14ac:dyDescent="0.25">
      <c r="B4" s="64" t="s">
        <v>145</v>
      </c>
      <c r="H4" s="44"/>
      <c r="I4" s="47"/>
      <c r="J4" s="47"/>
    </row>
    <row r="5" spans="1:20" s="7" customFormat="1" ht="15.75" x14ac:dyDescent="0.25">
      <c r="B5" s="64" t="s">
        <v>56</v>
      </c>
      <c r="H5" s="44"/>
      <c r="I5" s="47"/>
      <c r="J5" s="47"/>
    </row>
    <row r="6" spans="1:20" s="7" customFormat="1" ht="15.6" x14ac:dyDescent="0.3">
      <c r="B6" s="63"/>
      <c r="H6" s="44"/>
      <c r="I6" s="47"/>
      <c r="J6" s="47"/>
    </row>
    <row r="7" spans="1:20" s="7" customFormat="1" ht="15.6" x14ac:dyDescent="0.3">
      <c r="B7" s="158" t="s">
        <v>259</v>
      </c>
      <c r="C7" s="159"/>
      <c r="H7" s="44"/>
      <c r="I7" s="47"/>
      <c r="J7" s="47"/>
    </row>
    <row r="8" spans="1:20" s="7" customFormat="1" ht="15.75" x14ac:dyDescent="0.25">
      <c r="B8" s="64" t="s">
        <v>242</v>
      </c>
      <c r="H8" s="44"/>
      <c r="I8" s="47"/>
      <c r="J8" s="47"/>
    </row>
    <row r="9" spans="1:20" s="7" customFormat="1" ht="15.6" x14ac:dyDescent="0.3">
      <c r="B9" s="64" t="s">
        <v>228</v>
      </c>
      <c r="H9" s="44"/>
      <c r="I9" s="47"/>
      <c r="J9" s="47"/>
    </row>
    <row r="10" spans="1:20" s="7" customFormat="1" ht="15.6" x14ac:dyDescent="0.3">
      <c r="B10" s="88" t="s">
        <v>69</v>
      </c>
      <c r="H10" s="44"/>
      <c r="I10" s="47"/>
      <c r="J10" s="47"/>
    </row>
    <row r="11" spans="1:20" ht="15.75" customHeight="1" thickBot="1" x14ac:dyDescent="0.3">
      <c r="A11" s="109"/>
      <c r="B11" s="214" t="s">
        <v>40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1"/>
      <c r="S11" s="1"/>
      <c r="T11" s="1"/>
    </row>
    <row r="12" spans="1:20" ht="15.75" x14ac:dyDescent="0.25">
      <c r="A12" s="113" t="s">
        <v>109</v>
      </c>
      <c r="B12" s="222" t="s">
        <v>0</v>
      </c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3"/>
      <c r="R12" s="1"/>
      <c r="S12" s="1"/>
      <c r="T12" s="1"/>
    </row>
    <row r="13" spans="1:20" x14ac:dyDescent="0.25">
      <c r="A13" s="198">
        <v>1</v>
      </c>
      <c r="B13" s="216" t="s">
        <v>26</v>
      </c>
      <c r="C13" s="201" t="s">
        <v>62</v>
      </c>
      <c r="D13" s="201" t="s">
        <v>10</v>
      </c>
      <c r="E13" s="201" t="s">
        <v>65</v>
      </c>
      <c r="F13" s="201" t="s">
        <v>16</v>
      </c>
      <c r="G13" s="201" t="s">
        <v>17</v>
      </c>
      <c r="H13" s="207" t="s">
        <v>64</v>
      </c>
      <c r="I13" s="207"/>
      <c r="J13" s="207"/>
      <c r="K13" s="201" t="s">
        <v>66</v>
      </c>
      <c r="L13" s="201" t="s">
        <v>67</v>
      </c>
      <c r="M13" s="201" t="s">
        <v>68</v>
      </c>
      <c r="N13" s="201"/>
      <c r="O13" s="209" t="s">
        <v>92</v>
      </c>
      <c r="P13" s="201" t="s">
        <v>43</v>
      </c>
      <c r="Q13" s="224" t="s">
        <v>44</v>
      </c>
      <c r="R13" s="1"/>
      <c r="S13" s="1"/>
      <c r="T13" s="1"/>
    </row>
    <row r="14" spans="1:20" ht="54.75" customHeight="1" thickBot="1" x14ac:dyDescent="0.3">
      <c r="A14" s="200"/>
      <c r="B14" s="217"/>
      <c r="C14" s="202"/>
      <c r="D14" s="202"/>
      <c r="E14" s="202"/>
      <c r="F14" s="202"/>
      <c r="G14" s="202"/>
      <c r="H14" s="53" t="s">
        <v>20</v>
      </c>
      <c r="I14" s="162" t="s">
        <v>19</v>
      </c>
      <c r="J14" s="162" t="s">
        <v>21</v>
      </c>
      <c r="K14" s="202"/>
      <c r="L14" s="202"/>
      <c r="M14" s="161" t="s">
        <v>70</v>
      </c>
      <c r="N14" s="161" t="s">
        <v>24</v>
      </c>
      <c r="O14" s="210"/>
      <c r="P14" s="202"/>
      <c r="Q14" s="225"/>
      <c r="R14" s="1"/>
      <c r="S14" s="1"/>
      <c r="T14" s="1"/>
    </row>
    <row r="15" spans="1:20" ht="25.5" x14ac:dyDescent="0.25">
      <c r="A15" s="110" t="s">
        <v>177</v>
      </c>
      <c r="B15" s="107" t="s">
        <v>147</v>
      </c>
      <c r="C15" s="56" t="s">
        <v>148</v>
      </c>
      <c r="D15" s="56"/>
      <c r="E15" s="56" t="s">
        <v>80</v>
      </c>
      <c r="F15" s="56">
        <v>4</v>
      </c>
      <c r="G15" s="56" t="s">
        <v>149</v>
      </c>
      <c r="H15" s="57">
        <f>(14841628.74+15987271.58+16006095.16+14076094.14)/3.7</f>
        <v>16462456.654054055</v>
      </c>
      <c r="I15" s="58">
        <v>1</v>
      </c>
      <c r="J15" s="58">
        <v>0</v>
      </c>
      <c r="K15" s="56">
        <v>1</v>
      </c>
      <c r="L15" s="56" t="s">
        <v>8</v>
      </c>
      <c r="M15" s="98">
        <v>43182</v>
      </c>
      <c r="N15" s="98">
        <v>43311</v>
      </c>
      <c r="O15" s="56"/>
      <c r="P15" s="56"/>
      <c r="Q15" s="59" t="s">
        <v>49</v>
      </c>
      <c r="R15" s="1"/>
      <c r="S15" s="1"/>
      <c r="T15" s="1"/>
    </row>
    <row r="16" spans="1:20" s="7" customFormat="1" ht="25.5" x14ac:dyDescent="0.25">
      <c r="A16" s="111" t="s">
        <v>178</v>
      </c>
      <c r="B16" s="108" t="s">
        <v>147</v>
      </c>
      <c r="C16" s="9" t="s">
        <v>215</v>
      </c>
      <c r="D16" s="9"/>
      <c r="E16" s="9" t="s">
        <v>80</v>
      </c>
      <c r="F16" s="9">
        <v>1</v>
      </c>
      <c r="G16" s="9" t="s">
        <v>243</v>
      </c>
      <c r="H16" s="42">
        <f>16500000/3.7</f>
        <v>4459459.4594594594</v>
      </c>
      <c r="I16" s="45">
        <v>1</v>
      </c>
      <c r="J16" s="45">
        <v>0</v>
      </c>
      <c r="K16" s="9">
        <v>1</v>
      </c>
      <c r="L16" s="9" t="s">
        <v>8</v>
      </c>
      <c r="M16" s="99">
        <v>43571</v>
      </c>
      <c r="N16" s="99">
        <v>43670</v>
      </c>
      <c r="O16" s="9"/>
      <c r="P16" s="9"/>
      <c r="Q16" s="10" t="s">
        <v>14</v>
      </c>
      <c r="R16" s="2"/>
      <c r="S16" s="2"/>
      <c r="T16" s="2"/>
    </row>
    <row r="17" spans="1:20" s="7" customFormat="1" ht="25.5" x14ac:dyDescent="0.25">
      <c r="A17" s="111" t="s">
        <v>179</v>
      </c>
      <c r="B17" s="108" t="s">
        <v>147</v>
      </c>
      <c r="C17" s="9" t="s">
        <v>216</v>
      </c>
      <c r="D17" s="122"/>
      <c r="E17" s="122" t="s">
        <v>80</v>
      </c>
      <c r="F17" s="122">
        <v>1</v>
      </c>
      <c r="G17" s="122"/>
      <c r="H17" s="42">
        <f>16500000/3.7</f>
        <v>4459459.4594594594</v>
      </c>
      <c r="I17" s="123">
        <v>1</v>
      </c>
      <c r="J17" s="123">
        <v>0</v>
      </c>
      <c r="K17" s="122">
        <v>1</v>
      </c>
      <c r="L17" s="122" t="s">
        <v>8</v>
      </c>
      <c r="M17" s="125">
        <v>43724</v>
      </c>
      <c r="N17" s="125">
        <v>43808</v>
      </c>
      <c r="O17" s="122"/>
      <c r="P17" s="122"/>
      <c r="Q17" s="124" t="s">
        <v>1</v>
      </c>
      <c r="R17" s="2"/>
      <c r="S17" s="2"/>
      <c r="T17" s="2"/>
    </row>
    <row r="18" spans="1:20" s="7" customFormat="1" ht="25.5" x14ac:dyDescent="0.25">
      <c r="A18" s="111" t="s">
        <v>214</v>
      </c>
      <c r="B18" s="108" t="s">
        <v>147</v>
      </c>
      <c r="C18" s="9" t="s">
        <v>217</v>
      </c>
      <c r="D18" s="9"/>
      <c r="E18" s="9" t="s">
        <v>80</v>
      </c>
      <c r="F18" s="9">
        <v>1</v>
      </c>
      <c r="G18" s="9"/>
      <c r="H18" s="42">
        <v>4459459.46</v>
      </c>
      <c r="I18" s="45">
        <v>1</v>
      </c>
      <c r="J18" s="45">
        <v>0</v>
      </c>
      <c r="K18" s="9">
        <v>1</v>
      </c>
      <c r="L18" s="9" t="s">
        <v>8</v>
      </c>
      <c r="M18" s="99">
        <v>43752</v>
      </c>
      <c r="N18" s="99">
        <v>43843</v>
      </c>
      <c r="O18" s="9"/>
      <c r="P18" s="9"/>
      <c r="Q18" s="10" t="s">
        <v>1</v>
      </c>
      <c r="R18" s="2"/>
      <c r="S18" s="2"/>
      <c r="T18" s="2"/>
    </row>
    <row r="19" spans="1:20" s="7" customFormat="1" ht="25.5" x14ac:dyDescent="0.25">
      <c r="A19" s="111" t="s">
        <v>232</v>
      </c>
      <c r="B19" s="9" t="s">
        <v>147</v>
      </c>
      <c r="C19" s="9" t="s">
        <v>175</v>
      </c>
      <c r="D19" s="9"/>
      <c r="E19" s="9" t="s">
        <v>80</v>
      </c>
      <c r="F19" s="9">
        <v>1</v>
      </c>
      <c r="G19" s="9" t="s">
        <v>207</v>
      </c>
      <c r="H19" s="42">
        <f>1021026.42/3.7</f>
        <v>275953.08648648649</v>
      </c>
      <c r="I19" s="45">
        <v>1</v>
      </c>
      <c r="J19" s="45">
        <v>0</v>
      </c>
      <c r="K19" s="9">
        <v>2</v>
      </c>
      <c r="L19" s="9" t="s">
        <v>8</v>
      </c>
      <c r="M19" s="99">
        <v>43689</v>
      </c>
      <c r="N19" s="99">
        <v>43780</v>
      </c>
      <c r="O19" s="9"/>
      <c r="P19" s="9"/>
      <c r="Q19" s="10" t="s">
        <v>1</v>
      </c>
      <c r="R19" s="2"/>
      <c r="S19" s="2"/>
      <c r="T19" s="2"/>
    </row>
    <row r="20" spans="1:20" s="7" customFormat="1" ht="25.5" x14ac:dyDescent="0.25">
      <c r="A20" s="111" t="s">
        <v>260</v>
      </c>
      <c r="B20" s="9" t="s">
        <v>147</v>
      </c>
      <c r="C20" s="9" t="s">
        <v>254</v>
      </c>
      <c r="D20" s="160"/>
      <c r="E20" s="9" t="s">
        <v>80</v>
      </c>
      <c r="F20" s="9">
        <v>1</v>
      </c>
      <c r="G20" s="9"/>
      <c r="H20" s="42">
        <f>6000000/3.7</f>
        <v>1621621.6216216215</v>
      </c>
      <c r="I20" s="45">
        <v>1</v>
      </c>
      <c r="J20" s="45">
        <v>0</v>
      </c>
      <c r="K20" s="9">
        <v>1</v>
      </c>
      <c r="L20" s="9" t="s">
        <v>8</v>
      </c>
      <c r="M20" s="99">
        <v>43689</v>
      </c>
      <c r="N20" s="99">
        <v>43780</v>
      </c>
      <c r="O20" s="9"/>
      <c r="P20" s="9"/>
      <c r="Q20" s="10" t="s">
        <v>1</v>
      </c>
      <c r="R20" s="2"/>
      <c r="S20" s="2"/>
      <c r="T20" s="2"/>
    </row>
    <row r="21" spans="1:20" s="7" customFormat="1" ht="25.5" x14ac:dyDescent="0.25">
      <c r="A21" s="111" t="s">
        <v>261</v>
      </c>
      <c r="B21" s="9" t="s">
        <v>147</v>
      </c>
      <c r="C21" s="9" t="s">
        <v>255</v>
      </c>
      <c r="D21" s="160"/>
      <c r="E21" s="9" t="s">
        <v>80</v>
      </c>
      <c r="F21" s="9">
        <v>1</v>
      </c>
      <c r="G21" s="9"/>
      <c r="H21" s="42">
        <f>6000000/3.7</f>
        <v>1621621.6216216215</v>
      </c>
      <c r="I21" s="45">
        <v>1</v>
      </c>
      <c r="J21" s="45">
        <v>0</v>
      </c>
      <c r="K21" s="9">
        <v>1</v>
      </c>
      <c r="L21" s="9" t="s">
        <v>8</v>
      </c>
      <c r="M21" s="99">
        <v>43724</v>
      </c>
      <c r="N21" s="99">
        <v>43808</v>
      </c>
      <c r="O21" s="9"/>
      <c r="P21" s="9"/>
      <c r="Q21" s="10" t="s">
        <v>1</v>
      </c>
      <c r="R21" s="2"/>
      <c r="S21" s="2"/>
      <c r="T21" s="2"/>
    </row>
    <row r="22" spans="1:20" ht="26.25" thickBot="1" x14ac:dyDescent="0.3">
      <c r="A22" s="112" t="s">
        <v>262</v>
      </c>
      <c r="B22" s="12" t="s">
        <v>147</v>
      </c>
      <c r="C22" s="12" t="s">
        <v>256</v>
      </c>
      <c r="D22" s="115"/>
      <c r="E22" s="12" t="s">
        <v>80</v>
      </c>
      <c r="F22" s="12">
        <v>1</v>
      </c>
      <c r="G22" s="12"/>
      <c r="H22" s="43">
        <v>4459459.46</v>
      </c>
      <c r="I22" s="46">
        <v>1</v>
      </c>
      <c r="J22" s="46">
        <v>0</v>
      </c>
      <c r="K22" s="12">
        <v>1</v>
      </c>
      <c r="L22" s="12" t="s">
        <v>8</v>
      </c>
      <c r="M22" s="100">
        <v>43892</v>
      </c>
      <c r="N22" s="100">
        <v>43983</v>
      </c>
      <c r="O22" s="12"/>
      <c r="P22" s="12"/>
      <c r="Q22" s="13" t="s">
        <v>1</v>
      </c>
      <c r="R22" s="138"/>
      <c r="S22" s="1"/>
      <c r="T22" s="1"/>
    </row>
    <row r="23" spans="1:20" s="7" customFormat="1" x14ac:dyDescent="0.25">
      <c r="B23" s="48"/>
      <c r="C23" s="48"/>
      <c r="D23" s="48"/>
      <c r="E23" s="48"/>
      <c r="F23" s="48"/>
      <c r="G23" s="48" t="s">
        <v>4</v>
      </c>
      <c r="H23" s="49">
        <f>SUM(H15:H22)</f>
        <v>37819490.822702698</v>
      </c>
      <c r="I23" s="50"/>
      <c r="J23" s="50"/>
      <c r="K23" s="48"/>
      <c r="L23" s="48"/>
      <c r="M23" s="48"/>
      <c r="N23" s="48"/>
      <c r="O23" s="48"/>
      <c r="P23" s="48"/>
      <c r="Q23" s="48"/>
      <c r="R23" s="2"/>
      <c r="S23" s="2"/>
      <c r="T23" s="2"/>
    </row>
    <row r="24" spans="1:20" ht="15.75" thickBot="1" x14ac:dyDescent="0.3"/>
    <row r="25" spans="1:20" ht="15.75" x14ac:dyDescent="0.25">
      <c r="A25" s="113" t="s">
        <v>109</v>
      </c>
      <c r="B25" s="222" t="s">
        <v>25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3"/>
      <c r="R25" s="2"/>
      <c r="S25" s="2"/>
      <c r="T25" s="2"/>
    </row>
    <row r="26" spans="1:20" ht="15" customHeight="1" x14ac:dyDescent="0.25">
      <c r="A26" s="198">
        <v>2</v>
      </c>
      <c r="B26" s="216" t="s">
        <v>26</v>
      </c>
      <c r="C26" s="201" t="s">
        <v>62</v>
      </c>
      <c r="D26" s="202" t="s">
        <v>10</v>
      </c>
      <c r="E26" s="201" t="s">
        <v>65</v>
      </c>
      <c r="F26" s="201" t="s">
        <v>16</v>
      </c>
      <c r="G26" s="201" t="s">
        <v>17</v>
      </c>
      <c r="H26" s="207" t="s">
        <v>18</v>
      </c>
      <c r="I26" s="207"/>
      <c r="J26" s="207"/>
      <c r="K26" s="201" t="s">
        <v>22</v>
      </c>
      <c r="L26" s="201" t="s">
        <v>23</v>
      </c>
      <c r="M26" s="201" t="s">
        <v>63</v>
      </c>
      <c r="N26" s="201"/>
      <c r="O26" s="209" t="s">
        <v>92</v>
      </c>
      <c r="P26" s="201" t="s">
        <v>43</v>
      </c>
      <c r="Q26" s="224" t="s">
        <v>44</v>
      </c>
      <c r="R26" s="2"/>
      <c r="S26" s="2"/>
      <c r="T26" s="2"/>
    </row>
    <row r="27" spans="1:20" ht="51.75" customHeight="1" thickBot="1" x14ac:dyDescent="0.3">
      <c r="A27" s="199"/>
      <c r="B27" s="217"/>
      <c r="C27" s="202"/>
      <c r="D27" s="218"/>
      <c r="E27" s="202"/>
      <c r="F27" s="202"/>
      <c r="G27" s="202"/>
      <c r="H27" s="53" t="s">
        <v>20</v>
      </c>
      <c r="I27" s="162" t="s">
        <v>19</v>
      </c>
      <c r="J27" s="162" t="s">
        <v>21</v>
      </c>
      <c r="K27" s="202"/>
      <c r="L27" s="202"/>
      <c r="M27" s="161" t="s">
        <v>70</v>
      </c>
      <c r="N27" s="161" t="s">
        <v>24</v>
      </c>
      <c r="O27" s="210"/>
      <c r="P27" s="202"/>
      <c r="Q27" s="225"/>
      <c r="R27" s="2"/>
      <c r="S27" s="2"/>
      <c r="T27" s="2"/>
    </row>
    <row r="28" spans="1:20" ht="38.25" x14ac:dyDescent="0.25">
      <c r="A28" s="110" t="s">
        <v>180</v>
      </c>
      <c r="B28" s="56" t="s">
        <v>147</v>
      </c>
      <c r="C28" s="56" t="s">
        <v>231</v>
      </c>
      <c r="D28" s="56"/>
      <c r="E28" s="56" t="s">
        <v>75</v>
      </c>
      <c r="F28" s="56">
        <v>1</v>
      </c>
      <c r="G28" s="56" t="s">
        <v>150</v>
      </c>
      <c r="H28" s="57">
        <v>300361.25</v>
      </c>
      <c r="I28" s="58">
        <v>1</v>
      </c>
      <c r="J28" s="58">
        <v>0</v>
      </c>
      <c r="K28" s="56">
        <v>2</v>
      </c>
      <c r="L28" s="56" t="s">
        <v>8</v>
      </c>
      <c r="M28" s="98">
        <v>43164</v>
      </c>
      <c r="N28" s="98">
        <v>43192</v>
      </c>
      <c r="O28" s="56"/>
      <c r="P28" s="56"/>
      <c r="Q28" s="59" t="s">
        <v>105</v>
      </c>
      <c r="R28" s="2"/>
      <c r="S28" s="2"/>
      <c r="T28" s="2"/>
    </row>
    <row r="29" spans="1:20" ht="25.5" x14ac:dyDescent="0.25">
      <c r="A29" s="111" t="s">
        <v>181</v>
      </c>
      <c r="B29" s="9" t="s">
        <v>147</v>
      </c>
      <c r="C29" s="9" t="s">
        <v>151</v>
      </c>
      <c r="D29" s="9"/>
      <c r="E29" s="9" t="s">
        <v>81</v>
      </c>
      <c r="F29" s="9">
        <v>1</v>
      </c>
      <c r="G29" s="9" t="s">
        <v>152</v>
      </c>
      <c r="H29" s="42">
        <v>14988.62</v>
      </c>
      <c r="I29" s="45">
        <v>1</v>
      </c>
      <c r="J29" s="45">
        <v>0</v>
      </c>
      <c r="K29" s="9">
        <v>2</v>
      </c>
      <c r="L29" s="9" t="s">
        <v>7</v>
      </c>
      <c r="M29" s="99">
        <v>43241</v>
      </c>
      <c r="N29" s="99">
        <v>43325</v>
      </c>
      <c r="O29" s="9"/>
      <c r="P29" s="9"/>
      <c r="Q29" s="10" t="s">
        <v>105</v>
      </c>
      <c r="R29" s="2"/>
      <c r="S29" s="2"/>
      <c r="T29" s="2"/>
    </row>
    <row r="30" spans="1:20" s="7" customFormat="1" ht="25.5" x14ac:dyDescent="0.25">
      <c r="A30" s="111" t="s">
        <v>182</v>
      </c>
      <c r="B30" s="9" t="s">
        <v>147</v>
      </c>
      <c r="C30" s="9" t="s">
        <v>153</v>
      </c>
      <c r="D30" s="9"/>
      <c r="E30" s="9" t="s">
        <v>81</v>
      </c>
      <c r="F30" s="9">
        <v>1</v>
      </c>
      <c r="G30" s="9" t="s">
        <v>154</v>
      </c>
      <c r="H30" s="42">
        <f>19800/3.7</f>
        <v>5351.3513513513508</v>
      </c>
      <c r="I30" s="45">
        <v>1</v>
      </c>
      <c r="J30" s="45">
        <v>0</v>
      </c>
      <c r="K30" s="9">
        <v>2</v>
      </c>
      <c r="L30" s="9" t="s">
        <v>7</v>
      </c>
      <c r="M30" s="99">
        <v>43396</v>
      </c>
      <c r="N30" s="99">
        <v>43441</v>
      </c>
      <c r="O30" s="9"/>
      <c r="P30" s="9"/>
      <c r="Q30" s="10" t="s">
        <v>105</v>
      </c>
      <c r="R30" s="138"/>
      <c r="S30" s="2"/>
      <c r="T30" s="2"/>
    </row>
    <row r="31" spans="1:20" s="7" customFormat="1" ht="37.5" customHeight="1" x14ac:dyDescent="0.25">
      <c r="A31" s="111" t="s">
        <v>183</v>
      </c>
      <c r="B31" s="9" t="s">
        <v>147</v>
      </c>
      <c r="C31" s="9" t="s">
        <v>220</v>
      </c>
      <c r="D31" s="9"/>
      <c r="E31" s="9" t="s">
        <v>80</v>
      </c>
      <c r="F31" s="9">
        <v>1</v>
      </c>
      <c r="G31" s="9" t="s">
        <v>212</v>
      </c>
      <c r="H31" s="42">
        <f>6081355.4/3.7</f>
        <v>1643609.5675675676</v>
      </c>
      <c r="I31" s="45">
        <v>1</v>
      </c>
      <c r="J31" s="45">
        <v>0</v>
      </c>
      <c r="K31" s="127" t="s">
        <v>221</v>
      </c>
      <c r="L31" s="9" t="s">
        <v>8</v>
      </c>
      <c r="M31" s="99">
        <v>43689</v>
      </c>
      <c r="N31" s="99">
        <v>43781</v>
      </c>
      <c r="O31" s="9"/>
      <c r="P31" s="9"/>
      <c r="Q31" s="10" t="s">
        <v>1</v>
      </c>
      <c r="R31" s="138"/>
      <c r="S31" s="2"/>
      <c r="T31" s="2"/>
    </row>
    <row r="32" spans="1:20" ht="25.5" x14ac:dyDescent="0.25">
      <c r="A32" s="111" t="s">
        <v>184</v>
      </c>
      <c r="B32" s="9" t="s">
        <v>147</v>
      </c>
      <c r="C32" s="9" t="s">
        <v>155</v>
      </c>
      <c r="D32" s="9"/>
      <c r="E32" s="9" t="s">
        <v>81</v>
      </c>
      <c r="F32" s="9">
        <v>1</v>
      </c>
      <c r="G32" s="9" t="s">
        <v>213</v>
      </c>
      <c r="H32" s="42">
        <v>6176</v>
      </c>
      <c r="I32" s="45">
        <v>1</v>
      </c>
      <c r="J32" s="45">
        <v>0</v>
      </c>
      <c r="K32" s="9">
        <v>3</v>
      </c>
      <c r="L32" s="9" t="s">
        <v>8</v>
      </c>
      <c r="M32" s="99">
        <v>43892</v>
      </c>
      <c r="N32" s="99">
        <v>43927</v>
      </c>
      <c r="O32" s="9"/>
      <c r="P32" s="9"/>
      <c r="Q32" s="10" t="s">
        <v>1</v>
      </c>
      <c r="R32" s="138"/>
      <c r="S32" s="2"/>
      <c r="T32" s="2"/>
    </row>
    <row r="33" spans="1:20" s="73" customFormat="1" x14ac:dyDescent="0.25">
      <c r="A33" s="128" t="s">
        <v>185</v>
      </c>
      <c r="B33" s="129" t="s">
        <v>147</v>
      </c>
      <c r="C33" s="129" t="s">
        <v>156</v>
      </c>
      <c r="D33" s="129"/>
      <c r="E33" s="129" t="s">
        <v>80</v>
      </c>
      <c r="F33" s="129">
        <v>1</v>
      </c>
      <c r="G33" s="129"/>
      <c r="H33" s="130"/>
      <c r="I33" s="131">
        <v>1</v>
      </c>
      <c r="J33" s="131">
        <v>0</v>
      </c>
      <c r="K33" s="129">
        <v>3</v>
      </c>
      <c r="L33" s="129" t="s">
        <v>8</v>
      </c>
      <c r="M33" s="132"/>
      <c r="N33" s="132"/>
      <c r="O33" s="129"/>
      <c r="P33" s="129"/>
      <c r="Q33" s="133" t="s">
        <v>11</v>
      </c>
      <c r="R33" s="138" t="s">
        <v>229</v>
      </c>
      <c r="S33" s="126"/>
      <c r="T33" s="126"/>
    </row>
    <row r="34" spans="1:20" s="73" customFormat="1" ht="25.5" x14ac:dyDescent="0.25">
      <c r="A34" s="111" t="s">
        <v>186</v>
      </c>
      <c r="B34" s="9" t="s">
        <v>147</v>
      </c>
      <c r="C34" s="9" t="s">
        <v>157</v>
      </c>
      <c r="D34" s="9"/>
      <c r="E34" s="9" t="s">
        <v>81</v>
      </c>
      <c r="F34" s="9">
        <v>5</v>
      </c>
      <c r="G34" s="9" t="s">
        <v>158</v>
      </c>
      <c r="H34" s="42">
        <f>(241475+7843.63+21230)/3.7</f>
        <v>73121.251351351355</v>
      </c>
      <c r="I34" s="45">
        <v>1</v>
      </c>
      <c r="J34" s="45">
        <v>0</v>
      </c>
      <c r="K34" s="9">
        <v>4</v>
      </c>
      <c r="L34" s="9" t="s">
        <v>7</v>
      </c>
      <c r="M34" s="99">
        <v>43269</v>
      </c>
      <c r="N34" s="99">
        <v>43319</v>
      </c>
      <c r="O34" s="9"/>
      <c r="P34" s="9"/>
      <c r="Q34" s="10" t="s">
        <v>105</v>
      </c>
      <c r="R34" s="126"/>
      <c r="S34" s="126"/>
      <c r="T34" s="126"/>
    </row>
    <row r="35" spans="1:20" s="73" customFormat="1" ht="38.25" x14ac:dyDescent="0.25">
      <c r="A35" s="111" t="s">
        <v>218</v>
      </c>
      <c r="B35" s="9" t="s">
        <v>147</v>
      </c>
      <c r="C35" s="9" t="s">
        <v>230</v>
      </c>
      <c r="D35" s="9"/>
      <c r="E35" s="9" t="s">
        <v>75</v>
      </c>
      <c r="F35" s="9">
        <v>1</v>
      </c>
      <c r="G35" s="9"/>
      <c r="H35" s="42">
        <f>998385/3.7</f>
        <v>269833.78378378379</v>
      </c>
      <c r="I35" s="45">
        <v>1</v>
      </c>
      <c r="J35" s="45">
        <v>0</v>
      </c>
      <c r="K35" s="9">
        <v>2</v>
      </c>
      <c r="L35" s="9" t="s">
        <v>8</v>
      </c>
      <c r="M35" s="99">
        <v>43717</v>
      </c>
      <c r="N35" s="99">
        <v>43780</v>
      </c>
      <c r="O35" s="9"/>
      <c r="P35" s="9"/>
      <c r="Q35" s="10" t="s">
        <v>1</v>
      </c>
      <c r="R35" s="138"/>
      <c r="S35" s="126"/>
      <c r="T35" s="126"/>
    </row>
    <row r="36" spans="1:20" s="73" customFormat="1" ht="25.5" x14ac:dyDescent="0.25">
      <c r="A36" s="111" t="s">
        <v>219</v>
      </c>
      <c r="B36" s="9" t="s">
        <v>147</v>
      </c>
      <c r="C36" s="9" t="s">
        <v>257</v>
      </c>
      <c r="D36" s="9"/>
      <c r="E36" s="9" t="s">
        <v>81</v>
      </c>
      <c r="F36" s="9">
        <v>1</v>
      </c>
      <c r="G36" s="9"/>
      <c r="H36" s="42">
        <v>200000</v>
      </c>
      <c r="I36" s="45">
        <v>1</v>
      </c>
      <c r="J36" s="45">
        <v>0</v>
      </c>
      <c r="K36" s="9">
        <v>2</v>
      </c>
      <c r="L36" s="9" t="s">
        <v>7</v>
      </c>
      <c r="M36" s="99">
        <v>43717</v>
      </c>
      <c r="N36" s="99">
        <v>43780</v>
      </c>
      <c r="O36" s="9"/>
      <c r="P36" s="9"/>
      <c r="Q36" s="10" t="s">
        <v>1</v>
      </c>
      <c r="R36" s="138"/>
      <c r="S36" s="126"/>
      <c r="T36" s="126"/>
    </row>
    <row r="37" spans="1:20" s="73" customFormat="1" x14ac:dyDescent="0.25">
      <c r="A37" s="111" t="s">
        <v>244</v>
      </c>
      <c r="B37" s="9" t="s">
        <v>147</v>
      </c>
      <c r="C37" s="9" t="s">
        <v>245</v>
      </c>
      <c r="D37" s="9"/>
      <c r="E37" s="9" t="s">
        <v>81</v>
      </c>
      <c r="F37" s="9">
        <v>1</v>
      </c>
      <c r="G37" s="9"/>
      <c r="H37" s="42">
        <v>150000</v>
      </c>
      <c r="I37" s="45">
        <v>1</v>
      </c>
      <c r="J37" s="45">
        <v>0</v>
      </c>
      <c r="K37" s="9">
        <v>2</v>
      </c>
      <c r="L37" s="9" t="s">
        <v>7</v>
      </c>
      <c r="M37" s="99">
        <v>43689</v>
      </c>
      <c r="N37" s="99">
        <v>43721</v>
      </c>
      <c r="O37" s="9"/>
      <c r="P37" s="9"/>
      <c r="Q37" s="10" t="s">
        <v>1</v>
      </c>
      <c r="R37" s="138"/>
      <c r="S37" s="126"/>
      <c r="T37" s="126"/>
    </row>
    <row r="38" spans="1:20" s="73" customFormat="1" x14ac:dyDescent="0.25">
      <c r="A38" s="111" t="s">
        <v>263</v>
      </c>
      <c r="B38" s="9" t="s">
        <v>147</v>
      </c>
      <c r="C38" s="9" t="s">
        <v>265</v>
      </c>
      <c r="D38" s="9"/>
      <c r="E38" s="9" t="s">
        <v>81</v>
      </c>
      <c r="F38" s="9">
        <v>1</v>
      </c>
      <c r="G38" s="9"/>
      <c r="H38" s="42">
        <f>80000/3.7</f>
        <v>21621.62162162162</v>
      </c>
      <c r="I38" s="45">
        <v>1</v>
      </c>
      <c r="J38" s="45">
        <v>0</v>
      </c>
      <c r="K38" s="9">
        <v>4</v>
      </c>
      <c r="L38" s="9" t="s">
        <v>7</v>
      </c>
      <c r="M38" s="99">
        <v>43892</v>
      </c>
      <c r="N38" s="99">
        <v>43927</v>
      </c>
      <c r="O38" s="9"/>
      <c r="P38" s="9"/>
      <c r="Q38" s="10" t="s">
        <v>1</v>
      </c>
      <c r="R38" s="138"/>
      <c r="S38" s="126"/>
      <c r="T38" s="126"/>
    </row>
    <row r="39" spans="1:20" s="73" customFormat="1" ht="15.75" thickBot="1" x14ac:dyDescent="0.3">
      <c r="A39" s="112" t="s">
        <v>264</v>
      </c>
      <c r="B39" s="12" t="s">
        <v>147</v>
      </c>
      <c r="C39" s="12" t="s">
        <v>266</v>
      </c>
      <c r="D39" s="12"/>
      <c r="E39" s="12" t="s">
        <v>81</v>
      </c>
      <c r="F39" s="12">
        <v>1</v>
      </c>
      <c r="G39" s="12"/>
      <c r="H39" s="43">
        <f>50000/3.7</f>
        <v>13513.513513513513</v>
      </c>
      <c r="I39" s="46">
        <v>1</v>
      </c>
      <c r="J39" s="46">
        <v>0</v>
      </c>
      <c r="K39" s="12">
        <v>4</v>
      </c>
      <c r="L39" s="12" t="s">
        <v>7</v>
      </c>
      <c r="M39" s="100">
        <v>43934</v>
      </c>
      <c r="N39" s="100">
        <v>43962</v>
      </c>
      <c r="O39" s="12"/>
      <c r="P39" s="12"/>
      <c r="Q39" s="13" t="s">
        <v>1</v>
      </c>
      <c r="R39" s="138"/>
      <c r="S39" s="126"/>
      <c r="T39" s="126"/>
    </row>
    <row r="40" spans="1:20" s="7" customFormat="1" x14ac:dyDescent="0.25">
      <c r="B40" s="48"/>
      <c r="C40" s="48"/>
      <c r="D40" s="48"/>
      <c r="E40" s="48"/>
      <c r="F40" s="48"/>
      <c r="G40" s="48" t="s">
        <v>4</v>
      </c>
      <c r="H40" s="49">
        <f>SUM(H28:H39)</f>
        <v>2698576.9591891891</v>
      </c>
      <c r="I40" s="50"/>
      <c r="J40" s="50"/>
      <c r="K40" s="48"/>
      <c r="L40" s="48"/>
      <c r="M40" s="48"/>
      <c r="N40" s="48"/>
      <c r="O40" s="48"/>
      <c r="P40" s="48"/>
      <c r="Q40" s="48"/>
      <c r="R40" s="2"/>
      <c r="S40" s="2"/>
      <c r="T40" s="2"/>
    </row>
    <row r="41" spans="1:20" ht="15.75" thickBot="1" x14ac:dyDescent="0.3"/>
    <row r="42" spans="1:20" ht="15.75" customHeight="1" x14ac:dyDescent="0.25">
      <c r="A42" s="113" t="s">
        <v>109</v>
      </c>
      <c r="B42" s="222" t="s">
        <v>27</v>
      </c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3"/>
      <c r="R42" s="3"/>
      <c r="S42" s="3"/>
      <c r="T42" s="3"/>
    </row>
    <row r="43" spans="1:20" ht="15" customHeight="1" x14ac:dyDescent="0.25">
      <c r="A43" s="198">
        <v>3</v>
      </c>
      <c r="B43" s="201" t="s">
        <v>26</v>
      </c>
      <c r="C43" s="201" t="s">
        <v>62</v>
      </c>
      <c r="D43" s="202" t="s">
        <v>10</v>
      </c>
      <c r="E43" s="201" t="s">
        <v>65</v>
      </c>
      <c r="F43" s="201" t="s">
        <v>16</v>
      </c>
      <c r="G43" s="201" t="s">
        <v>17</v>
      </c>
      <c r="H43" s="207" t="s">
        <v>18</v>
      </c>
      <c r="I43" s="207"/>
      <c r="J43" s="207"/>
      <c r="K43" s="201" t="s">
        <v>22</v>
      </c>
      <c r="L43" s="201" t="s">
        <v>23</v>
      </c>
      <c r="M43" s="201" t="s">
        <v>63</v>
      </c>
      <c r="N43" s="201"/>
      <c r="O43" s="209" t="s">
        <v>92</v>
      </c>
      <c r="P43" s="201" t="s">
        <v>43</v>
      </c>
      <c r="Q43" s="224" t="s">
        <v>44</v>
      </c>
      <c r="R43" s="3"/>
      <c r="S43" s="3"/>
      <c r="T43" s="3"/>
    </row>
    <row r="44" spans="1:20" ht="36.75" customHeight="1" thickBot="1" x14ac:dyDescent="0.3">
      <c r="A44" s="200"/>
      <c r="B44" s="212"/>
      <c r="C44" s="212"/>
      <c r="D44" s="213"/>
      <c r="E44" s="212"/>
      <c r="F44" s="212"/>
      <c r="G44" s="212"/>
      <c r="H44" s="117" t="s">
        <v>20</v>
      </c>
      <c r="I44" s="118" t="s">
        <v>19</v>
      </c>
      <c r="J44" s="118" t="s">
        <v>21</v>
      </c>
      <c r="K44" s="212"/>
      <c r="L44" s="212"/>
      <c r="M44" s="142" t="s">
        <v>70</v>
      </c>
      <c r="N44" s="142" t="s">
        <v>24</v>
      </c>
      <c r="O44" s="211"/>
      <c r="P44" s="212"/>
      <c r="Q44" s="226"/>
      <c r="R44" s="3"/>
      <c r="S44" s="3"/>
      <c r="T44" s="3"/>
    </row>
    <row r="45" spans="1:20" ht="25.5" x14ac:dyDescent="0.25">
      <c r="A45" s="119" t="s">
        <v>187</v>
      </c>
      <c r="B45" s="101" t="s">
        <v>147</v>
      </c>
      <c r="C45" s="101" t="s">
        <v>176</v>
      </c>
      <c r="D45" s="101"/>
      <c r="E45" s="101" t="s">
        <v>81</v>
      </c>
      <c r="F45" s="101">
        <v>1</v>
      </c>
      <c r="G45" s="101" t="s">
        <v>249</v>
      </c>
      <c r="H45" s="102">
        <v>448103</v>
      </c>
      <c r="I45" s="103">
        <v>1</v>
      </c>
      <c r="J45" s="103">
        <v>0</v>
      </c>
      <c r="K45" s="101">
        <v>2</v>
      </c>
      <c r="L45" s="101" t="s">
        <v>7</v>
      </c>
      <c r="M45" s="99">
        <v>43606</v>
      </c>
      <c r="N45" s="99">
        <v>43636</v>
      </c>
      <c r="O45" s="101"/>
      <c r="P45" s="101"/>
      <c r="Q45" s="104" t="s">
        <v>14</v>
      </c>
      <c r="R45" s="73"/>
      <c r="S45" s="3"/>
      <c r="T45" s="3"/>
    </row>
    <row r="46" spans="1:20" s="7" customFormat="1" ht="25.5" x14ac:dyDescent="0.25">
      <c r="A46" s="128" t="s">
        <v>188</v>
      </c>
      <c r="B46" s="129" t="s">
        <v>147</v>
      </c>
      <c r="C46" s="145" t="s">
        <v>159</v>
      </c>
      <c r="D46" s="145"/>
      <c r="E46" s="145" t="s">
        <v>75</v>
      </c>
      <c r="F46" s="145">
        <v>1</v>
      </c>
      <c r="G46" s="145"/>
      <c r="H46" s="146"/>
      <c r="I46" s="147">
        <v>1</v>
      </c>
      <c r="J46" s="147">
        <v>0</v>
      </c>
      <c r="K46" s="145">
        <v>2</v>
      </c>
      <c r="L46" s="145" t="s">
        <v>8</v>
      </c>
      <c r="M46" s="148"/>
      <c r="N46" s="148"/>
      <c r="O46" s="145"/>
      <c r="P46" s="145"/>
      <c r="Q46" s="149" t="s">
        <v>11</v>
      </c>
      <c r="R46" s="7" t="s">
        <v>238</v>
      </c>
    </row>
    <row r="47" spans="1:20" s="7" customFormat="1" ht="26.25" customHeight="1" x14ac:dyDescent="0.25">
      <c r="A47" s="111" t="s">
        <v>189</v>
      </c>
      <c r="B47" s="9" t="s">
        <v>147</v>
      </c>
      <c r="C47" s="101" t="s">
        <v>160</v>
      </c>
      <c r="D47" s="101"/>
      <c r="E47" s="101" t="s">
        <v>81</v>
      </c>
      <c r="F47" s="101">
        <v>1</v>
      </c>
      <c r="G47" s="101" t="s">
        <v>205</v>
      </c>
      <c r="H47" s="102">
        <f>4556640/3.7</f>
        <v>1231524.3243243243</v>
      </c>
      <c r="I47" s="103">
        <v>1</v>
      </c>
      <c r="J47" s="103">
        <v>0</v>
      </c>
      <c r="K47" s="101">
        <v>2</v>
      </c>
      <c r="L47" s="101" t="s">
        <v>7</v>
      </c>
      <c r="M47" s="105">
        <v>43311</v>
      </c>
      <c r="N47" s="105">
        <v>43361</v>
      </c>
      <c r="O47" s="101"/>
      <c r="P47" s="101"/>
      <c r="Q47" s="104" t="s">
        <v>49</v>
      </c>
    </row>
    <row r="48" spans="1:20" s="7" customFormat="1" ht="25.5" x14ac:dyDescent="0.25">
      <c r="A48" s="111" t="s">
        <v>190</v>
      </c>
      <c r="B48" s="9" t="s">
        <v>147</v>
      </c>
      <c r="C48" s="101" t="s">
        <v>161</v>
      </c>
      <c r="D48" s="101"/>
      <c r="E48" s="101" t="s">
        <v>81</v>
      </c>
      <c r="F48" s="101">
        <v>1</v>
      </c>
      <c r="G48" s="101" t="s">
        <v>206</v>
      </c>
      <c r="H48" s="102">
        <f>750849.6/3.7</f>
        <v>202932.32432432432</v>
      </c>
      <c r="I48" s="103">
        <v>1</v>
      </c>
      <c r="J48" s="103">
        <v>0</v>
      </c>
      <c r="K48" s="101">
        <v>2</v>
      </c>
      <c r="L48" s="101" t="s">
        <v>7</v>
      </c>
      <c r="M48" s="105">
        <v>43391</v>
      </c>
      <c r="N48" s="105">
        <v>43441</v>
      </c>
      <c r="O48" s="101"/>
      <c r="P48" s="101"/>
      <c r="Q48" s="104" t="s">
        <v>49</v>
      </c>
    </row>
    <row r="49" spans="1:20" s="7" customFormat="1" ht="25.5" x14ac:dyDescent="0.25">
      <c r="A49" s="111" t="s">
        <v>191</v>
      </c>
      <c r="B49" s="9" t="s">
        <v>147</v>
      </c>
      <c r="C49" s="101" t="s">
        <v>162</v>
      </c>
      <c r="D49" s="101"/>
      <c r="E49" s="101" t="s">
        <v>81</v>
      </c>
      <c r="F49" s="101">
        <v>1</v>
      </c>
      <c r="G49" s="101"/>
      <c r="H49" s="102">
        <f>3000000/3.7</f>
        <v>810810.81081081077</v>
      </c>
      <c r="I49" s="103">
        <v>1</v>
      </c>
      <c r="J49" s="103">
        <v>0</v>
      </c>
      <c r="K49" s="101">
        <v>2</v>
      </c>
      <c r="L49" s="101" t="s">
        <v>8</v>
      </c>
      <c r="M49" s="105">
        <v>43654</v>
      </c>
      <c r="N49" s="105">
        <v>43686</v>
      </c>
      <c r="O49" s="101"/>
      <c r="P49" s="101"/>
      <c r="Q49" s="104" t="s">
        <v>1</v>
      </c>
      <c r="R49" s="7" t="s">
        <v>248</v>
      </c>
    </row>
    <row r="50" spans="1:20" s="73" customFormat="1" ht="25.5" x14ac:dyDescent="0.25">
      <c r="A50" s="111" t="s">
        <v>192</v>
      </c>
      <c r="B50" s="9" t="s">
        <v>147</v>
      </c>
      <c r="C50" s="9" t="s">
        <v>222</v>
      </c>
      <c r="D50" s="9"/>
      <c r="E50" s="9" t="s">
        <v>81</v>
      </c>
      <c r="F50" s="9">
        <v>1</v>
      </c>
      <c r="G50" s="9" t="s">
        <v>250</v>
      </c>
      <c r="H50" s="42">
        <f>6000000/3.7</f>
        <v>1621621.6216216215</v>
      </c>
      <c r="I50" s="45">
        <v>1</v>
      </c>
      <c r="J50" s="45">
        <v>0</v>
      </c>
      <c r="K50" s="9">
        <v>2</v>
      </c>
      <c r="L50" s="9" t="s">
        <v>7</v>
      </c>
      <c r="M50" s="99">
        <v>43626</v>
      </c>
      <c r="N50" s="99">
        <v>43661</v>
      </c>
      <c r="O50" s="9"/>
      <c r="P50" s="9"/>
      <c r="Q50" s="10" t="s">
        <v>1</v>
      </c>
    </row>
    <row r="51" spans="1:20" s="73" customFormat="1" ht="38.25" x14ac:dyDescent="0.25">
      <c r="A51" s="111" t="s">
        <v>193</v>
      </c>
      <c r="B51" s="9" t="s">
        <v>147</v>
      </c>
      <c r="C51" s="9" t="s">
        <v>223</v>
      </c>
      <c r="D51" s="9"/>
      <c r="E51" s="9" t="s">
        <v>81</v>
      </c>
      <c r="F51" s="9">
        <v>1</v>
      </c>
      <c r="G51" s="9" t="s">
        <v>251</v>
      </c>
      <c r="H51" s="42">
        <f>3460000/3.7</f>
        <v>935135.13513513515</v>
      </c>
      <c r="I51" s="45">
        <v>1</v>
      </c>
      <c r="J51" s="45">
        <v>0</v>
      </c>
      <c r="K51" s="9">
        <v>3</v>
      </c>
      <c r="L51" s="9" t="s">
        <v>7</v>
      </c>
      <c r="M51" s="99">
        <v>43572</v>
      </c>
      <c r="N51" s="99">
        <v>43623</v>
      </c>
      <c r="O51" s="9"/>
      <c r="P51" s="9"/>
      <c r="Q51" s="10" t="s">
        <v>14</v>
      </c>
    </row>
    <row r="52" spans="1:20" ht="25.5" x14ac:dyDescent="0.25">
      <c r="A52" s="111" t="s">
        <v>194</v>
      </c>
      <c r="B52" s="9" t="s">
        <v>147</v>
      </c>
      <c r="C52" s="9" t="s">
        <v>163</v>
      </c>
      <c r="D52" s="9"/>
      <c r="E52" s="9" t="s">
        <v>75</v>
      </c>
      <c r="F52" s="9">
        <v>1</v>
      </c>
      <c r="G52" s="9" t="s">
        <v>164</v>
      </c>
      <c r="H52" s="42">
        <f>413701.2/3.7</f>
        <v>111811.13513513513</v>
      </c>
      <c r="I52" s="45">
        <v>1</v>
      </c>
      <c r="J52" s="45">
        <v>0</v>
      </c>
      <c r="K52" s="9">
        <v>4</v>
      </c>
      <c r="L52" s="9" t="s">
        <v>8</v>
      </c>
      <c r="M52" s="99">
        <v>42968</v>
      </c>
      <c r="N52" s="99">
        <v>43151</v>
      </c>
      <c r="O52" s="9"/>
      <c r="P52" s="9"/>
      <c r="Q52" s="10" t="s">
        <v>49</v>
      </c>
      <c r="R52" s="3"/>
      <c r="S52" s="3"/>
      <c r="T52" s="3"/>
    </row>
    <row r="53" spans="1:20" s="7" customFormat="1" ht="38.25" x14ac:dyDescent="0.25">
      <c r="A53" s="111" t="s">
        <v>195</v>
      </c>
      <c r="B53" s="9" t="s">
        <v>147</v>
      </c>
      <c r="C53" s="9" t="s">
        <v>208</v>
      </c>
      <c r="D53" s="9"/>
      <c r="E53" s="9" t="s">
        <v>81</v>
      </c>
      <c r="F53" s="9">
        <v>3</v>
      </c>
      <c r="G53" s="9"/>
      <c r="H53" s="42">
        <f>1500000/3.7</f>
        <v>405405.40540540538</v>
      </c>
      <c r="I53" s="45">
        <v>1</v>
      </c>
      <c r="J53" s="45">
        <v>0</v>
      </c>
      <c r="K53" s="9">
        <v>4</v>
      </c>
      <c r="L53" s="9" t="s">
        <v>7</v>
      </c>
      <c r="M53" s="99">
        <v>43633</v>
      </c>
      <c r="N53" s="99">
        <v>43663</v>
      </c>
      <c r="O53" s="9"/>
      <c r="P53" s="9"/>
      <c r="Q53" s="10" t="s">
        <v>1</v>
      </c>
      <c r="R53" s="163"/>
    </row>
    <row r="54" spans="1:20" s="7" customFormat="1" ht="38.25" x14ac:dyDescent="0.25">
      <c r="A54" s="111" t="s">
        <v>196</v>
      </c>
      <c r="B54" s="9" t="s">
        <v>147</v>
      </c>
      <c r="C54" s="9" t="s">
        <v>258</v>
      </c>
      <c r="D54" s="9"/>
      <c r="E54" s="9" t="s">
        <v>81</v>
      </c>
      <c r="F54" s="9">
        <v>1</v>
      </c>
      <c r="G54" s="9" t="s">
        <v>246</v>
      </c>
      <c r="H54" s="42">
        <f>1600000/3.7</f>
        <v>432432.43243243243</v>
      </c>
      <c r="I54" s="45">
        <v>1</v>
      </c>
      <c r="J54" s="45">
        <v>0</v>
      </c>
      <c r="K54" s="9">
        <v>3</v>
      </c>
      <c r="L54" s="9" t="s">
        <v>7</v>
      </c>
      <c r="M54" s="99">
        <v>43682</v>
      </c>
      <c r="N54" s="99">
        <v>43721</v>
      </c>
      <c r="O54" s="9"/>
      <c r="P54" s="9"/>
      <c r="Q54" s="10" t="s">
        <v>1</v>
      </c>
      <c r="R54" s="7" t="s">
        <v>248</v>
      </c>
    </row>
    <row r="55" spans="1:20" s="7" customFormat="1" ht="25.5" x14ac:dyDescent="0.25">
      <c r="A55" s="111" t="s">
        <v>224</v>
      </c>
      <c r="B55" s="9" t="s">
        <v>147</v>
      </c>
      <c r="C55" s="9" t="s">
        <v>170</v>
      </c>
      <c r="D55" s="9"/>
      <c r="E55" s="9" t="s">
        <v>80</v>
      </c>
      <c r="F55" s="51">
        <v>1</v>
      </c>
      <c r="G55" s="51" t="s">
        <v>211</v>
      </c>
      <c r="H55" s="42">
        <f>700000/3.7</f>
        <v>189189.18918918917</v>
      </c>
      <c r="I55" s="42">
        <v>100</v>
      </c>
      <c r="J55" s="45">
        <v>0</v>
      </c>
      <c r="K55" s="9">
        <v>3</v>
      </c>
      <c r="L55" s="9" t="s">
        <v>8</v>
      </c>
      <c r="M55" s="99">
        <v>43509</v>
      </c>
      <c r="N55" s="99">
        <v>43630</v>
      </c>
      <c r="O55" s="51"/>
      <c r="P55" s="9"/>
      <c r="Q55" s="10" t="s">
        <v>14</v>
      </c>
    </row>
    <row r="56" spans="1:20" s="7" customFormat="1" ht="25.5" x14ac:dyDescent="0.25">
      <c r="A56" s="111" t="s">
        <v>235</v>
      </c>
      <c r="B56" s="9" t="s">
        <v>147</v>
      </c>
      <c r="C56" s="9" t="s">
        <v>236</v>
      </c>
      <c r="D56" s="9"/>
      <c r="E56" s="9" t="s">
        <v>80</v>
      </c>
      <c r="F56" s="51">
        <v>1</v>
      </c>
      <c r="G56" s="51" t="s">
        <v>252</v>
      </c>
      <c r="H56" s="42">
        <v>600000</v>
      </c>
      <c r="I56" s="42">
        <v>100</v>
      </c>
      <c r="J56" s="45">
        <v>0</v>
      </c>
      <c r="K56" s="9">
        <v>3</v>
      </c>
      <c r="L56" s="9" t="s">
        <v>8</v>
      </c>
      <c r="M56" s="99">
        <v>43728</v>
      </c>
      <c r="N56" s="99">
        <v>43812</v>
      </c>
      <c r="O56" s="51"/>
      <c r="P56" s="9"/>
      <c r="Q56" s="10" t="s">
        <v>1</v>
      </c>
      <c r="R56" s="73"/>
    </row>
    <row r="57" spans="1:20" ht="39" thickBot="1" x14ac:dyDescent="0.3">
      <c r="A57" s="114" t="s">
        <v>239</v>
      </c>
      <c r="B57" s="115" t="s">
        <v>147</v>
      </c>
      <c r="C57" s="115" t="s">
        <v>240</v>
      </c>
      <c r="D57" s="115"/>
      <c r="E57" s="115" t="s">
        <v>75</v>
      </c>
      <c r="F57" s="137">
        <v>1</v>
      </c>
      <c r="G57" s="137"/>
      <c r="H57" s="134">
        <f>2810000/3.7</f>
        <v>759459.45945945941</v>
      </c>
      <c r="I57" s="134">
        <v>100</v>
      </c>
      <c r="J57" s="116">
        <v>0</v>
      </c>
      <c r="K57" s="115">
        <v>3</v>
      </c>
      <c r="L57" s="115" t="s">
        <v>8</v>
      </c>
      <c r="M57" s="135">
        <v>43647</v>
      </c>
      <c r="N57" s="135">
        <v>43756</v>
      </c>
      <c r="O57" s="137"/>
      <c r="P57" s="115"/>
      <c r="Q57" s="136" t="s">
        <v>1</v>
      </c>
      <c r="R57" s="3" t="s">
        <v>247</v>
      </c>
      <c r="S57" s="3"/>
      <c r="T57" s="3"/>
    </row>
    <row r="58" spans="1:20" s="7" customFormat="1" x14ac:dyDescent="0.25">
      <c r="B58" s="48"/>
      <c r="C58" s="48"/>
      <c r="D58" s="48"/>
      <c r="E58" s="48"/>
      <c r="F58" s="48"/>
      <c r="G58" s="48" t="s">
        <v>4</v>
      </c>
      <c r="H58" s="49">
        <f>SUM(H45:H57)</f>
        <v>7748424.8378378367</v>
      </c>
      <c r="I58" s="50"/>
      <c r="J58" s="50"/>
      <c r="K58" s="48"/>
      <c r="L58" s="48"/>
      <c r="M58" s="48"/>
      <c r="N58" s="48"/>
      <c r="O58" s="48"/>
      <c r="P58" s="48"/>
      <c r="Q58" s="48"/>
    </row>
    <row r="59" spans="1:20" ht="15.75" thickBot="1" x14ac:dyDescent="0.3"/>
    <row r="60" spans="1:20" ht="15.75" customHeight="1" x14ac:dyDescent="0.25">
      <c r="A60" s="113" t="s">
        <v>109</v>
      </c>
      <c r="B60" s="222" t="s">
        <v>28</v>
      </c>
      <c r="C60" s="222"/>
      <c r="D60" s="222"/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3"/>
      <c r="R60" s="4"/>
    </row>
    <row r="61" spans="1:20" ht="15" customHeight="1" x14ac:dyDescent="0.25">
      <c r="A61" s="198">
        <v>4</v>
      </c>
      <c r="B61" s="201" t="s">
        <v>26</v>
      </c>
      <c r="C61" s="201" t="s">
        <v>62</v>
      </c>
      <c r="D61" s="201" t="s">
        <v>10</v>
      </c>
      <c r="E61" s="201" t="s">
        <v>65</v>
      </c>
      <c r="F61" s="215"/>
      <c r="G61" s="215"/>
      <c r="H61" s="207" t="s">
        <v>18</v>
      </c>
      <c r="I61" s="207"/>
      <c r="J61" s="207"/>
      <c r="K61" s="201" t="s">
        <v>22</v>
      </c>
      <c r="L61" s="201" t="s">
        <v>23</v>
      </c>
      <c r="M61" s="201" t="s">
        <v>63</v>
      </c>
      <c r="N61" s="201"/>
      <c r="O61" s="209" t="s">
        <v>92</v>
      </c>
      <c r="P61" s="201" t="s">
        <v>43</v>
      </c>
      <c r="Q61" s="224" t="s">
        <v>44</v>
      </c>
      <c r="R61" s="4"/>
    </row>
    <row r="62" spans="1:20" ht="42.6" customHeight="1" thickBot="1" x14ac:dyDescent="0.3">
      <c r="A62" s="199"/>
      <c r="B62" s="202"/>
      <c r="C62" s="202"/>
      <c r="D62" s="202"/>
      <c r="E62" s="202"/>
      <c r="F62" s="202" t="s">
        <v>29</v>
      </c>
      <c r="G62" s="202"/>
      <c r="H62" s="143" t="s">
        <v>20</v>
      </c>
      <c r="I62" s="53" t="s">
        <v>19</v>
      </c>
      <c r="J62" s="144" t="s">
        <v>21</v>
      </c>
      <c r="K62" s="202"/>
      <c r="L62" s="202"/>
      <c r="M62" s="143" t="s">
        <v>53</v>
      </c>
      <c r="N62" s="143" t="s">
        <v>24</v>
      </c>
      <c r="O62" s="210"/>
      <c r="P62" s="202"/>
      <c r="Q62" s="225"/>
      <c r="R62" s="4"/>
    </row>
    <row r="63" spans="1:20" ht="25.5" x14ac:dyDescent="0.25">
      <c r="A63" s="110" t="s">
        <v>197</v>
      </c>
      <c r="B63" s="56" t="s">
        <v>147</v>
      </c>
      <c r="C63" s="56" t="s">
        <v>165</v>
      </c>
      <c r="D63" s="107"/>
      <c r="E63" s="56" t="s">
        <v>89</v>
      </c>
      <c r="F63" s="203" t="s">
        <v>166</v>
      </c>
      <c r="G63" s="203"/>
      <c r="H63" s="57">
        <f>6120222.46/3.7</f>
        <v>1654114.1783783783</v>
      </c>
      <c r="I63" s="58">
        <v>1</v>
      </c>
      <c r="J63" s="58">
        <v>0</v>
      </c>
      <c r="K63" s="56">
        <v>1</v>
      </c>
      <c r="L63" s="56" t="s">
        <v>8</v>
      </c>
      <c r="M63" s="98">
        <v>43048</v>
      </c>
      <c r="N63" s="98">
        <v>43403</v>
      </c>
      <c r="O63" s="56"/>
      <c r="P63" s="56"/>
      <c r="Q63" s="59" t="s">
        <v>49</v>
      </c>
      <c r="R63" s="4"/>
    </row>
    <row r="64" spans="1:20" s="73" customFormat="1" ht="38.25" x14ac:dyDescent="0.25">
      <c r="A64" s="128" t="s">
        <v>198</v>
      </c>
      <c r="B64" s="129" t="s">
        <v>147</v>
      </c>
      <c r="C64" s="129" t="s">
        <v>225</v>
      </c>
      <c r="D64" s="150"/>
      <c r="E64" s="129" t="s">
        <v>95</v>
      </c>
      <c r="F64" s="204"/>
      <c r="G64" s="204"/>
      <c r="H64" s="130"/>
      <c r="I64" s="147">
        <v>1</v>
      </c>
      <c r="J64" s="147">
        <v>0</v>
      </c>
      <c r="K64" s="145">
        <v>3</v>
      </c>
      <c r="L64" s="129" t="s">
        <v>8</v>
      </c>
      <c r="M64" s="132"/>
      <c r="N64" s="132"/>
      <c r="O64" s="129"/>
      <c r="P64" s="129"/>
      <c r="Q64" s="133" t="s">
        <v>11</v>
      </c>
      <c r="R64" s="73" t="s">
        <v>241</v>
      </c>
    </row>
    <row r="65" spans="1:26" s="73" customFormat="1" ht="39" thickBot="1" x14ac:dyDescent="0.3">
      <c r="A65" s="151" t="s">
        <v>199</v>
      </c>
      <c r="B65" s="152" t="s">
        <v>147</v>
      </c>
      <c r="C65" s="152" t="s">
        <v>167</v>
      </c>
      <c r="D65" s="152"/>
      <c r="E65" s="152" t="s">
        <v>41</v>
      </c>
      <c r="F65" s="208"/>
      <c r="G65" s="208"/>
      <c r="H65" s="153"/>
      <c r="I65" s="154">
        <v>1</v>
      </c>
      <c r="J65" s="154">
        <v>0</v>
      </c>
      <c r="K65" s="152">
        <v>3</v>
      </c>
      <c r="L65" s="152" t="s">
        <v>8</v>
      </c>
      <c r="M65" s="155"/>
      <c r="N65" s="155"/>
      <c r="O65" s="152"/>
      <c r="P65" s="152"/>
      <c r="Q65" s="156" t="s">
        <v>11</v>
      </c>
      <c r="R65" s="73" t="s">
        <v>234</v>
      </c>
    </row>
    <row r="66" spans="1:26" s="7" customFormat="1" x14ac:dyDescent="0.25">
      <c r="B66" s="48"/>
      <c r="C66" s="48"/>
      <c r="D66" s="48"/>
      <c r="E66" s="48"/>
      <c r="F66" s="48"/>
      <c r="G66" s="48" t="s">
        <v>4</v>
      </c>
      <c r="H66" s="49">
        <f>SUM(H63:H65)</f>
        <v>1654114.1783783783</v>
      </c>
      <c r="I66" s="49"/>
      <c r="J66" s="50"/>
      <c r="K66" s="50"/>
      <c r="L66" s="48"/>
      <c r="M66" s="48"/>
      <c r="N66" s="48"/>
      <c r="O66" s="48"/>
      <c r="P66" s="48"/>
      <c r="Q66" s="48"/>
    </row>
    <row r="67" spans="1:26" ht="15.75" thickBot="1" x14ac:dyDescent="0.3"/>
    <row r="68" spans="1:26" ht="15.75" customHeight="1" x14ac:dyDescent="0.25">
      <c r="A68" s="113" t="s">
        <v>109</v>
      </c>
      <c r="B68" s="222" t="s">
        <v>32</v>
      </c>
      <c r="C68" s="222"/>
      <c r="D68" s="222"/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3"/>
      <c r="R68" s="5"/>
      <c r="S68" s="5"/>
      <c r="T68" s="5"/>
      <c r="U68" s="5"/>
      <c r="V68" s="5"/>
      <c r="W68" s="5"/>
      <c r="X68" s="5"/>
      <c r="Y68" s="5"/>
      <c r="Z68" s="5"/>
    </row>
    <row r="69" spans="1:26" ht="15" customHeight="1" x14ac:dyDescent="0.25">
      <c r="A69" s="198">
        <v>5</v>
      </c>
      <c r="B69" s="201" t="s">
        <v>26</v>
      </c>
      <c r="C69" s="201" t="s">
        <v>62</v>
      </c>
      <c r="D69" s="201" t="s">
        <v>10</v>
      </c>
      <c r="E69" s="201" t="s">
        <v>65</v>
      </c>
      <c r="F69" s="201" t="s">
        <v>17</v>
      </c>
      <c r="G69" s="207" t="s">
        <v>18</v>
      </c>
      <c r="H69" s="207"/>
      <c r="I69" s="207"/>
      <c r="J69" s="205" t="s">
        <v>31</v>
      </c>
      <c r="K69" s="201" t="s">
        <v>22</v>
      </c>
      <c r="L69" s="201" t="s">
        <v>23</v>
      </c>
      <c r="M69" s="201" t="s">
        <v>63</v>
      </c>
      <c r="N69" s="201"/>
      <c r="O69" s="209" t="s">
        <v>92</v>
      </c>
      <c r="P69" s="201" t="s">
        <v>43</v>
      </c>
      <c r="Q69" s="224" t="s">
        <v>44</v>
      </c>
      <c r="R69" s="5"/>
      <c r="S69" s="5"/>
      <c r="T69" s="5"/>
      <c r="U69" s="5"/>
      <c r="V69" s="5"/>
      <c r="W69" s="5"/>
      <c r="X69" s="5"/>
      <c r="Y69" s="5"/>
      <c r="Z69" s="5"/>
    </row>
    <row r="70" spans="1:26" ht="39" thickBot="1" x14ac:dyDescent="0.3">
      <c r="A70" s="199"/>
      <c r="B70" s="202"/>
      <c r="C70" s="202"/>
      <c r="D70" s="202"/>
      <c r="E70" s="202"/>
      <c r="F70" s="202"/>
      <c r="G70" s="140" t="s">
        <v>20</v>
      </c>
      <c r="H70" s="53" t="s">
        <v>19</v>
      </c>
      <c r="I70" s="141" t="s">
        <v>21</v>
      </c>
      <c r="J70" s="206"/>
      <c r="K70" s="202"/>
      <c r="L70" s="202"/>
      <c r="M70" s="140" t="s">
        <v>30</v>
      </c>
      <c r="N70" s="140" t="s">
        <v>57</v>
      </c>
      <c r="O70" s="210"/>
      <c r="P70" s="202"/>
      <c r="Q70" s="225"/>
      <c r="R70" s="5"/>
      <c r="S70" s="5"/>
      <c r="T70" s="5"/>
      <c r="U70" s="5"/>
      <c r="V70" s="5"/>
      <c r="W70" s="5"/>
      <c r="X70" s="5"/>
      <c r="Y70" s="5"/>
      <c r="Z70" s="5"/>
    </row>
    <row r="71" spans="1:26" ht="25.5" x14ac:dyDescent="0.25">
      <c r="A71" s="110" t="s">
        <v>200</v>
      </c>
      <c r="B71" s="56" t="s">
        <v>147</v>
      </c>
      <c r="C71" s="56" t="s">
        <v>168</v>
      </c>
      <c r="D71" s="56"/>
      <c r="E71" s="56" t="s">
        <v>91</v>
      </c>
      <c r="F71" s="56" t="s">
        <v>171</v>
      </c>
      <c r="G71" s="57">
        <f>74992.8/3.7</f>
        <v>20268.324324324323</v>
      </c>
      <c r="H71" s="58">
        <v>1</v>
      </c>
      <c r="I71" s="58">
        <v>0</v>
      </c>
      <c r="J71" s="58"/>
      <c r="K71" s="56">
        <v>2</v>
      </c>
      <c r="L71" s="56" t="s">
        <v>8</v>
      </c>
      <c r="M71" s="98">
        <v>43263</v>
      </c>
      <c r="N71" s="98">
        <v>43294</v>
      </c>
      <c r="O71" s="60"/>
      <c r="P71" s="56"/>
      <c r="Q71" s="59" t="s">
        <v>49</v>
      </c>
      <c r="R71" s="5"/>
      <c r="S71" s="5"/>
      <c r="T71" s="5"/>
      <c r="U71" s="5"/>
      <c r="V71" s="5"/>
      <c r="W71" s="5"/>
      <c r="X71" s="5"/>
      <c r="Y71" s="5"/>
      <c r="Z71" s="5"/>
    </row>
    <row r="72" spans="1:26" ht="25.5" x14ac:dyDescent="0.25">
      <c r="A72" s="111" t="s">
        <v>201</v>
      </c>
      <c r="B72" s="9" t="s">
        <v>147</v>
      </c>
      <c r="C72" s="9" t="s">
        <v>172</v>
      </c>
      <c r="D72" s="9"/>
      <c r="E72" s="9" t="s">
        <v>91</v>
      </c>
      <c r="F72" s="9" t="s">
        <v>169</v>
      </c>
      <c r="G72" s="42">
        <f>76544.92/3.7</f>
        <v>20687.816216216215</v>
      </c>
      <c r="H72" s="103">
        <v>1</v>
      </c>
      <c r="I72" s="103">
        <v>0</v>
      </c>
      <c r="J72" s="45"/>
      <c r="K72" s="9">
        <v>4</v>
      </c>
      <c r="L72" s="9" t="s">
        <v>8</v>
      </c>
      <c r="M72" s="99">
        <v>43082</v>
      </c>
      <c r="N72" s="99">
        <v>43192</v>
      </c>
      <c r="O72" s="51"/>
      <c r="P72" s="9"/>
      <c r="Q72" s="10" t="s">
        <v>49</v>
      </c>
      <c r="R72" s="5"/>
      <c r="S72" s="5"/>
      <c r="T72" s="5"/>
      <c r="U72" s="5"/>
      <c r="V72" s="5"/>
      <c r="W72" s="5"/>
      <c r="X72" s="5"/>
      <c r="Y72" s="5"/>
      <c r="Z72" s="5"/>
    </row>
    <row r="73" spans="1:26" s="7" customFormat="1" ht="25.5" x14ac:dyDescent="0.25">
      <c r="A73" s="111" t="s">
        <v>202</v>
      </c>
      <c r="B73" s="9" t="s">
        <v>147</v>
      </c>
      <c r="C73" s="157" t="s">
        <v>173</v>
      </c>
      <c r="D73" s="9"/>
      <c r="E73" s="9" t="s">
        <v>91</v>
      </c>
      <c r="F73" s="9" t="s">
        <v>210</v>
      </c>
      <c r="G73" s="42">
        <f>135963.93/3.7</f>
        <v>36747.008108108108</v>
      </c>
      <c r="H73" s="103">
        <v>1</v>
      </c>
      <c r="I73" s="103">
        <v>0</v>
      </c>
      <c r="J73" s="45"/>
      <c r="K73" s="9">
        <v>4</v>
      </c>
      <c r="L73" s="9" t="s">
        <v>8</v>
      </c>
      <c r="M73" s="99">
        <v>43514</v>
      </c>
      <c r="N73" s="99">
        <v>43581</v>
      </c>
      <c r="O73" s="51"/>
      <c r="P73" s="9"/>
      <c r="Q73" s="10" t="s">
        <v>49</v>
      </c>
      <c r="R73" s="73"/>
    </row>
    <row r="74" spans="1:26" s="7" customFormat="1" ht="25.5" x14ac:dyDescent="0.25">
      <c r="A74" s="111" t="s">
        <v>203</v>
      </c>
      <c r="B74" s="9" t="s">
        <v>147</v>
      </c>
      <c r="C74" s="9" t="s">
        <v>174</v>
      </c>
      <c r="D74" s="9"/>
      <c r="E74" s="9" t="s">
        <v>91</v>
      </c>
      <c r="F74" s="9" t="s">
        <v>209</v>
      </c>
      <c r="G74" s="42">
        <f>85493.76/3.7</f>
        <v>23106.421621621619</v>
      </c>
      <c r="H74" s="45">
        <v>1</v>
      </c>
      <c r="I74" s="45">
        <v>0</v>
      </c>
      <c r="J74" s="45"/>
      <c r="K74" s="9">
        <v>4</v>
      </c>
      <c r="L74" s="9" t="s">
        <v>8</v>
      </c>
      <c r="M74" s="99">
        <v>43321</v>
      </c>
      <c r="N74" s="99">
        <v>43371</v>
      </c>
      <c r="O74" s="51"/>
      <c r="P74" s="9"/>
      <c r="Q74" s="10" t="s">
        <v>49</v>
      </c>
    </row>
    <row r="75" spans="1:26" s="7" customFormat="1" x14ac:dyDescent="0.25">
      <c r="A75" s="111" t="s">
        <v>227</v>
      </c>
      <c r="B75" s="9" t="s">
        <v>147</v>
      </c>
      <c r="C75" s="9" t="s">
        <v>172</v>
      </c>
      <c r="D75" s="9"/>
      <c r="E75" s="9" t="s">
        <v>91</v>
      </c>
      <c r="F75" s="9"/>
      <c r="G75" s="42">
        <f>100000/3.7</f>
        <v>27027.027027027027</v>
      </c>
      <c r="H75" s="45">
        <v>1</v>
      </c>
      <c r="I75" s="45">
        <v>0</v>
      </c>
      <c r="J75" s="45"/>
      <c r="K75" s="9">
        <v>4</v>
      </c>
      <c r="L75" s="9" t="s">
        <v>8</v>
      </c>
      <c r="M75" s="99">
        <v>43892</v>
      </c>
      <c r="N75" s="99">
        <v>43938</v>
      </c>
      <c r="O75" s="9"/>
      <c r="P75" s="9"/>
      <c r="Q75" s="10" t="s">
        <v>1</v>
      </c>
    </row>
    <row r="76" spans="1:26" ht="26.25" thickBot="1" x14ac:dyDescent="0.3">
      <c r="A76" s="114" t="s">
        <v>237</v>
      </c>
      <c r="B76" s="115" t="s">
        <v>147</v>
      </c>
      <c r="C76" s="115" t="s">
        <v>226</v>
      </c>
      <c r="D76" s="115"/>
      <c r="E76" s="115" t="s">
        <v>91</v>
      </c>
      <c r="F76" s="115" t="s">
        <v>253</v>
      </c>
      <c r="G76" s="134">
        <f>60000/3.7</f>
        <v>16216.216216216215</v>
      </c>
      <c r="H76" s="116">
        <v>1</v>
      </c>
      <c r="I76" s="116">
        <v>0</v>
      </c>
      <c r="J76" s="116"/>
      <c r="K76" s="115">
        <v>4</v>
      </c>
      <c r="L76" s="115" t="s">
        <v>8</v>
      </c>
      <c r="M76" s="135">
        <v>43598</v>
      </c>
      <c r="N76" s="135">
        <v>43626</v>
      </c>
      <c r="O76" s="137"/>
      <c r="P76" s="115"/>
      <c r="Q76" s="136" t="s">
        <v>49</v>
      </c>
      <c r="R76" s="5"/>
      <c r="S76" s="5"/>
      <c r="T76" s="5"/>
      <c r="U76" s="5"/>
      <c r="V76" s="5"/>
      <c r="W76" s="5"/>
      <c r="X76" s="5"/>
      <c r="Y76" s="5"/>
      <c r="Z76" s="5"/>
    </row>
    <row r="77" spans="1:26" s="7" customFormat="1" x14ac:dyDescent="0.25">
      <c r="B77" s="48"/>
      <c r="C77" s="48"/>
      <c r="D77" s="48"/>
      <c r="E77" s="48"/>
      <c r="F77" s="48" t="s">
        <v>4</v>
      </c>
      <c r="G77" s="49">
        <f>SUM(G71:G76)</f>
        <v>144052.81351351351</v>
      </c>
      <c r="H77" s="49"/>
      <c r="I77" s="50"/>
      <c r="J77" s="50"/>
      <c r="K77" s="48"/>
      <c r="L77" s="48"/>
      <c r="M77" s="48"/>
      <c r="N77" s="48"/>
      <c r="O77" s="48"/>
      <c r="P77" s="48"/>
      <c r="Q77" s="48"/>
    </row>
    <row r="78" spans="1:26" ht="15.75" thickBot="1" x14ac:dyDescent="0.3"/>
    <row r="79" spans="1:26" ht="15.75" customHeight="1" x14ac:dyDescent="0.25">
      <c r="A79" s="113" t="s">
        <v>110</v>
      </c>
      <c r="B79" s="222" t="s">
        <v>33</v>
      </c>
      <c r="C79" s="222"/>
      <c r="D79" s="222"/>
      <c r="E79" s="222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3"/>
      <c r="R79" s="6"/>
      <c r="S79" s="6"/>
      <c r="T79" s="6"/>
      <c r="U79" s="6"/>
      <c r="V79" s="6"/>
      <c r="W79" s="6"/>
      <c r="X79" s="6"/>
      <c r="Y79" s="6"/>
    </row>
    <row r="80" spans="1:26" ht="15" customHeight="1" x14ac:dyDescent="0.25">
      <c r="A80" s="198">
        <v>6</v>
      </c>
      <c r="B80" s="216" t="s">
        <v>26</v>
      </c>
      <c r="C80" s="201" t="s">
        <v>62</v>
      </c>
      <c r="D80" s="201" t="s">
        <v>10</v>
      </c>
      <c r="E80" s="201" t="s">
        <v>65</v>
      </c>
      <c r="F80" s="210" t="s">
        <v>17</v>
      </c>
      <c r="G80" s="217"/>
      <c r="H80" s="207" t="s">
        <v>18</v>
      </c>
      <c r="I80" s="207"/>
      <c r="J80" s="207"/>
      <c r="K80" s="201" t="s">
        <v>22</v>
      </c>
      <c r="L80" s="201" t="s">
        <v>23</v>
      </c>
      <c r="M80" s="201" t="s">
        <v>63</v>
      </c>
      <c r="N80" s="201"/>
      <c r="O80" s="209" t="s">
        <v>92</v>
      </c>
      <c r="P80" s="201" t="s">
        <v>43</v>
      </c>
      <c r="Q80" s="224" t="s">
        <v>44</v>
      </c>
      <c r="R80" s="6"/>
      <c r="S80" s="6"/>
      <c r="T80" s="6"/>
      <c r="U80" s="6"/>
      <c r="V80" s="6"/>
      <c r="W80" s="6"/>
      <c r="X80" s="6"/>
      <c r="Y80" s="6"/>
    </row>
    <row r="81" spans="1:27" ht="36" customHeight="1" x14ac:dyDescent="0.25">
      <c r="A81" s="199"/>
      <c r="B81" s="217"/>
      <c r="C81" s="202"/>
      <c r="D81" s="202"/>
      <c r="E81" s="202"/>
      <c r="F81" s="219"/>
      <c r="G81" s="220"/>
      <c r="H81" s="120" t="s">
        <v>20</v>
      </c>
      <c r="I81" s="53" t="s">
        <v>19</v>
      </c>
      <c r="J81" s="121" t="s">
        <v>21</v>
      </c>
      <c r="K81" s="202"/>
      <c r="L81" s="202"/>
      <c r="M81" s="120" t="s">
        <v>54</v>
      </c>
      <c r="N81" s="120" t="s">
        <v>24</v>
      </c>
      <c r="O81" s="210"/>
      <c r="P81" s="202"/>
      <c r="Q81" s="225"/>
      <c r="R81" s="6"/>
      <c r="S81" s="6"/>
      <c r="T81" s="6"/>
      <c r="U81" s="6"/>
      <c r="V81" s="6"/>
      <c r="W81" s="6"/>
      <c r="X81" s="6"/>
      <c r="Y81" s="6"/>
    </row>
    <row r="82" spans="1:27" s="7" customFormat="1" ht="27.75" customHeight="1" thickBot="1" x14ac:dyDescent="0.3">
      <c r="A82" s="112" t="s">
        <v>204</v>
      </c>
      <c r="B82" s="12" t="s">
        <v>147</v>
      </c>
      <c r="C82" s="12" t="s">
        <v>233</v>
      </c>
      <c r="D82" s="12"/>
      <c r="E82" s="12"/>
      <c r="F82" s="221"/>
      <c r="G82" s="221"/>
      <c r="H82" s="43">
        <v>100000</v>
      </c>
      <c r="I82" s="43">
        <v>100</v>
      </c>
      <c r="J82" s="46">
        <v>0</v>
      </c>
      <c r="K82" s="139">
        <v>4</v>
      </c>
      <c r="L82" s="12" t="s">
        <v>8</v>
      </c>
      <c r="M82" s="100">
        <v>43619</v>
      </c>
      <c r="N82" s="100">
        <v>43661</v>
      </c>
      <c r="O82" s="12"/>
      <c r="P82" s="12"/>
      <c r="Q82" s="13" t="s">
        <v>1</v>
      </c>
    </row>
    <row r="83" spans="1:27" s="7" customFormat="1" x14ac:dyDescent="0.25">
      <c r="B83" s="48"/>
      <c r="C83" s="48"/>
      <c r="D83" s="48"/>
      <c r="E83" s="48"/>
      <c r="F83" s="48"/>
      <c r="G83" s="48" t="s">
        <v>4</v>
      </c>
      <c r="H83" s="49">
        <f>SUM(H82)</f>
        <v>100000</v>
      </c>
      <c r="I83" s="49"/>
      <c r="J83" s="50"/>
      <c r="K83" s="50"/>
      <c r="L83" s="48"/>
      <c r="M83" s="48"/>
      <c r="N83" s="48"/>
      <c r="O83" s="48"/>
      <c r="P83" s="48"/>
      <c r="Q83" s="48"/>
    </row>
    <row r="84" spans="1:27" x14ac:dyDescent="0.25">
      <c r="F84" s="48"/>
      <c r="G84" s="48"/>
      <c r="H84" s="48"/>
      <c r="I84" s="49"/>
      <c r="J84" s="50"/>
      <c r="K84" s="50"/>
      <c r="L84" s="48"/>
      <c r="M84" s="48"/>
      <c r="N84" s="48"/>
      <c r="O84" s="48"/>
      <c r="P84" s="48"/>
      <c r="Q84" s="48"/>
    </row>
    <row r="85" spans="1:27" ht="15.75" customHeight="1" x14ac:dyDescent="0.25">
      <c r="B85" s="227" t="s">
        <v>34</v>
      </c>
      <c r="C85" s="228"/>
      <c r="D85" s="228"/>
      <c r="E85" s="228"/>
      <c r="F85" s="228"/>
      <c r="G85" s="228"/>
      <c r="H85" s="228"/>
      <c r="I85" s="228"/>
      <c r="J85" s="228"/>
      <c r="K85" s="228"/>
      <c r="L85" s="228"/>
      <c r="M85" s="228"/>
      <c r="N85" s="228"/>
      <c r="O85" s="228"/>
      <c r="P85" s="228"/>
      <c r="Q85" s="228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spans="1:27" ht="15" customHeight="1" x14ac:dyDescent="0.25">
      <c r="B86" s="198" t="s">
        <v>26</v>
      </c>
      <c r="C86" s="201" t="s">
        <v>35</v>
      </c>
      <c r="D86" s="201" t="s">
        <v>10</v>
      </c>
      <c r="E86" s="201"/>
      <c r="F86" s="201" t="s">
        <v>17</v>
      </c>
      <c r="G86" s="201"/>
      <c r="H86" s="207" t="s">
        <v>18</v>
      </c>
      <c r="I86" s="207"/>
      <c r="J86" s="207"/>
      <c r="K86" s="201" t="s">
        <v>22</v>
      </c>
      <c r="L86" s="205" t="s">
        <v>36</v>
      </c>
      <c r="M86" s="201" t="s">
        <v>63</v>
      </c>
      <c r="N86" s="201"/>
      <c r="O86" s="210" t="s">
        <v>39</v>
      </c>
      <c r="P86" s="201" t="s">
        <v>43</v>
      </c>
      <c r="Q86" s="201" t="s">
        <v>44</v>
      </c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spans="1:27" ht="64.5" thickBot="1" x14ac:dyDescent="0.3">
      <c r="B87" s="199"/>
      <c r="C87" s="202"/>
      <c r="D87" s="202"/>
      <c r="E87" s="202"/>
      <c r="F87" s="202"/>
      <c r="G87" s="202"/>
      <c r="H87" s="54" t="s">
        <v>20</v>
      </c>
      <c r="I87" s="54" t="s">
        <v>19</v>
      </c>
      <c r="J87" s="53" t="s">
        <v>21</v>
      </c>
      <c r="K87" s="202"/>
      <c r="L87" s="206"/>
      <c r="M87" s="54" t="s">
        <v>37</v>
      </c>
      <c r="N87" s="54" t="s">
        <v>38</v>
      </c>
      <c r="O87" s="219"/>
      <c r="P87" s="202"/>
      <c r="Q87" s="202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27" x14ac:dyDescent="0.25">
      <c r="B88" s="55"/>
      <c r="C88" s="56"/>
      <c r="D88" s="203"/>
      <c r="E88" s="203"/>
      <c r="F88" s="203"/>
      <c r="G88" s="203"/>
      <c r="H88" s="56"/>
      <c r="I88" s="56"/>
      <c r="J88" s="57"/>
      <c r="K88" s="58"/>
      <c r="L88" s="58"/>
      <c r="M88" s="56"/>
      <c r="N88" s="56"/>
      <c r="O88" s="60"/>
      <c r="P88" s="56"/>
      <c r="Q88" s="59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27" x14ac:dyDescent="0.25">
      <c r="B89" s="8"/>
      <c r="C89" s="9"/>
      <c r="D89" s="233"/>
      <c r="E89" s="233"/>
      <c r="F89" s="233"/>
      <c r="G89" s="233"/>
      <c r="H89" s="9"/>
      <c r="I89" s="9"/>
      <c r="J89" s="42"/>
      <c r="K89" s="45"/>
      <c r="L89" s="45"/>
      <c r="M89" s="9"/>
      <c r="N89" s="9"/>
      <c r="O89" s="51"/>
      <c r="P89" s="9"/>
      <c r="Q89" s="10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spans="1:27" x14ac:dyDescent="0.25">
      <c r="B90" s="8"/>
      <c r="C90" s="9"/>
      <c r="D90" s="233"/>
      <c r="E90" s="233"/>
      <c r="F90" s="233"/>
      <c r="G90" s="233"/>
      <c r="H90" s="9"/>
      <c r="I90" s="9"/>
      <c r="J90" s="42"/>
      <c r="K90" s="45"/>
      <c r="L90" s="45"/>
      <c r="M90" s="9"/>
      <c r="N90" s="9"/>
      <c r="O90" s="51"/>
      <c r="P90" s="9"/>
      <c r="Q90" s="10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spans="1:27" x14ac:dyDescent="0.25">
      <c r="B91" s="8"/>
      <c r="C91" s="9"/>
      <c r="D91" s="233"/>
      <c r="E91" s="233"/>
      <c r="F91" s="233"/>
      <c r="G91" s="233"/>
      <c r="H91" s="9"/>
      <c r="I91" s="9"/>
      <c r="J91" s="42"/>
      <c r="K91" s="45"/>
      <c r="L91" s="45"/>
      <c r="M91" s="9"/>
      <c r="N91" s="9"/>
      <c r="O91" s="51"/>
      <c r="P91" s="9"/>
      <c r="Q91" s="10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spans="1:27" ht="15.75" thickBot="1" x14ac:dyDescent="0.3">
      <c r="B92" s="11"/>
      <c r="C92" s="12"/>
      <c r="D92" s="221"/>
      <c r="E92" s="221"/>
      <c r="F92" s="221"/>
      <c r="G92" s="221"/>
      <c r="H92" s="12"/>
      <c r="I92" s="12"/>
      <c r="J92" s="43"/>
      <c r="K92" s="46"/>
      <c r="L92" s="46"/>
      <c r="M92" s="12"/>
      <c r="N92" s="12"/>
      <c r="O92" s="52"/>
      <c r="P92" s="12"/>
      <c r="Q92" s="13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spans="1:27" ht="15.75" customHeight="1" x14ac:dyDescent="0.25">
      <c r="G93" t="s">
        <v>4</v>
      </c>
      <c r="H93" s="44">
        <f>SUM(H88:H92)</f>
        <v>0</v>
      </c>
    </row>
    <row r="97" spans="1:4" x14ac:dyDescent="0.25">
      <c r="A97" s="89"/>
      <c r="B97" s="238" t="s">
        <v>45</v>
      </c>
      <c r="C97" s="91" t="s">
        <v>9</v>
      </c>
      <c r="D97" s="92"/>
    </row>
    <row r="98" spans="1:4" x14ac:dyDescent="0.25">
      <c r="A98" s="89"/>
      <c r="B98" s="239"/>
      <c r="C98" s="91" t="s">
        <v>7</v>
      </c>
      <c r="D98" s="92"/>
    </row>
    <row r="99" spans="1:4" x14ac:dyDescent="0.25">
      <c r="A99" s="89"/>
      <c r="B99" s="240"/>
      <c r="C99" s="93" t="s">
        <v>8</v>
      </c>
      <c r="D99" s="92"/>
    </row>
    <row r="100" spans="1:4" x14ac:dyDescent="0.25">
      <c r="A100" s="89"/>
      <c r="B100" s="92"/>
      <c r="C100" s="92"/>
      <c r="D100" s="92"/>
    </row>
    <row r="101" spans="1:4" x14ac:dyDescent="0.25">
      <c r="A101" s="89"/>
      <c r="B101" s="229" t="s">
        <v>44</v>
      </c>
      <c r="C101" s="91" t="s">
        <v>1</v>
      </c>
      <c r="D101" s="92"/>
    </row>
    <row r="102" spans="1:4" x14ac:dyDescent="0.25">
      <c r="A102" s="89"/>
      <c r="B102" s="230"/>
      <c r="C102" s="91" t="s">
        <v>14</v>
      </c>
      <c r="D102" s="92"/>
    </row>
    <row r="103" spans="1:4" x14ac:dyDescent="0.25">
      <c r="A103" s="89"/>
      <c r="B103" s="230"/>
      <c r="C103" s="91" t="s">
        <v>12</v>
      </c>
      <c r="D103" s="92"/>
    </row>
    <row r="104" spans="1:4" x14ac:dyDescent="0.25">
      <c r="A104" s="89"/>
      <c r="B104" s="230"/>
      <c r="C104" s="91" t="s">
        <v>11</v>
      </c>
      <c r="D104" s="92"/>
    </row>
    <row r="105" spans="1:4" x14ac:dyDescent="0.25">
      <c r="A105" s="89"/>
      <c r="B105" s="230"/>
      <c r="C105" s="91" t="s">
        <v>13</v>
      </c>
      <c r="D105" s="92"/>
    </row>
    <row r="106" spans="1:4" x14ac:dyDescent="0.25">
      <c r="A106" s="89"/>
      <c r="B106" s="230"/>
      <c r="C106" s="91" t="s">
        <v>94</v>
      </c>
      <c r="D106" s="92"/>
    </row>
    <row r="107" spans="1:4" x14ac:dyDescent="0.25">
      <c r="A107" s="89"/>
      <c r="B107" s="230"/>
      <c r="C107" s="91" t="s">
        <v>49</v>
      </c>
      <c r="D107" s="92"/>
    </row>
    <row r="108" spans="1:4" x14ac:dyDescent="0.25">
      <c r="A108" s="89"/>
      <c r="B108" s="231"/>
      <c r="C108" s="91" t="s">
        <v>105</v>
      </c>
      <c r="D108" s="92"/>
    </row>
    <row r="109" spans="1:4" x14ac:dyDescent="0.25">
      <c r="A109" s="89"/>
      <c r="B109" s="92"/>
      <c r="C109" s="92"/>
      <c r="D109" s="92"/>
    </row>
    <row r="110" spans="1:4" x14ac:dyDescent="0.25">
      <c r="A110" s="89"/>
      <c r="B110" s="237" t="s">
        <v>46</v>
      </c>
      <c r="C110" s="232" t="s">
        <v>50</v>
      </c>
      <c r="D110" s="91" t="s">
        <v>89</v>
      </c>
    </row>
    <row r="111" spans="1:4" x14ac:dyDescent="0.25">
      <c r="A111" s="89"/>
      <c r="B111" s="237"/>
      <c r="C111" s="232"/>
      <c r="D111" s="91" t="s">
        <v>95</v>
      </c>
    </row>
    <row r="112" spans="1:4" x14ac:dyDescent="0.25">
      <c r="A112" s="89"/>
      <c r="B112" s="237"/>
      <c r="C112" s="232"/>
      <c r="D112" s="91" t="s">
        <v>41</v>
      </c>
    </row>
    <row r="113" spans="1:4" x14ac:dyDescent="0.25">
      <c r="A113" s="89"/>
      <c r="B113" s="237"/>
      <c r="C113" s="232"/>
      <c r="D113" s="91" t="s">
        <v>75</v>
      </c>
    </row>
    <row r="114" spans="1:4" x14ac:dyDescent="0.25">
      <c r="A114" s="89"/>
      <c r="B114" s="237"/>
      <c r="C114" s="232"/>
      <c r="D114" s="91" t="s">
        <v>78</v>
      </c>
    </row>
    <row r="115" spans="1:4" x14ac:dyDescent="0.25">
      <c r="A115" s="89"/>
      <c r="B115" s="237"/>
      <c r="C115" s="232"/>
      <c r="D115" s="91" t="s">
        <v>90</v>
      </c>
    </row>
    <row r="116" spans="1:4" x14ac:dyDescent="0.25">
      <c r="A116" s="89"/>
      <c r="B116" s="237"/>
      <c r="C116" s="232"/>
      <c r="D116" s="91" t="s">
        <v>77</v>
      </c>
    </row>
    <row r="117" spans="1:4" x14ac:dyDescent="0.25">
      <c r="A117" s="89"/>
      <c r="B117" s="237"/>
      <c r="C117" s="241" t="s">
        <v>47</v>
      </c>
      <c r="D117" s="91" t="s">
        <v>79</v>
      </c>
    </row>
    <row r="118" spans="1:4" x14ac:dyDescent="0.25">
      <c r="A118" s="89"/>
      <c r="B118" s="237"/>
      <c r="C118" s="241"/>
      <c r="D118" s="91" t="s">
        <v>80</v>
      </c>
    </row>
    <row r="119" spans="1:4" x14ac:dyDescent="0.25">
      <c r="A119" s="89"/>
      <c r="B119" s="237"/>
      <c r="C119" s="241"/>
      <c r="D119" s="91" t="s">
        <v>81</v>
      </c>
    </row>
    <row r="120" spans="1:4" x14ac:dyDescent="0.25">
      <c r="A120" s="89"/>
      <c r="B120" s="237"/>
      <c r="C120" s="241"/>
      <c r="D120" s="91" t="s">
        <v>75</v>
      </c>
    </row>
    <row r="121" spans="1:4" x14ac:dyDescent="0.25">
      <c r="A121" s="89"/>
      <c r="B121" s="237"/>
      <c r="C121" s="241"/>
      <c r="D121" s="91" t="s">
        <v>78</v>
      </c>
    </row>
    <row r="122" spans="1:4" x14ac:dyDescent="0.25">
      <c r="A122" s="89"/>
      <c r="B122" s="237"/>
      <c r="C122" s="241"/>
      <c r="D122" s="91" t="s">
        <v>97</v>
      </c>
    </row>
    <row r="123" spans="1:4" x14ac:dyDescent="0.25">
      <c r="A123" s="89"/>
      <c r="B123" s="237"/>
      <c r="C123" s="241"/>
      <c r="D123" s="91" t="s">
        <v>96</v>
      </c>
    </row>
    <row r="124" spans="1:4" x14ac:dyDescent="0.25">
      <c r="A124" s="89"/>
      <c r="B124" s="237"/>
      <c r="C124" s="241"/>
      <c r="D124" s="91" t="s">
        <v>15</v>
      </c>
    </row>
    <row r="125" spans="1:4" x14ac:dyDescent="0.25">
      <c r="A125" s="89"/>
      <c r="B125" s="237"/>
      <c r="C125" s="234" t="s">
        <v>48</v>
      </c>
      <c r="D125" s="91" t="s">
        <v>91</v>
      </c>
    </row>
    <row r="126" spans="1:4" x14ac:dyDescent="0.25">
      <c r="A126" s="89"/>
      <c r="B126" s="237"/>
      <c r="C126" s="235"/>
      <c r="D126" s="91" t="s">
        <v>75</v>
      </c>
    </row>
    <row r="127" spans="1:4" x14ac:dyDescent="0.25">
      <c r="A127" s="89"/>
      <c r="B127" s="237"/>
      <c r="C127" s="236"/>
      <c r="D127" s="91" t="s">
        <v>78</v>
      </c>
    </row>
  </sheetData>
  <mergeCells count="122">
    <mergeCell ref="B101:B108"/>
    <mergeCell ref="C110:C116"/>
    <mergeCell ref="F91:G91"/>
    <mergeCell ref="F92:G92"/>
    <mergeCell ref="D89:E89"/>
    <mergeCell ref="D90:E90"/>
    <mergeCell ref="D91:E91"/>
    <mergeCell ref="D92:E92"/>
    <mergeCell ref="C125:C127"/>
    <mergeCell ref="B110:B127"/>
    <mergeCell ref="F89:G89"/>
    <mergeCell ref="F90:G90"/>
    <mergeCell ref="B97:B99"/>
    <mergeCell ref="C117:C124"/>
    <mergeCell ref="B12:Q12"/>
    <mergeCell ref="B25:Q25"/>
    <mergeCell ref="B42:Q42"/>
    <mergeCell ref="B60:Q60"/>
    <mergeCell ref="B68:Q68"/>
    <mergeCell ref="P80:P81"/>
    <mergeCell ref="P86:P87"/>
    <mergeCell ref="Q13:Q14"/>
    <mergeCell ref="Q26:Q27"/>
    <mergeCell ref="Q43:Q44"/>
    <mergeCell ref="Q61:Q62"/>
    <mergeCell ref="Q69:Q70"/>
    <mergeCell ref="Q80:Q81"/>
    <mergeCell ref="Q86:Q87"/>
    <mergeCell ref="B79:Q79"/>
    <mergeCell ref="B85:Q85"/>
    <mergeCell ref="P13:P14"/>
    <mergeCell ref="P26:P27"/>
    <mergeCell ref="P69:P70"/>
    <mergeCell ref="O69:O70"/>
    <mergeCell ref="B86:B87"/>
    <mergeCell ref="B80:B81"/>
    <mergeCell ref="B69:B70"/>
    <mergeCell ref="C69:C70"/>
    <mergeCell ref="C86:C87"/>
    <mergeCell ref="D86:E87"/>
    <mergeCell ref="K80:K81"/>
    <mergeCell ref="C80:C81"/>
    <mergeCell ref="D80:D81"/>
    <mergeCell ref="E80:E81"/>
    <mergeCell ref="H80:J80"/>
    <mergeCell ref="F86:G87"/>
    <mergeCell ref="H86:J86"/>
    <mergeCell ref="M86:N86"/>
    <mergeCell ref="O86:O87"/>
    <mergeCell ref="F88:G88"/>
    <mergeCell ref="D88:E88"/>
    <mergeCell ref="K86:K87"/>
    <mergeCell ref="L86:L87"/>
    <mergeCell ref="M80:N80"/>
    <mergeCell ref="L80:L81"/>
    <mergeCell ref="O80:O81"/>
    <mergeCell ref="F80:G81"/>
    <mergeCell ref="F82:G82"/>
    <mergeCell ref="B11:Q11"/>
    <mergeCell ref="H13:J13"/>
    <mergeCell ref="M61:N61"/>
    <mergeCell ref="H61:J61"/>
    <mergeCell ref="F61:G61"/>
    <mergeCell ref="M43:N43"/>
    <mergeCell ref="B26:B27"/>
    <mergeCell ref="C26:C27"/>
    <mergeCell ref="D26:D27"/>
    <mergeCell ref="E26:E27"/>
    <mergeCell ref="F26:F27"/>
    <mergeCell ref="G26:G27"/>
    <mergeCell ref="K26:K27"/>
    <mergeCell ref="L26:L27"/>
    <mergeCell ref="M26:N26"/>
    <mergeCell ref="P43:P44"/>
    <mergeCell ref="P61:P62"/>
    <mergeCell ref="B13:B14"/>
    <mergeCell ref="C13:C14"/>
    <mergeCell ref="D13:D14"/>
    <mergeCell ref="E13:E14"/>
    <mergeCell ref="F13:F14"/>
    <mergeCell ref="G13:G14"/>
    <mergeCell ref="O13:O14"/>
    <mergeCell ref="O26:O27"/>
    <mergeCell ref="H26:J26"/>
    <mergeCell ref="O43:O44"/>
    <mergeCell ref="B61:B62"/>
    <mergeCell ref="C61:C62"/>
    <mergeCell ref="D61:D62"/>
    <mergeCell ref="E61:E62"/>
    <mergeCell ref="K61:K62"/>
    <mergeCell ref="L61:L62"/>
    <mergeCell ref="E43:E44"/>
    <mergeCell ref="F43:F44"/>
    <mergeCell ref="G43:G44"/>
    <mergeCell ref="K43:K44"/>
    <mergeCell ref="B43:B44"/>
    <mergeCell ref="C43:C44"/>
    <mergeCell ref="D43:D44"/>
    <mergeCell ref="H43:J43"/>
    <mergeCell ref="L43:L44"/>
    <mergeCell ref="O61:O62"/>
    <mergeCell ref="F62:G62"/>
    <mergeCell ref="A80:A81"/>
    <mergeCell ref="A69:A70"/>
    <mergeCell ref="A61:A62"/>
    <mergeCell ref="A43:A44"/>
    <mergeCell ref="A26:A27"/>
    <mergeCell ref="A13:A14"/>
    <mergeCell ref="L69:L70"/>
    <mergeCell ref="M13:N13"/>
    <mergeCell ref="L13:L14"/>
    <mergeCell ref="K13:K14"/>
    <mergeCell ref="M69:N69"/>
    <mergeCell ref="F63:G63"/>
    <mergeCell ref="F64:G64"/>
    <mergeCell ref="D69:D70"/>
    <mergeCell ref="E69:E70"/>
    <mergeCell ref="F69:F70"/>
    <mergeCell ref="J69:J70"/>
    <mergeCell ref="K69:K70"/>
    <mergeCell ref="G69:I69"/>
    <mergeCell ref="F65:G65"/>
  </mergeCells>
  <dataValidations count="7">
    <dataValidation type="list" allowBlank="1" showInputMessage="1" showErrorMessage="1" sqref="L83:L84 E83">
      <formula1>#REF!</formula1>
    </dataValidation>
    <dataValidation type="list" allowBlank="1" showInputMessage="1" showErrorMessage="1" sqref="L63:L66 L15:L23 L71:L77 L82 L45:L58 L28:L40">
      <formula1>$C$97:$C$99</formula1>
    </dataValidation>
    <dataValidation type="list" allowBlank="1" showInputMessage="1" showErrorMessage="1" sqref="Q88:Q92 Q15:Q23 Q71:Q77 Q63:Q66 Q45:Q58 Q82 Q28:Q40">
      <formula1>$C$101:$C$108</formula1>
    </dataValidation>
    <dataValidation type="list" allowBlank="1" showInputMessage="1" showErrorMessage="1" sqref="E55:E57">
      <formula1>$D$110:$D$119</formula1>
    </dataValidation>
    <dataValidation type="list" allowBlank="1" showInputMessage="1" showErrorMessage="1" sqref="E45:E54 E15:E23 E58 E28:E40">
      <formula1>$D$117:$D$124</formula1>
    </dataValidation>
    <dataValidation type="list" allowBlank="1" showInputMessage="1" showErrorMessage="1" sqref="E71:E77">
      <formula1>$D$125:$D$127</formula1>
    </dataValidation>
    <dataValidation type="list" allowBlank="1" showInputMessage="1" showErrorMessage="1" sqref="E63:E66">
      <formula1>$D$110:$D$116</formula1>
    </dataValidation>
  </dataValidations>
  <pageMargins left="0.7" right="0.7" top="0.75" bottom="0.75" header="0.3" footer="0.3"/>
  <pageSetup orientation="portrait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Estrutura do Projecto</vt:lpstr>
      <vt:lpstr>Plan de Aquisições</vt:lpstr>
      <vt:lpstr>Instruções</vt:lpstr>
      <vt:lpstr>Detalhe Plano de Aquisições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Gustavo Serejo Antony</cp:lastModifiedBy>
  <cp:lastPrinted>2018-04-12T15:16:03Z</cp:lastPrinted>
  <dcterms:created xsi:type="dcterms:W3CDTF">2011-03-30T14:45:37Z</dcterms:created>
  <dcterms:modified xsi:type="dcterms:W3CDTF">2019-05-29T12:21:31Z</dcterms:modified>
</cp:coreProperties>
</file>