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63" i="1" l="1"/>
  <c r="C62" i="1"/>
  <c r="C61" i="1"/>
  <c r="C60" i="1"/>
  <c r="C59" i="1"/>
  <c r="C57" i="1"/>
  <c r="C56" i="1"/>
  <c r="C55" i="1"/>
  <c r="C54" i="1"/>
  <c r="C49" i="1"/>
  <c r="C48" i="1"/>
  <c r="C47" i="1"/>
  <c r="C46" i="1"/>
  <c r="C45" i="1"/>
  <c r="C43" i="1"/>
  <c r="C42" i="1"/>
  <c r="C39" i="1"/>
  <c r="C38" i="1"/>
  <c r="C37" i="1"/>
  <c r="C36" i="1"/>
  <c r="C30" i="1"/>
  <c r="C29" i="1"/>
  <c r="C28" i="1"/>
  <c r="C27" i="1"/>
  <c r="C25" i="1"/>
  <c r="C24" i="1"/>
  <c r="C23" i="1"/>
  <c r="C22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<sst xmlns="http://schemas.openxmlformats.org/spreadsheetml/2006/main" count="228" uniqueCount="88">
  <si>
    <t>BRASIL</t>
  </si>
  <si>
    <t>PROGRAMA DE APOIO A MODERNIZAÇÃO DA ADVOCACIA GERAL DA UNIÃO</t>
  </si>
  <si>
    <t>Projeto BR-L1277</t>
  </si>
  <si>
    <t xml:space="preserve">PLANO DE AQUISIÇÕES (PA) - 18 MESES </t>
  </si>
  <si>
    <r>
      <t xml:space="preserve">Atualizado em: </t>
    </r>
    <r>
      <rPr>
        <b/>
        <sz val="11"/>
        <color rgb="FFFF0000"/>
        <rFont val="Calibri"/>
        <family val="2"/>
        <scheme val="minor"/>
      </rPr>
      <t xml:space="preserve"> Maio/2011</t>
    </r>
  </si>
  <si>
    <t>Atualização Nº: 2</t>
  </si>
  <si>
    <t>Nº</t>
  </si>
  <si>
    <t>Descrição do Contrato</t>
  </si>
  <si>
    <t>Custo</t>
  </si>
  <si>
    <t>Método</t>
  </si>
  <si>
    <t>Revisão</t>
  </si>
  <si>
    <t>Fonte</t>
  </si>
  <si>
    <t>Datas Estimadas</t>
  </si>
  <si>
    <t>Status</t>
  </si>
  <si>
    <t>Comentário</t>
  </si>
  <si>
    <t xml:space="preserve">Estimado </t>
  </si>
  <si>
    <t>Aquisição</t>
  </si>
  <si>
    <t>BID</t>
  </si>
  <si>
    <t>Local</t>
  </si>
  <si>
    <t>Publicação</t>
  </si>
  <si>
    <t>Término</t>
  </si>
  <si>
    <t>(US$ )</t>
  </si>
  <si>
    <t>(1)</t>
  </si>
  <si>
    <t>(2)</t>
  </si>
  <si>
    <t>(%)</t>
  </si>
  <si>
    <t>Anúncio</t>
  </si>
  <si>
    <t>Contrato</t>
  </si>
  <si>
    <t>(3)</t>
  </si>
  <si>
    <t>1. SERVIÇOS DE CONSULTORIA</t>
  </si>
  <si>
    <t>COMPONENTE 1: FORTALECIMENTO DA GESTÃO ESTRATÉGICA</t>
  </si>
  <si>
    <t>Seleção e Contratação de Consultoria para elaboração de um Plano de ação para a implementação da estratégia para melhorar a defesa jurídica do Estado e o papel da AGU na sustentabilidade jurídica das políticas públicas incluindo a avaliação dos riscos para o Estado (Diretrizes Estratégicas 2008/2015)</t>
  </si>
  <si>
    <t>SBMC</t>
  </si>
  <si>
    <t>ex-ante</t>
  </si>
  <si>
    <t>P</t>
  </si>
  <si>
    <t xml:space="preserve">Seleção e Contratação de consultoria para Prospecção de boas práticas em gerenciamento de riscos: a) p/ troca de experiências nacionais e internacionais; b) análises de viabilidade de implementação de melhorias no sistema existente e integração ao e-AGU. </t>
  </si>
  <si>
    <t>SQC</t>
  </si>
  <si>
    <t>Seleção e Contratação de Consultoria para Conclusão do Projeto Lógico dos módulos Crédito Ativo.</t>
  </si>
  <si>
    <t>Seleção e Contratação de Consultor Individual Internacional</t>
  </si>
  <si>
    <t>CI</t>
  </si>
  <si>
    <t>Seleção e Contratação de 02 Consultores Individuais para elaboração de Sistema de indicadores, metas e avaliação da gestão por resultados</t>
  </si>
  <si>
    <t>Seleção e Contratação de Consultor Individual especialista em gestão do conhecimento</t>
  </si>
  <si>
    <t>Seleção e Contratação de Consultor Individual especialista em  gestão/desenho de processos</t>
  </si>
  <si>
    <t xml:space="preserve">Modelo dinâmico de gerência, controle, otimização, integração e sustentabilidade dos processos operacionais e de gestão - Seleção e Contratação de consultoria para: (i) Definição da Metodologia; (ii) Definição da Ferramenta; (iii) Definição do modelo de capacitação; (iv) Plano de Implementação gradual; e  (v) Implementar metodologia.
</t>
  </si>
  <si>
    <t>Unidade responsável pela definição e monitoramento dos projetos institucionais (Escitório de Gestão de Projetos)</t>
  </si>
  <si>
    <t>Seleção e Contratação de Consultoria para desenho e implementação da Política de comunicação das mudanças aos cidadãos, sobre as ações previstas no Projeto</t>
  </si>
  <si>
    <t xml:space="preserve">Seleção e Contratação de Consultoria para elaboração e implementação do Plano de comunicação interna de mudanças </t>
  </si>
  <si>
    <t xml:space="preserve"> Seleção e Contratação de Consultoria para elaboração e implementação do Plano de Gestão da Mudança</t>
  </si>
  <si>
    <t>COMPONENTE 2: APRIMORAMENTO DA GESTÃO JURÍDICA DA AGU</t>
  </si>
  <si>
    <t xml:space="preserve">Seleção e Contratação de Consultoria para modelar e implantar os Fluxos de trabalho Jurídicos da Administração Direta </t>
  </si>
  <si>
    <t>SBQC</t>
  </si>
  <si>
    <t xml:space="preserve">Seleção e Contratação de Consultoria para modelar e implantar os Fluxos de trabalho de Consultoria e Assessoramento Jurídicos na Administração Direta </t>
  </si>
  <si>
    <t xml:space="preserve">Seleção e Contratação de Consultoria para elaborar Plano de estratégias de prevenção abrangente a todos os órgãos da Administração Direta </t>
  </si>
  <si>
    <t>Seleção e Contratação de Consultoria para modelar e implantar os Fluxos de trabalho Jurídicos na Administração Indireta</t>
  </si>
  <si>
    <t>Seleção e Contratação de Consultoria para elaborar Plano de estratégias de prevenção abrangente a todos os órgãos da Administração Indireta</t>
  </si>
  <si>
    <t xml:space="preserve">Seleção e Contratação de Consultoria para definição e implementação de Métodos Alternativos de Resolução de Conflitos (MARC) </t>
  </si>
  <si>
    <t>Seleção e Contratação de Consultoria para elaboração de Plano de Capacitação contínua de pessoal especializado em gerenciamento e recuperação de créditos</t>
  </si>
  <si>
    <t xml:space="preserve">Seleção e Contratação de Consultoria para elaboração de um Plano de ação para aprimoramento da integração interinstitucional entre os órgãos responsáveis pela dívida ativa </t>
  </si>
  <si>
    <t>SBQ</t>
  </si>
  <si>
    <t xml:space="preserve">Seleção e Contratação de Consultoria para identificar Solução para identificação e facilitação da eliminação dos pagamentos indevidos nos processos contra o Estado pela dívida ativa </t>
  </si>
  <si>
    <t xml:space="preserve">Seleção e Contratação de Consultoria Especializada em Análise de Sistemas e Modelo Conceitual de Dados para o Sistema Integrado de Gestão Jurídica da AGU </t>
  </si>
  <si>
    <t>Seleção e Contratação de Consultoria Especializada em Gestão documental - GED</t>
  </si>
  <si>
    <t>Seleção e Contratação de Consultoria para Redesenho e implementação dos fluxos de trabalho relativos a cálculos e perícias</t>
  </si>
  <si>
    <t>COMPONENTE 3: APRIMORAMENTO DA GESTÃO ADMINISTRATIVA DA AGU</t>
  </si>
  <si>
    <t>Seleção e Contratação de Consultoria para elaboração do plano estratégico de gestão da Secretaria-Geral</t>
  </si>
  <si>
    <t xml:space="preserve">Seleção e Contratação de Consultoria para Reestruturação dos fluxos de trabalho dos processos administrativos </t>
  </si>
  <si>
    <t>Seleção e Contratação de Consultoria para Implementação dos centros de custos</t>
  </si>
  <si>
    <t>Seleção e Contratação de Consultoria para Revisão do modelo de gestão logística territorial e avaliação da implementação</t>
  </si>
  <si>
    <t xml:space="preserve">Seleção e Contratação de Consultoria para Implantação de Sistema Integrado de Gestão Administrativa, sincronizado ao SIAFI </t>
  </si>
  <si>
    <t>SUBTORAL DE CONSULTORIA</t>
  </si>
  <si>
    <t>2. BENS E SERVIÇOS (QUE NÃO SEJAM DE CONSULTORIA)</t>
  </si>
  <si>
    <t xml:space="preserve">Seleção e Contratação de Serviços de Logistica de Eventos </t>
  </si>
  <si>
    <t>PE</t>
  </si>
  <si>
    <t>Aquisição e adequação/customização e instalação de Ferramenta de BI incluindo recursos para Text Mining e Data Mining</t>
  </si>
  <si>
    <t>ex-post</t>
  </si>
  <si>
    <t>Aquisição, instalação e implementação de Ferramenta de Modelagem de Processos na AGU</t>
  </si>
  <si>
    <t xml:space="preserve">Aquisição, instalação e implementação de Ferramenta de Gerenciamento de Projetos </t>
  </si>
  <si>
    <t>Seleção e Contratação de Serviços Graficos</t>
  </si>
  <si>
    <t>CP</t>
  </si>
  <si>
    <t>Aquisição, customização e implementação de Solução para avaliação de Riscos</t>
  </si>
  <si>
    <t>Aquisição de CPD Central com espelho (Sevidores e Storage)</t>
  </si>
  <si>
    <t xml:space="preserve">Aquisição de Estações de Trabalho </t>
  </si>
  <si>
    <t>Referente a 3.250 estações (50% do total previsto).</t>
  </si>
  <si>
    <t>SUBTORAL DE EQUIPAMENTOS E SERVIÇOS</t>
  </si>
  <si>
    <t>Notas:</t>
  </si>
  <si>
    <r>
      <rPr>
        <b/>
        <sz val="10"/>
        <color theme="1"/>
        <rFont val="Calibri"/>
        <family val="2"/>
        <scheme val="minor"/>
      </rPr>
      <t>Métodos de Seleção de Consultoria</t>
    </r>
    <r>
      <rPr>
        <sz val="10"/>
        <color theme="1"/>
        <rFont val="Calibri"/>
        <family val="2"/>
        <scheme val="minor"/>
      </rPr>
      <t xml:space="preserve">: i) </t>
    </r>
    <r>
      <rPr>
        <b/>
        <sz val="10"/>
        <color theme="1"/>
        <rFont val="Calibri"/>
        <family val="2"/>
        <scheme val="minor"/>
      </rPr>
      <t>SBQC:</t>
    </r>
    <r>
      <rPr>
        <sz val="10"/>
        <color theme="1"/>
        <rFont val="Calibri"/>
        <family val="2"/>
        <scheme val="minor"/>
      </rPr>
      <t xml:space="preserve"> Seleção Baseada na Qualidade e no Custo; ii) </t>
    </r>
    <r>
      <rPr>
        <b/>
        <sz val="10"/>
        <color theme="1"/>
        <rFont val="Calibri"/>
        <family val="2"/>
        <scheme val="minor"/>
      </rPr>
      <t xml:space="preserve">SQC: </t>
    </r>
    <r>
      <rPr>
        <sz val="10"/>
        <color theme="1"/>
        <rFont val="Calibri"/>
        <family val="2"/>
        <scheme val="minor"/>
      </rPr>
      <t xml:space="preserve">Seleção Baseada nas Qualificações dos Consultores; iii) </t>
    </r>
    <r>
      <rPr>
        <b/>
        <sz val="10"/>
        <color theme="1"/>
        <rFont val="Calibri"/>
        <family val="2"/>
        <scheme val="minor"/>
      </rPr>
      <t xml:space="preserve">SBMC: </t>
    </r>
    <r>
      <rPr>
        <sz val="10"/>
        <color theme="1"/>
        <rFont val="Calibri"/>
        <family val="2"/>
        <scheme val="minor"/>
      </rPr>
      <t xml:space="preserve">Seleção Baseada no Menor Custo; iv) </t>
    </r>
    <r>
      <rPr>
        <b/>
        <sz val="10"/>
        <color theme="1"/>
        <rFont val="Calibri"/>
        <family val="2"/>
        <scheme val="minor"/>
      </rPr>
      <t xml:space="preserve">SBQ: </t>
    </r>
    <r>
      <rPr>
        <sz val="10"/>
        <color theme="1"/>
        <rFont val="Calibri"/>
        <family val="2"/>
        <scheme val="minor"/>
      </rPr>
      <t xml:space="preserve">Seleção Baseada na Qualidade; v) SBOF: Seleção Baseada no Orçamento Fixo; vi) </t>
    </r>
    <r>
      <rPr>
        <b/>
        <sz val="10"/>
        <color theme="1"/>
        <rFont val="Calibri"/>
        <family val="2"/>
        <scheme val="minor"/>
      </rPr>
      <t>CD:</t>
    </r>
    <r>
      <rPr>
        <sz val="10"/>
        <color theme="1"/>
        <rFont val="Calibri"/>
        <family val="2"/>
        <scheme val="minor"/>
      </rPr>
      <t xml:space="preserve"> Contratação Direta; vii) </t>
    </r>
    <r>
      <rPr>
        <b/>
        <sz val="10"/>
        <color theme="1"/>
        <rFont val="Calibri"/>
        <family val="2"/>
        <scheme val="minor"/>
      </rPr>
      <t>CI:</t>
    </r>
    <r>
      <rPr>
        <sz val="10"/>
        <color theme="1"/>
        <rFont val="Calibri"/>
        <family val="2"/>
        <scheme val="minor"/>
      </rPr>
      <t xml:space="preserve"> Consultor Individual.
</t>
    </r>
    <r>
      <rPr>
        <b/>
        <sz val="10"/>
        <color theme="1"/>
        <rFont val="Calibri"/>
        <family val="2"/>
        <scheme val="minor"/>
      </rPr>
      <t>Modalidades de Aquisição:</t>
    </r>
    <r>
      <rPr>
        <sz val="10"/>
        <color theme="1"/>
        <rFont val="Calibri"/>
        <family val="2"/>
        <scheme val="minor"/>
      </rPr>
      <t xml:space="preserve">i) LPI: Licitação Pública Internacional; ii) LPN: Licitação Pública Nacional; iii) CP: Comparação de Preços; iv) PE: Pregão Eletronico. </t>
    </r>
  </si>
  <si>
    <r>
      <rPr>
        <b/>
        <sz val="10"/>
        <color theme="1"/>
        <rFont val="Calibri"/>
        <family val="2"/>
        <scheme val="minor"/>
      </rPr>
      <t>Revisões BID</t>
    </r>
    <r>
      <rPr>
        <sz val="10"/>
        <color theme="1"/>
        <rFont val="Calibri"/>
        <family val="2"/>
        <scheme val="minor"/>
      </rPr>
      <t xml:space="preserve">: i) </t>
    </r>
    <r>
      <rPr>
        <i/>
        <sz val="10"/>
        <color theme="1"/>
        <rFont val="Calibri"/>
        <family val="2"/>
        <scheme val="minor"/>
      </rPr>
      <t>Ex-ante &gt; anterior a seleção/contratação; ii) Ex-post &gt; posterior a seleção/contratação</t>
    </r>
  </si>
  <si>
    <r>
      <rPr>
        <b/>
        <sz val="10"/>
        <color theme="1"/>
        <rFont val="Calibri"/>
        <family val="2"/>
        <scheme val="minor"/>
      </rPr>
      <t>Status</t>
    </r>
    <r>
      <rPr>
        <sz val="10"/>
        <color theme="1"/>
        <rFont val="Calibri"/>
        <family val="2"/>
        <scheme val="minor"/>
      </rPr>
      <t>: Pendente (P); Em Processo  (EP); Adjudicado (A); Cancelado (C )</t>
    </r>
  </si>
  <si>
    <t>Atualizado por: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</si>
</sst>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3333CC"/>
      <name val="Calibri"/>
      <family val="2"/>
      <scheme val="minor"/>
    </font>
    <font>
      <i/>
      <sz val="10"/>
      <color rgb="FF3333CC"/>
      <name val="Calibri"/>
      <family val="2"/>
      <scheme val="minor"/>
    </font>
    <font>
      <b/>
      <sz val="11"/>
      <color rgb="FF3333CC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164" fontId="0" fillId="0" borderId="0" xfId="0" applyNumberFormat="1"/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/>
    </xf>
    <xf numFmtId="0" fontId="5" fillId="0" borderId="0" xfId="0" applyFont="1"/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justify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9" fontId="7" fillId="0" borderId="11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justify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4" fontId="9" fillId="0" borderId="11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0" fillId="0" borderId="0" xfId="0" applyNumberFormat="1"/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justify" vertical="center" wrapText="1"/>
    </xf>
    <xf numFmtId="4" fontId="7" fillId="0" borderId="12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9" fillId="0" borderId="12" xfId="0" applyNumberFormat="1" applyFont="1" applyBorder="1" applyAlignment="1">
      <alignment horizontal="center"/>
    </xf>
    <xf numFmtId="0" fontId="7" fillId="3" borderId="11" xfId="0" applyFont="1" applyFill="1" applyBorder="1" applyAlignment="1">
      <alignment horizontal="justify" vertical="center" wrapText="1"/>
    </xf>
    <xf numFmtId="4" fontId="6" fillId="0" borderId="11" xfId="0" applyNumberFormat="1" applyFont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/>
    </xf>
    <xf numFmtId="1" fontId="9" fillId="4" borderId="15" xfId="0" applyNumberFormat="1" applyFont="1" applyFill="1" applyBorder="1" applyAlignment="1">
      <alignment horizontal="center"/>
    </xf>
    <xf numFmtId="164" fontId="9" fillId="4" borderId="15" xfId="0" applyNumberFormat="1" applyFont="1" applyFill="1" applyBorder="1"/>
    <xf numFmtId="0" fontId="9" fillId="4" borderId="15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4" fontId="7" fillId="0" borderId="5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1" fontId="9" fillId="4" borderId="8" xfId="0" applyNumberFormat="1" applyFont="1" applyFill="1" applyBorder="1" applyAlignment="1">
      <alignment horizontal="center"/>
    </xf>
    <xf numFmtId="164" fontId="9" fillId="4" borderId="8" xfId="0" applyNumberFormat="1" applyFont="1" applyFill="1" applyBorder="1"/>
    <xf numFmtId="0" fontId="9" fillId="4" borderId="8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49" fontId="12" fillId="0" borderId="1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/>
    </xf>
    <xf numFmtId="0" fontId="14" fillId="0" borderId="0" xfId="0" applyFont="1"/>
    <xf numFmtId="164" fontId="14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5" fillId="0" borderId="0" xfId="0" applyFont="1"/>
    <xf numFmtId="0" fontId="6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13" fillId="0" borderId="17" xfId="0" applyFont="1" applyBorder="1" applyAlignment="1">
      <alignment wrapText="1"/>
    </xf>
    <xf numFmtId="0" fontId="13" fillId="0" borderId="18" xfId="0" applyFont="1" applyBorder="1" applyAlignment="1">
      <alignment wrapText="1"/>
    </xf>
    <xf numFmtId="0" fontId="14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workbookViewId="0">
      <selection activeCell="B19" sqref="B19"/>
    </sheetView>
  </sheetViews>
  <sheetFormatPr defaultRowHeight="15" x14ac:dyDescent="0.25"/>
  <cols>
    <col min="1" max="1" width="5.28515625" customWidth="1"/>
    <col min="2" max="2" width="70.42578125" customWidth="1"/>
    <col min="3" max="3" width="14.42578125" customWidth="1"/>
    <col min="4" max="4" width="9.140625" customWidth="1"/>
    <col min="5" max="6" width="8" customWidth="1"/>
    <col min="7" max="7" width="7.28515625" customWidth="1"/>
    <col min="8" max="8" width="9.140625" style="5"/>
    <col min="9" max="9" width="8.28515625" style="5" customWidth="1"/>
    <col min="10" max="10" width="5.85546875" customWidth="1"/>
    <col min="11" max="11" width="20.28515625" customWidth="1"/>
    <col min="13" max="13" width="11.7109375" bestFit="1" customWidth="1"/>
  </cols>
  <sheetData>
    <row r="1" spans="1:14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4" ht="18.75" x14ac:dyDescent="0.25">
      <c r="A2" s="70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4" x14ac:dyDescent="0.25">
      <c r="A3" s="71" t="s">
        <v>2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4" x14ac:dyDescent="0.25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4" x14ac:dyDescent="0.25">
      <c r="A5" s="1"/>
      <c r="B5" s="2" t="s">
        <v>4</v>
      </c>
      <c r="C5" s="3"/>
      <c r="D5" s="3"/>
      <c r="E5" s="3"/>
      <c r="F5" s="3"/>
      <c r="G5" s="3"/>
      <c r="H5" s="3"/>
      <c r="I5" s="3"/>
      <c r="J5" s="3"/>
      <c r="K5" s="3"/>
    </row>
    <row r="6" spans="1:14" x14ac:dyDescent="0.25">
      <c r="A6" s="1"/>
      <c r="B6" s="4" t="s">
        <v>5</v>
      </c>
      <c r="C6" s="3"/>
      <c r="D6" s="3"/>
      <c r="E6" s="3"/>
      <c r="F6" s="3"/>
      <c r="G6" s="3"/>
      <c r="H6" s="3"/>
      <c r="I6" s="3"/>
      <c r="J6" s="3"/>
      <c r="K6" s="3"/>
    </row>
    <row r="7" spans="1:14" x14ac:dyDescent="0.25">
      <c r="A7" s="1"/>
      <c r="B7" s="4" t="s">
        <v>87</v>
      </c>
      <c r="C7" s="3"/>
      <c r="D7" s="3"/>
      <c r="E7" s="3"/>
      <c r="F7" s="3"/>
      <c r="G7" s="3"/>
      <c r="H7" s="3"/>
      <c r="I7" s="3"/>
      <c r="J7" s="3"/>
      <c r="K7" s="3"/>
    </row>
    <row r="8" spans="1:14" ht="15.75" thickBot="1" x14ac:dyDescent="0.3"/>
    <row r="9" spans="1:14" x14ac:dyDescent="0.25">
      <c r="A9" s="72" t="s">
        <v>6</v>
      </c>
      <c r="B9" s="72" t="s">
        <v>7</v>
      </c>
      <c r="C9" s="6" t="s">
        <v>8</v>
      </c>
      <c r="D9" s="6" t="s">
        <v>9</v>
      </c>
      <c r="E9" s="75" t="s">
        <v>10</v>
      </c>
      <c r="F9" s="77" t="s">
        <v>11</v>
      </c>
      <c r="G9" s="78"/>
      <c r="H9" s="77" t="s">
        <v>12</v>
      </c>
      <c r="I9" s="78"/>
      <c r="J9" s="75" t="s">
        <v>13</v>
      </c>
      <c r="K9" s="72" t="s">
        <v>14</v>
      </c>
    </row>
    <row r="10" spans="1:14" x14ac:dyDescent="0.25">
      <c r="A10" s="73"/>
      <c r="B10" s="73"/>
      <c r="C10" s="7" t="s">
        <v>15</v>
      </c>
      <c r="D10" s="7" t="s">
        <v>16</v>
      </c>
      <c r="E10" s="76"/>
      <c r="F10" s="8" t="s">
        <v>17</v>
      </c>
      <c r="G10" s="8" t="s">
        <v>18</v>
      </c>
      <c r="H10" s="9" t="s">
        <v>19</v>
      </c>
      <c r="I10" s="9" t="s">
        <v>20</v>
      </c>
      <c r="J10" s="76"/>
      <c r="K10" s="73"/>
    </row>
    <row r="11" spans="1:14" ht="15.75" x14ac:dyDescent="0.25">
      <c r="A11" s="74"/>
      <c r="B11" s="74"/>
      <c r="C11" s="10" t="s">
        <v>21</v>
      </c>
      <c r="D11" s="11" t="s">
        <v>22</v>
      </c>
      <c r="E11" s="11" t="s">
        <v>23</v>
      </c>
      <c r="F11" s="12" t="s">
        <v>24</v>
      </c>
      <c r="G11" s="12" t="s">
        <v>24</v>
      </c>
      <c r="H11" s="13" t="s">
        <v>25</v>
      </c>
      <c r="I11" s="13" t="s">
        <v>26</v>
      </c>
      <c r="J11" s="11" t="s">
        <v>27</v>
      </c>
      <c r="K11" s="74"/>
      <c r="N11" s="14"/>
    </row>
    <row r="12" spans="1:14" ht="15.75" thickBot="1" x14ac:dyDescent="0.3">
      <c r="A12" s="79" t="s">
        <v>28</v>
      </c>
      <c r="B12" s="80"/>
      <c r="C12" s="80"/>
      <c r="D12" s="80"/>
      <c r="E12" s="80"/>
      <c r="F12" s="80"/>
      <c r="G12" s="80"/>
      <c r="H12" s="80"/>
      <c r="I12" s="80"/>
      <c r="J12" s="80"/>
      <c r="K12" s="81"/>
    </row>
    <row r="13" spans="1:14" x14ac:dyDescent="0.25">
      <c r="A13" s="82" t="s">
        <v>29</v>
      </c>
      <c r="B13" s="83"/>
      <c r="C13" s="83"/>
      <c r="D13" s="83"/>
      <c r="E13" s="83"/>
      <c r="F13" s="83"/>
      <c r="G13" s="83"/>
      <c r="H13" s="83"/>
      <c r="I13" s="83"/>
      <c r="J13" s="83"/>
      <c r="K13" s="84"/>
    </row>
    <row r="14" spans="1:14" ht="51" x14ac:dyDescent="0.25">
      <c r="A14" s="15">
        <v>1.1000000000000001</v>
      </c>
      <c r="B14" s="16" t="s">
        <v>30</v>
      </c>
      <c r="C14" s="17">
        <f>432000/1.8</f>
        <v>240000</v>
      </c>
      <c r="D14" s="17" t="s">
        <v>31</v>
      </c>
      <c r="E14" s="18" t="s">
        <v>32</v>
      </c>
      <c r="F14" s="19">
        <v>1</v>
      </c>
      <c r="G14" s="19">
        <v>0</v>
      </c>
      <c r="H14" s="20">
        <v>41529</v>
      </c>
      <c r="I14" s="20">
        <v>41684</v>
      </c>
      <c r="J14" s="21" t="s">
        <v>33</v>
      </c>
      <c r="K14" s="22"/>
    </row>
    <row r="15" spans="1:14" ht="51" x14ac:dyDescent="0.25">
      <c r="A15" s="15">
        <v>1.2</v>
      </c>
      <c r="B15" s="16" t="s">
        <v>34</v>
      </c>
      <c r="C15" s="17">
        <f>216000/1.8</f>
        <v>120000</v>
      </c>
      <c r="D15" s="21" t="s">
        <v>35</v>
      </c>
      <c r="E15" s="18" t="s">
        <v>32</v>
      </c>
      <c r="F15" s="19">
        <v>1</v>
      </c>
      <c r="G15" s="19">
        <v>0</v>
      </c>
      <c r="H15" s="20">
        <v>41529</v>
      </c>
      <c r="I15" s="20">
        <v>41609</v>
      </c>
      <c r="J15" s="21" t="s">
        <v>33</v>
      </c>
      <c r="K15" s="22"/>
    </row>
    <row r="16" spans="1:14" ht="25.5" x14ac:dyDescent="0.25">
      <c r="A16" s="15">
        <v>1.3</v>
      </c>
      <c r="B16" s="16" t="s">
        <v>36</v>
      </c>
      <c r="C16" s="17">
        <f>216000/1.8</f>
        <v>120000</v>
      </c>
      <c r="D16" s="21" t="s">
        <v>35</v>
      </c>
      <c r="E16" s="18" t="s">
        <v>32</v>
      </c>
      <c r="F16" s="19">
        <v>1</v>
      </c>
      <c r="G16" s="19">
        <v>0</v>
      </c>
      <c r="H16" s="20">
        <v>41529</v>
      </c>
      <c r="I16" s="20">
        <v>41609</v>
      </c>
      <c r="J16" s="21" t="s">
        <v>33</v>
      </c>
      <c r="K16" s="22"/>
    </row>
    <row r="17" spans="1:13" x14ac:dyDescent="0.25">
      <c r="A17" s="15">
        <v>1.4</v>
      </c>
      <c r="B17" s="16" t="s">
        <v>37</v>
      </c>
      <c r="C17" s="17">
        <f>48000/1.8</f>
        <v>26666.666666666664</v>
      </c>
      <c r="D17" s="21" t="s">
        <v>38</v>
      </c>
      <c r="E17" s="18" t="s">
        <v>32</v>
      </c>
      <c r="F17" s="19">
        <v>1</v>
      </c>
      <c r="G17" s="19">
        <v>0</v>
      </c>
      <c r="H17" s="20">
        <v>41529</v>
      </c>
      <c r="I17" s="20">
        <v>41609</v>
      </c>
      <c r="J17" s="21" t="s">
        <v>33</v>
      </c>
      <c r="K17" s="22"/>
    </row>
    <row r="18" spans="1:13" ht="25.5" x14ac:dyDescent="0.25">
      <c r="A18" s="15">
        <v>1.5</v>
      </c>
      <c r="B18" s="16" t="s">
        <v>39</v>
      </c>
      <c r="C18" s="17">
        <f>144000/1.8</f>
        <v>80000</v>
      </c>
      <c r="D18" s="21" t="s">
        <v>38</v>
      </c>
      <c r="E18" s="18" t="s">
        <v>32</v>
      </c>
      <c r="F18" s="19">
        <v>1</v>
      </c>
      <c r="G18" s="19">
        <v>0</v>
      </c>
      <c r="H18" s="20">
        <v>41644</v>
      </c>
      <c r="I18" s="20">
        <v>41699</v>
      </c>
      <c r="J18" s="21" t="s">
        <v>33</v>
      </c>
      <c r="K18" s="22"/>
    </row>
    <row r="19" spans="1:13" ht="25.5" x14ac:dyDescent="0.25">
      <c r="A19" s="15">
        <v>1.6</v>
      </c>
      <c r="B19" s="16" t="s">
        <v>40</v>
      </c>
      <c r="C19" s="17">
        <f>36000/1.8</f>
        <v>20000</v>
      </c>
      <c r="D19" s="21" t="s">
        <v>38</v>
      </c>
      <c r="E19" s="18" t="s">
        <v>32</v>
      </c>
      <c r="F19" s="19">
        <v>1</v>
      </c>
      <c r="G19" s="19">
        <v>0</v>
      </c>
      <c r="H19" s="20">
        <v>41529</v>
      </c>
      <c r="I19" s="20">
        <v>41579</v>
      </c>
      <c r="J19" s="21" t="s">
        <v>33</v>
      </c>
      <c r="K19" s="22"/>
    </row>
    <row r="20" spans="1:13" ht="25.5" x14ac:dyDescent="0.25">
      <c r="A20" s="15">
        <v>1.7</v>
      </c>
      <c r="B20" s="16" t="s">
        <v>41</v>
      </c>
      <c r="C20" s="17">
        <f>36000/1.8</f>
        <v>20000</v>
      </c>
      <c r="D20" s="21" t="s">
        <v>38</v>
      </c>
      <c r="E20" s="18" t="s">
        <v>32</v>
      </c>
      <c r="F20" s="19">
        <v>1</v>
      </c>
      <c r="G20" s="19">
        <v>0</v>
      </c>
      <c r="H20" s="20">
        <v>41529</v>
      </c>
      <c r="I20" s="20">
        <v>41579</v>
      </c>
      <c r="J20" s="21" t="s">
        <v>33</v>
      </c>
      <c r="K20" s="22"/>
    </row>
    <row r="21" spans="1:13" ht="76.5" x14ac:dyDescent="0.25">
      <c r="A21" s="15">
        <v>1.8</v>
      </c>
      <c r="B21" s="16" t="s">
        <v>42</v>
      </c>
      <c r="C21" s="17">
        <v>98000</v>
      </c>
      <c r="D21" s="21" t="s">
        <v>35</v>
      </c>
      <c r="E21" s="18" t="s">
        <v>32</v>
      </c>
      <c r="F21" s="19">
        <v>1</v>
      </c>
      <c r="G21" s="19">
        <v>0</v>
      </c>
      <c r="H21" s="20">
        <v>41529</v>
      </c>
      <c r="I21" s="20">
        <v>41579</v>
      </c>
      <c r="J21" s="21" t="s">
        <v>33</v>
      </c>
      <c r="K21" s="22"/>
    </row>
    <row r="22" spans="1:13" ht="25.5" x14ac:dyDescent="0.25">
      <c r="A22" s="23">
        <v>1.9</v>
      </c>
      <c r="B22" s="24" t="s">
        <v>43</v>
      </c>
      <c r="C22" s="25">
        <f>72000/1.8</f>
        <v>40000</v>
      </c>
      <c r="D22" s="26" t="s">
        <v>38</v>
      </c>
      <c r="E22" s="27" t="s">
        <v>32</v>
      </c>
      <c r="F22" s="28">
        <v>1</v>
      </c>
      <c r="G22" s="28">
        <v>0</v>
      </c>
      <c r="H22" s="20">
        <v>41529</v>
      </c>
      <c r="I22" s="20">
        <v>41579</v>
      </c>
      <c r="J22" s="26" t="s">
        <v>33</v>
      </c>
      <c r="K22" s="30"/>
    </row>
    <row r="23" spans="1:13" ht="25.5" x14ac:dyDescent="0.25">
      <c r="A23" s="31">
        <v>1.1000000000000001</v>
      </c>
      <c r="B23" s="16" t="s">
        <v>44</v>
      </c>
      <c r="C23" s="32">
        <f>240000+144000/1.8</f>
        <v>320000</v>
      </c>
      <c r="D23" s="15" t="s">
        <v>31</v>
      </c>
      <c r="E23" s="33" t="s">
        <v>32</v>
      </c>
      <c r="F23" s="19">
        <v>1</v>
      </c>
      <c r="G23" s="19">
        <v>0</v>
      </c>
      <c r="H23" s="20">
        <v>41529</v>
      </c>
      <c r="I23" s="20">
        <v>42783</v>
      </c>
      <c r="J23" s="21" t="s">
        <v>33</v>
      </c>
      <c r="K23" s="34"/>
    </row>
    <row r="24" spans="1:13" ht="25.5" x14ac:dyDescent="0.25">
      <c r="A24" s="31">
        <v>1.1100000000000001</v>
      </c>
      <c r="B24" s="16" t="s">
        <v>45</v>
      </c>
      <c r="C24" s="32">
        <f>240000+144000/1.8</f>
        <v>320000</v>
      </c>
      <c r="D24" s="15" t="s">
        <v>31</v>
      </c>
      <c r="E24" s="33" t="s">
        <v>32</v>
      </c>
      <c r="F24" s="19">
        <v>1</v>
      </c>
      <c r="G24" s="19">
        <v>0</v>
      </c>
      <c r="H24" s="20">
        <v>41529</v>
      </c>
      <c r="I24" s="20">
        <v>42783</v>
      </c>
      <c r="J24" s="21" t="s">
        <v>33</v>
      </c>
      <c r="K24" s="34"/>
    </row>
    <row r="25" spans="1:13" ht="26.25" thickBot="1" x14ac:dyDescent="0.3">
      <c r="A25" s="31">
        <v>1.1200000000000001</v>
      </c>
      <c r="B25" s="16" t="s">
        <v>46</v>
      </c>
      <c r="C25" s="32">
        <f>192000/1.8</f>
        <v>106666.66666666666</v>
      </c>
      <c r="D25" s="15" t="s">
        <v>35</v>
      </c>
      <c r="E25" s="33" t="s">
        <v>32</v>
      </c>
      <c r="F25" s="19">
        <v>1</v>
      </c>
      <c r="G25" s="19">
        <v>0</v>
      </c>
      <c r="H25" s="20">
        <v>41529</v>
      </c>
      <c r="I25" s="20">
        <v>42783</v>
      </c>
      <c r="J25" s="21" t="s">
        <v>33</v>
      </c>
      <c r="K25" s="35"/>
    </row>
    <row r="26" spans="1:13" x14ac:dyDescent="0.25">
      <c r="A26" s="82" t="s">
        <v>47</v>
      </c>
      <c r="B26" s="83"/>
      <c r="C26" s="83"/>
      <c r="D26" s="83"/>
      <c r="E26" s="83"/>
      <c r="F26" s="83"/>
      <c r="G26" s="83"/>
      <c r="H26" s="83"/>
      <c r="I26" s="83"/>
      <c r="J26" s="83"/>
      <c r="K26" s="84"/>
    </row>
    <row r="27" spans="1:13" ht="25.5" x14ac:dyDescent="0.25">
      <c r="A27" s="15">
        <v>2.1</v>
      </c>
      <c r="B27" s="16" t="s">
        <v>48</v>
      </c>
      <c r="C27" s="32">
        <f>2304000/1.8</f>
        <v>1280000</v>
      </c>
      <c r="D27" s="15" t="s">
        <v>49</v>
      </c>
      <c r="E27" s="33" t="s">
        <v>32</v>
      </c>
      <c r="F27" s="19">
        <v>1</v>
      </c>
      <c r="G27" s="19">
        <v>0</v>
      </c>
      <c r="H27" s="20">
        <v>41529</v>
      </c>
      <c r="I27" s="20">
        <v>42783</v>
      </c>
      <c r="J27" s="21" t="s">
        <v>33</v>
      </c>
      <c r="K27" s="36"/>
      <c r="M27" s="37"/>
    </row>
    <row r="28" spans="1:13" ht="25.5" x14ac:dyDescent="0.25">
      <c r="A28" s="15">
        <v>2.2000000000000002</v>
      </c>
      <c r="B28" s="16" t="s">
        <v>50</v>
      </c>
      <c r="C28" s="32">
        <f>2304000/1.8</f>
        <v>1280000</v>
      </c>
      <c r="D28" s="15" t="s">
        <v>49</v>
      </c>
      <c r="E28" s="33" t="s">
        <v>32</v>
      </c>
      <c r="F28" s="19">
        <v>1</v>
      </c>
      <c r="G28" s="19">
        <v>0</v>
      </c>
      <c r="H28" s="20">
        <v>41529</v>
      </c>
      <c r="I28" s="20">
        <v>42783</v>
      </c>
      <c r="J28" s="21" t="s">
        <v>33</v>
      </c>
      <c r="K28" s="34"/>
    </row>
    <row r="29" spans="1:13" ht="25.5" x14ac:dyDescent="0.25">
      <c r="A29" s="15">
        <v>2.2999999999999998</v>
      </c>
      <c r="B29" s="16" t="s">
        <v>51</v>
      </c>
      <c r="C29" s="32">
        <f>288000/1.8</f>
        <v>160000</v>
      </c>
      <c r="D29" s="15" t="s">
        <v>35</v>
      </c>
      <c r="E29" s="33" t="s">
        <v>32</v>
      </c>
      <c r="F29" s="19">
        <v>1</v>
      </c>
      <c r="G29" s="19">
        <v>0</v>
      </c>
      <c r="H29" s="20">
        <v>41529</v>
      </c>
      <c r="I29" s="20">
        <v>42677</v>
      </c>
      <c r="J29" s="21" t="s">
        <v>33</v>
      </c>
      <c r="K29" s="34"/>
    </row>
    <row r="30" spans="1:13" ht="26.25" thickBot="1" x14ac:dyDescent="0.3">
      <c r="A30" s="38">
        <v>2.4</v>
      </c>
      <c r="B30" s="39" t="s">
        <v>52</v>
      </c>
      <c r="C30" s="40">
        <f>2304000/1.8</f>
        <v>1280000</v>
      </c>
      <c r="D30" s="38" t="s">
        <v>49</v>
      </c>
      <c r="E30" s="41" t="s">
        <v>32</v>
      </c>
      <c r="F30" s="42">
        <v>1</v>
      </c>
      <c r="G30" s="42">
        <v>0</v>
      </c>
      <c r="H30" s="20">
        <v>41529</v>
      </c>
      <c r="I30" s="20">
        <v>42739</v>
      </c>
      <c r="J30" s="43" t="s">
        <v>33</v>
      </c>
      <c r="K30" s="44"/>
    </row>
    <row r="31" spans="1:13" x14ac:dyDescent="0.25">
      <c r="A31" s="72" t="s">
        <v>6</v>
      </c>
      <c r="B31" s="72" t="s">
        <v>7</v>
      </c>
      <c r="C31" s="6" t="s">
        <v>8</v>
      </c>
      <c r="D31" s="6" t="s">
        <v>9</v>
      </c>
      <c r="E31" s="75" t="s">
        <v>10</v>
      </c>
      <c r="F31" s="77" t="s">
        <v>11</v>
      </c>
      <c r="G31" s="78"/>
      <c r="H31" s="77" t="s">
        <v>12</v>
      </c>
      <c r="I31" s="78"/>
      <c r="J31" s="75" t="s">
        <v>13</v>
      </c>
      <c r="K31" s="72" t="s">
        <v>14</v>
      </c>
    </row>
    <row r="32" spans="1:13" x14ac:dyDescent="0.25">
      <c r="A32" s="73"/>
      <c r="B32" s="73"/>
      <c r="C32" s="7" t="s">
        <v>15</v>
      </c>
      <c r="D32" s="7" t="s">
        <v>16</v>
      </c>
      <c r="E32" s="76"/>
      <c r="F32" s="8" t="s">
        <v>17</v>
      </c>
      <c r="G32" s="8" t="s">
        <v>18</v>
      </c>
      <c r="H32" s="9" t="s">
        <v>19</v>
      </c>
      <c r="I32" s="9" t="s">
        <v>20</v>
      </c>
      <c r="J32" s="76"/>
      <c r="K32" s="73"/>
    </row>
    <row r="33" spans="1:11" x14ac:dyDescent="0.25">
      <c r="A33" s="74"/>
      <c r="B33" s="74"/>
      <c r="C33" s="10" t="s">
        <v>21</v>
      </c>
      <c r="D33" s="11" t="s">
        <v>22</v>
      </c>
      <c r="E33" s="11" t="s">
        <v>23</v>
      </c>
      <c r="F33" s="12" t="s">
        <v>24</v>
      </c>
      <c r="G33" s="12" t="s">
        <v>24</v>
      </c>
      <c r="H33" s="13" t="s">
        <v>25</v>
      </c>
      <c r="I33" s="13" t="s">
        <v>26</v>
      </c>
      <c r="J33" s="11" t="s">
        <v>27</v>
      </c>
      <c r="K33" s="74"/>
    </row>
    <row r="34" spans="1:11" ht="15.75" thickBot="1" x14ac:dyDescent="0.3">
      <c r="A34" s="79" t="s">
        <v>28</v>
      </c>
      <c r="B34" s="80"/>
      <c r="C34" s="80"/>
      <c r="D34" s="80"/>
      <c r="E34" s="80"/>
      <c r="F34" s="80"/>
      <c r="G34" s="80"/>
      <c r="H34" s="80"/>
      <c r="I34" s="80"/>
      <c r="J34" s="80"/>
      <c r="K34" s="81"/>
    </row>
    <row r="35" spans="1:11" x14ac:dyDescent="0.25">
      <c r="A35" s="82" t="s">
        <v>47</v>
      </c>
      <c r="B35" s="83"/>
      <c r="C35" s="83"/>
      <c r="D35" s="83"/>
      <c r="E35" s="83"/>
      <c r="F35" s="83"/>
      <c r="G35" s="83"/>
      <c r="H35" s="83"/>
      <c r="I35" s="83"/>
      <c r="J35" s="83"/>
      <c r="K35" s="84"/>
    </row>
    <row r="36" spans="1:11" ht="25.5" x14ac:dyDescent="0.25">
      <c r="A36" s="15">
        <v>2.5</v>
      </c>
      <c r="B36" s="16" t="s">
        <v>53</v>
      </c>
      <c r="C36" s="32">
        <f>288000/1.8</f>
        <v>160000</v>
      </c>
      <c r="D36" s="15" t="s">
        <v>35</v>
      </c>
      <c r="E36" s="33" t="s">
        <v>32</v>
      </c>
      <c r="F36" s="19">
        <v>1</v>
      </c>
      <c r="G36" s="19">
        <v>0</v>
      </c>
      <c r="H36" s="20">
        <v>41529</v>
      </c>
      <c r="I36" s="20">
        <v>42677</v>
      </c>
      <c r="J36" s="21" t="s">
        <v>33</v>
      </c>
      <c r="K36" s="34"/>
    </row>
    <row r="37" spans="1:11" ht="25.5" x14ac:dyDescent="0.25">
      <c r="A37" s="15">
        <v>2.6</v>
      </c>
      <c r="B37" s="16" t="s">
        <v>54</v>
      </c>
      <c r="C37" s="32">
        <f>288000/1.8</f>
        <v>160000</v>
      </c>
      <c r="D37" s="15" t="s">
        <v>35</v>
      </c>
      <c r="E37" s="33" t="s">
        <v>32</v>
      </c>
      <c r="F37" s="19">
        <v>1</v>
      </c>
      <c r="G37" s="19">
        <v>0</v>
      </c>
      <c r="H37" s="20">
        <v>41529</v>
      </c>
      <c r="I37" s="20">
        <v>42783</v>
      </c>
      <c r="J37" s="21" t="s">
        <v>33</v>
      </c>
      <c r="K37" s="36"/>
    </row>
    <row r="38" spans="1:11" ht="25.5" x14ac:dyDescent="0.25">
      <c r="A38" s="15">
        <v>2.7</v>
      </c>
      <c r="B38" s="16" t="s">
        <v>55</v>
      </c>
      <c r="C38" s="32">
        <f>336000/1.8</f>
        <v>186666.66666666666</v>
      </c>
      <c r="D38" s="15" t="s">
        <v>35</v>
      </c>
      <c r="E38" s="33" t="s">
        <v>32</v>
      </c>
      <c r="F38" s="19">
        <v>1</v>
      </c>
      <c r="G38" s="19">
        <v>0</v>
      </c>
      <c r="H38" s="20">
        <v>41529</v>
      </c>
      <c r="I38" s="20">
        <v>42783</v>
      </c>
      <c r="J38" s="21" t="s">
        <v>33</v>
      </c>
      <c r="K38" s="34"/>
    </row>
    <row r="39" spans="1:11" ht="38.25" x14ac:dyDescent="0.25">
      <c r="A39" s="15">
        <v>2.8</v>
      </c>
      <c r="B39" s="45" t="s">
        <v>56</v>
      </c>
      <c r="C39" s="32">
        <f>432000/1.8</f>
        <v>240000</v>
      </c>
      <c r="D39" s="15" t="s">
        <v>57</v>
      </c>
      <c r="E39" s="33" t="s">
        <v>32</v>
      </c>
      <c r="F39" s="19">
        <v>1</v>
      </c>
      <c r="G39" s="19">
        <v>0</v>
      </c>
      <c r="H39" s="20">
        <v>41529</v>
      </c>
      <c r="I39" s="20">
        <v>42783</v>
      </c>
      <c r="J39" s="21" t="s">
        <v>33</v>
      </c>
      <c r="K39" s="34"/>
    </row>
    <row r="40" spans="1:11" ht="38.25" x14ac:dyDescent="0.25">
      <c r="A40" s="15">
        <v>2.9</v>
      </c>
      <c r="B40" s="45" t="s">
        <v>58</v>
      </c>
      <c r="C40" s="32">
        <v>120000</v>
      </c>
      <c r="D40" s="15" t="s">
        <v>35</v>
      </c>
      <c r="E40" s="33" t="s">
        <v>32</v>
      </c>
      <c r="F40" s="19">
        <v>1</v>
      </c>
      <c r="G40" s="19">
        <v>0</v>
      </c>
      <c r="H40" s="20">
        <v>41552</v>
      </c>
      <c r="I40" s="20">
        <v>41703</v>
      </c>
      <c r="J40" s="21" t="s">
        <v>33</v>
      </c>
      <c r="K40" s="34"/>
    </row>
    <row r="41" spans="1:11" ht="25.5" x14ac:dyDescent="0.25">
      <c r="A41" s="31">
        <v>2.1</v>
      </c>
      <c r="B41" s="16" t="s">
        <v>59</v>
      </c>
      <c r="C41" s="32">
        <v>480000</v>
      </c>
      <c r="D41" s="15" t="s">
        <v>31</v>
      </c>
      <c r="E41" s="33" t="s">
        <v>32</v>
      </c>
      <c r="F41" s="19">
        <v>1</v>
      </c>
      <c r="G41" s="19">
        <v>0</v>
      </c>
      <c r="H41" s="20">
        <v>41645</v>
      </c>
      <c r="I41" s="20">
        <v>41796</v>
      </c>
      <c r="J41" s="21" t="s">
        <v>33</v>
      </c>
      <c r="K41" s="34"/>
    </row>
    <row r="42" spans="1:11" x14ac:dyDescent="0.25">
      <c r="A42" s="31">
        <v>2.11</v>
      </c>
      <c r="B42" s="16" t="s">
        <v>60</v>
      </c>
      <c r="C42" s="32">
        <f>2304000/1.8</f>
        <v>1280000</v>
      </c>
      <c r="D42" s="15" t="s">
        <v>49</v>
      </c>
      <c r="E42" s="33" t="s">
        <v>32</v>
      </c>
      <c r="F42" s="19">
        <v>1</v>
      </c>
      <c r="G42" s="19">
        <v>0</v>
      </c>
      <c r="H42" s="20">
        <v>41736</v>
      </c>
      <c r="I42" s="20">
        <v>42893</v>
      </c>
      <c r="J42" s="21" t="s">
        <v>33</v>
      </c>
      <c r="K42" s="34"/>
    </row>
    <row r="43" spans="1:11" ht="26.25" thickBot="1" x14ac:dyDescent="0.3">
      <c r="A43" s="31">
        <v>2.12</v>
      </c>
      <c r="B43" s="16" t="s">
        <v>61</v>
      </c>
      <c r="C43" s="32">
        <f>2304000/1.8</f>
        <v>1280000</v>
      </c>
      <c r="D43" s="15" t="s">
        <v>49</v>
      </c>
      <c r="E43" s="33" t="s">
        <v>32</v>
      </c>
      <c r="F43" s="19">
        <v>1</v>
      </c>
      <c r="G43" s="19">
        <v>0</v>
      </c>
      <c r="H43" s="20">
        <v>41737</v>
      </c>
      <c r="I43" s="20">
        <v>42894</v>
      </c>
      <c r="J43" s="21" t="s">
        <v>33</v>
      </c>
      <c r="K43" s="35"/>
    </row>
    <row r="44" spans="1:11" x14ac:dyDescent="0.25">
      <c r="A44" s="82" t="s">
        <v>62</v>
      </c>
      <c r="B44" s="83"/>
      <c r="C44" s="83"/>
      <c r="D44" s="83"/>
      <c r="E44" s="83"/>
      <c r="F44" s="83"/>
      <c r="G44" s="83"/>
      <c r="H44" s="83"/>
      <c r="I44" s="83"/>
      <c r="J44" s="83"/>
      <c r="K44" s="84"/>
    </row>
    <row r="45" spans="1:11" ht="25.5" x14ac:dyDescent="0.25">
      <c r="A45" s="15">
        <v>3.1</v>
      </c>
      <c r="B45" s="16" t="s">
        <v>63</v>
      </c>
      <c r="C45" s="32">
        <f>144000/1.8</f>
        <v>80000</v>
      </c>
      <c r="D45" s="15" t="s">
        <v>35</v>
      </c>
      <c r="E45" s="33" t="s">
        <v>32</v>
      </c>
      <c r="F45" s="19">
        <v>1</v>
      </c>
      <c r="G45" s="19">
        <v>0</v>
      </c>
      <c r="H45" s="20">
        <v>41640</v>
      </c>
      <c r="I45" s="20">
        <v>41699</v>
      </c>
      <c r="J45" s="21" t="s">
        <v>33</v>
      </c>
      <c r="K45" s="34"/>
    </row>
    <row r="46" spans="1:11" ht="25.5" x14ac:dyDescent="0.25">
      <c r="A46" s="15">
        <v>3.2</v>
      </c>
      <c r="B46" s="16" t="s">
        <v>64</v>
      </c>
      <c r="C46" s="32">
        <f>576000/1.8</f>
        <v>320000</v>
      </c>
      <c r="D46" s="15" t="s">
        <v>49</v>
      </c>
      <c r="E46" s="33" t="s">
        <v>32</v>
      </c>
      <c r="F46" s="19">
        <v>1</v>
      </c>
      <c r="G46" s="19">
        <v>0</v>
      </c>
      <c r="H46" s="20">
        <v>41518</v>
      </c>
      <c r="I46" s="20">
        <v>41699</v>
      </c>
      <c r="J46" s="21" t="s">
        <v>33</v>
      </c>
      <c r="K46" s="34"/>
    </row>
    <row r="47" spans="1:11" x14ac:dyDescent="0.25">
      <c r="A47" s="15">
        <v>3.3</v>
      </c>
      <c r="B47" s="16" t="s">
        <v>65</v>
      </c>
      <c r="C47" s="32">
        <f>288000/1.8</f>
        <v>160000</v>
      </c>
      <c r="D47" s="15" t="s">
        <v>57</v>
      </c>
      <c r="E47" s="33" t="s">
        <v>32</v>
      </c>
      <c r="F47" s="19">
        <v>1</v>
      </c>
      <c r="G47" s="19">
        <v>0</v>
      </c>
      <c r="H47" s="20">
        <v>42783</v>
      </c>
      <c r="I47" s="20">
        <v>41852</v>
      </c>
      <c r="J47" s="21" t="s">
        <v>33</v>
      </c>
      <c r="K47" s="34"/>
    </row>
    <row r="48" spans="1:11" ht="25.5" x14ac:dyDescent="0.25">
      <c r="A48" s="15">
        <v>3.4</v>
      </c>
      <c r="B48" s="16" t="s">
        <v>66</v>
      </c>
      <c r="C48" s="32">
        <f>288000/1.8</f>
        <v>160000</v>
      </c>
      <c r="D48" s="15" t="s">
        <v>57</v>
      </c>
      <c r="E48" s="33" t="s">
        <v>32</v>
      </c>
      <c r="F48" s="19">
        <v>1</v>
      </c>
      <c r="G48" s="19">
        <v>0</v>
      </c>
      <c r="H48" s="20">
        <v>41529</v>
      </c>
      <c r="I48" s="20">
        <v>42893</v>
      </c>
      <c r="J48" s="21" t="s">
        <v>33</v>
      </c>
      <c r="K48" s="34"/>
    </row>
    <row r="49" spans="1:11" ht="25.5" x14ac:dyDescent="0.25">
      <c r="A49" s="15">
        <v>3.5</v>
      </c>
      <c r="B49" s="16" t="s">
        <v>67</v>
      </c>
      <c r="C49" s="32">
        <f>1080000/1.8</f>
        <v>600000</v>
      </c>
      <c r="D49" s="15" t="s">
        <v>49</v>
      </c>
      <c r="E49" s="33" t="s">
        <v>32</v>
      </c>
      <c r="F49" s="19">
        <v>1</v>
      </c>
      <c r="G49" s="19">
        <v>0</v>
      </c>
      <c r="H49" s="20">
        <v>42783</v>
      </c>
      <c r="I49" s="20">
        <v>42893</v>
      </c>
      <c r="J49" s="21" t="s">
        <v>33</v>
      </c>
      <c r="K49" s="35"/>
    </row>
    <row r="50" spans="1:11" x14ac:dyDescent="0.25">
      <c r="A50" s="86" t="s">
        <v>68</v>
      </c>
      <c r="B50" s="87"/>
      <c r="C50" s="46">
        <v>10738000.01</v>
      </c>
      <c r="D50" s="47"/>
      <c r="E50" s="48"/>
      <c r="F50" s="49"/>
      <c r="G50" s="49"/>
      <c r="H50" s="50"/>
      <c r="I50" s="50"/>
      <c r="J50" s="51"/>
      <c r="K50" s="52"/>
    </row>
    <row r="51" spans="1:11" ht="15.75" thickBot="1" x14ac:dyDescent="0.3">
      <c r="A51" s="88" t="s">
        <v>69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</row>
    <row r="52" spans="1:11" x14ac:dyDescent="0.25">
      <c r="A52" s="82" t="s">
        <v>29</v>
      </c>
      <c r="B52" s="83"/>
      <c r="C52" s="83"/>
      <c r="D52" s="83"/>
      <c r="E52" s="83"/>
      <c r="F52" s="83"/>
      <c r="G52" s="83"/>
      <c r="H52" s="83"/>
      <c r="I52" s="83"/>
      <c r="J52" s="83"/>
      <c r="K52" s="84"/>
    </row>
    <row r="53" spans="1:11" x14ac:dyDescent="0.25">
      <c r="A53" s="15">
        <v>1.1000000000000001</v>
      </c>
      <c r="B53" s="16" t="s">
        <v>70</v>
      </c>
      <c r="C53" s="17">
        <v>444444.45</v>
      </c>
      <c r="D53" s="17" t="s">
        <v>71</v>
      </c>
      <c r="E53" s="18" t="s">
        <v>32</v>
      </c>
      <c r="F53" s="19">
        <v>0.5</v>
      </c>
      <c r="G53" s="19">
        <v>0.5</v>
      </c>
      <c r="H53" s="20">
        <v>40969</v>
      </c>
      <c r="I53" s="20">
        <v>42522</v>
      </c>
      <c r="J53" s="21" t="s">
        <v>33</v>
      </c>
      <c r="K53" s="22"/>
    </row>
    <row r="54" spans="1:11" ht="25.5" x14ac:dyDescent="0.25">
      <c r="A54" s="15">
        <v>1.2</v>
      </c>
      <c r="B54" s="16" t="s">
        <v>72</v>
      </c>
      <c r="C54" s="17">
        <f>605000/1.8</f>
        <v>336111.11111111112</v>
      </c>
      <c r="D54" s="21" t="s">
        <v>71</v>
      </c>
      <c r="E54" s="18" t="s">
        <v>73</v>
      </c>
      <c r="F54" s="19">
        <v>0</v>
      </c>
      <c r="G54" s="19">
        <v>1</v>
      </c>
      <c r="H54" s="20">
        <v>41275</v>
      </c>
      <c r="I54" s="20">
        <v>41640</v>
      </c>
      <c r="J54" s="21" t="s">
        <v>33</v>
      </c>
      <c r="K54" s="22"/>
    </row>
    <row r="55" spans="1:11" ht="25.5" x14ac:dyDescent="0.25">
      <c r="A55" s="15">
        <v>1.3</v>
      </c>
      <c r="B55" s="16" t="s">
        <v>74</v>
      </c>
      <c r="C55" s="17">
        <f>660000/1.8</f>
        <v>366666.66666666669</v>
      </c>
      <c r="D55" s="21" t="s">
        <v>71</v>
      </c>
      <c r="E55" s="18" t="s">
        <v>73</v>
      </c>
      <c r="F55" s="19">
        <v>0</v>
      </c>
      <c r="G55" s="19">
        <v>1</v>
      </c>
      <c r="H55" s="20">
        <v>40909</v>
      </c>
      <c r="I55" s="20">
        <v>40969</v>
      </c>
      <c r="J55" s="21" t="s">
        <v>33</v>
      </c>
      <c r="K55" s="22"/>
    </row>
    <row r="56" spans="1:11" x14ac:dyDescent="0.25">
      <c r="A56" s="15">
        <v>1.4</v>
      </c>
      <c r="B56" s="16" t="s">
        <v>75</v>
      </c>
      <c r="C56" s="17">
        <f>256000/1.8</f>
        <v>142222.22222222222</v>
      </c>
      <c r="D56" s="21" t="s">
        <v>71</v>
      </c>
      <c r="E56" s="18" t="s">
        <v>73</v>
      </c>
      <c r="F56" s="19">
        <v>0</v>
      </c>
      <c r="G56" s="19">
        <v>1</v>
      </c>
      <c r="H56" s="20">
        <v>40909</v>
      </c>
      <c r="I56" s="20">
        <v>40969</v>
      </c>
      <c r="J56" s="21" t="s">
        <v>33</v>
      </c>
      <c r="K56" s="22"/>
    </row>
    <row r="57" spans="1:11" ht="15.75" thickBot="1" x14ac:dyDescent="0.3">
      <c r="A57" s="15">
        <v>4.2</v>
      </c>
      <c r="B57" s="16" t="s">
        <v>76</v>
      </c>
      <c r="C57" s="32">
        <f>195000/1.8</f>
        <v>108333.33333333333</v>
      </c>
      <c r="D57" s="17" t="s">
        <v>71</v>
      </c>
      <c r="E57" s="18" t="s">
        <v>32</v>
      </c>
      <c r="F57" s="19">
        <v>0.5</v>
      </c>
      <c r="G57" s="19">
        <v>0.5</v>
      </c>
      <c r="H57" s="20">
        <v>40969</v>
      </c>
      <c r="I57" s="20">
        <v>42522</v>
      </c>
      <c r="J57" s="21" t="s">
        <v>33</v>
      </c>
      <c r="K57" s="35"/>
    </row>
    <row r="58" spans="1:11" x14ac:dyDescent="0.25">
      <c r="A58" s="82" t="s">
        <v>47</v>
      </c>
      <c r="B58" s="83"/>
      <c r="C58" s="83"/>
      <c r="D58" s="83"/>
      <c r="E58" s="83"/>
      <c r="F58" s="83"/>
      <c r="G58" s="83"/>
      <c r="H58" s="83"/>
      <c r="I58" s="83"/>
      <c r="J58" s="83"/>
      <c r="K58" s="84"/>
    </row>
    <row r="59" spans="1:11" x14ac:dyDescent="0.25">
      <c r="A59" s="15">
        <v>2.1</v>
      </c>
      <c r="B59" s="16" t="s">
        <v>70</v>
      </c>
      <c r="C59" s="17">
        <f>600000/1.8</f>
        <v>333333.33333333331</v>
      </c>
      <c r="D59" s="17" t="s">
        <v>71</v>
      </c>
      <c r="E59" s="18" t="s">
        <v>73</v>
      </c>
      <c r="F59" s="19">
        <v>0</v>
      </c>
      <c r="G59" s="19">
        <v>1</v>
      </c>
      <c r="H59" s="20">
        <v>41275</v>
      </c>
      <c r="I59" s="20">
        <v>41334</v>
      </c>
      <c r="J59" s="21" t="s">
        <v>33</v>
      </c>
      <c r="K59" s="22"/>
    </row>
    <row r="60" spans="1:11" x14ac:dyDescent="0.25">
      <c r="A60" s="15">
        <v>2.2000000000000002</v>
      </c>
      <c r="B60" s="16" t="s">
        <v>76</v>
      </c>
      <c r="C60" s="32">
        <f>54000/1.8</f>
        <v>30000</v>
      </c>
      <c r="D60" s="17" t="s">
        <v>77</v>
      </c>
      <c r="E60" s="18" t="s">
        <v>32</v>
      </c>
      <c r="F60" s="19">
        <v>0.5</v>
      </c>
      <c r="G60" s="19">
        <v>0.5</v>
      </c>
      <c r="H60" s="20">
        <v>40969</v>
      </c>
      <c r="I60" s="20">
        <v>42522</v>
      </c>
      <c r="J60" s="21" t="s">
        <v>33</v>
      </c>
      <c r="K60" s="34"/>
    </row>
    <row r="61" spans="1:11" x14ac:dyDescent="0.25">
      <c r="A61" s="15">
        <v>2.2999999999999998</v>
      </c>
      <c r="B61" s="16" t="s">
        <v>78</v>
      </c>
      <c r="C61" s="32">
        <f>700000/1.8</f>
        <v>388888.88888888888</v>
      </c>
      <c r="D61" s="15" t="s">
        <v>71</v>
      </c>
      <c r="E61" s="18" t="s">
        <v>73</v>
      </c>
      <c r="F61" s="19">
        <v>0</v>
      </c>
      <c r="G61" s="19">
        <v>1</v>
      </c>
      <c r="H61" s="20">
        <v>41275</v>
      </c>
      <c r="I61" s="20">
        <v>42522</v>
      </c>
      <c r="J61" s="21" t="s">
        <v>33</v>
      </c>
      <c r="K61" s="34"/>
    </row>
    <row r="62" spans="1:11" x14ac:dyDescent="0.25">
      <c r="A62" s="23">
        <v>2.4</v>
      </c>
      <c r="B62" s="24" t="s">
        <v>79</v>
      </c>
      <c r="C62" s="53">
        <f>2800000/1.8</f>
        <v>1555555.5555555555</v>
      </c>
      <c r="D62" s="23" t="s">
        <v>71</v>
      </c>
      <c r="E62" s="27" t="s">
        <v>73</v>
      </c>
      <c r="F62" s="28">
        <v>0</v>
      </c>
      <c r="G62" s="28">
        <v>1</v>
      </c>
      <c r="H62" s="29">
        <v>40969</v>
      </c>
      <c r="I62" s="29">
        <v>42522</v>
      </c>
      <c r="J62" s="26" t="s">
        <v>33</v>
      </c>
      <c r="K62" s="54"/>
    </row>
    <row r="63" spans="1:11" ht="39.75" thickBot="1" x14ac:dyDescent="0.3">
      <c r="A63" s="38">
        <v>2.5</v>
      </c>
      <c r="B63" s="39" t="s">
        <v>80</v>
      </c>
      <c r="C63" s="40">
        <f>16250000/2/1.8</f>
        <v>4513888.888888889</v>
      </c>
      <c r="D63" s="38" t="s">
        <v>71</v>
      </c>
      <c r="E63" s="55" t="s">
        <v>73</v>
      </c>
      <c r="F63" s="42">
        <v>0</v>
      </c>
      <c r="G63" s="42">
        <v>1</v>
      </c>
      <c r="H63" s="20">
        <v>41275</v>
      </c>
      <c r="I63" s="20">
        <v>42522</v>
      </c>
      <c r="J63" s="43" t="s">
        <v>33</v>
      </c>
      <c r="K63" s="56" t="s">
        <v>81</v>
      </c>
    </row>
    <row r="64" spans="1:11" ht="15.75" thickBot="1" x14ac:dyDescent="0.3">
      <c r="A64" s="90" t="s">
        <v>82</v>
      </c>
      <c r="B64" s="91"/>
      <c r="C64" s="57">
        <v>8219444.4500000002</v>
      </c>
      <c r="D64" s="58"/>
      <c r="E64" s="59"/>
      <c r="F64" s="60"/>
      <c r="G64" s="60"/>
      <c r="H64" s="61"/>
      <c r="I64" s="61"/>
      <c r="J64" s="62"/>
      <c r="K64" s="63"/>
    </row>
    <row r="65" spans="1:11" ht="15.75" thickBot="1" x14ac:dyDescent="0.3"/>
    <row r="66" spans="1:11" ht="16.5" thickBot="1" x14ac:dyDescent="0.3">
      <c r="A66" s="64"/>
      <c r="B66" s="92" t="s">
        <v>83</v>
      </c>
      <c r="C66" s="92"/>
      <c r="D66" s="92"/>
      <c r="E66" s="92"/>
      <c r="F66" s="92"/>
      <c r="G66" s="92"/>
      <c r="H66" s="92"/>
      <c r="I66" s="92"/>
      <c r="J66" s="92"/>
      <c r="K66" s="93"/>
    </row>
    <row r="67" spans="1:11" x14ac:dyDescent="0.25">
      <c r="A67" s="65" t="s">
        <v>22</v>
      </c>
      <c r="B67" s="94" t="s">
        <v>84</v>
      </c>
      <c r="C67" s="94"/>
      <c r="D67" s="94"/>
      <c r="E67" s="94"/>
      <c r="F67" s="94"/>
      <c r="G67" s="94"/>
      <c r="H67" s="94"/>
      <c r="I67" s="94"/>
      <c r="J67" s="94"/>
      <c r="K67" s="94"/>
    </row>
    <row r="68" spans="1:11" x14ac:dyDescent="0.25">
      <c r="A68" s="66" t="s">
        <v>23</v>
      </c>
      <c r="B68" s="85" t="s">
        <v>85</v>
      </c>
      <c r="C68" s="85"/>
      <c r="D68" s="67"/>
      <c r="E68" s="67"/>
      <c r="F68" s="67"/>
      <c r="G68" s="67"/>
      <c r="H68" s="68"/>
      <c r="I68" s="68"/>
      <c r="J68" s="67"/>
      <c r="K68" s="67"/>
    </row>
    <row r="69" spans="1:11" x14ac:dyDescent="0.25">
      <c r="A69" s="66" t="s">
        <v>27</v>
      </c>
      <c r="B69" s="67" t="s">
        <v>86</v>
      </c>
      <c r="C69" s="67"/>
      <c r="D69" s="67"/>
      <c r="E69" s="67"/>
      <c r="F69" s="67"/>
      <c r="G69" s="67"/>
      <c r="H69" s="68"/>
      <c r="I69" s="68"/>
      <c r="J69" s="67"/>
      <c r="K69" s="67"/>
    </row>
  </sheetData>
  <mergeCells count="32">
    <mergeCell ref="B68:C68"/>
    <mergeCell ref="K31:K33"/>
    <mergeCell ref="A34:K34"/>
    <mergeCell ref="A35:K35"/>
    <mergeCell ref="A44:K44"/>
    <mergeCell ref="A50:B50"/>
    <mergeCell ref="A51:K51"/>
    <mergeCell ref="A52:K52"/>
    <mergeCell ref="A58:K58"/>
    <mergeCell ref="A64:B64"/>
    <mergeCell ref="B66:K66"/>
    <mergeCell ref="B67:K67"/>
    <mergeCell ref="A12:K12"/>
    <mergeCell ref="A13:K13"/>
    <mergeCell ref="A26:K26"/>
    <mergeCell ref="A31:A33"/>
    <mergeCell ref="B31:B33"/>
    <mergeCell ref="E31:E32"/>
    <mergeCell ref="F31:G31"/>
    <mergeCell ref="H31:I31"/>
    <mergeCell ref="J31:J32"/>
    <mergeCell ref="A1:K1"/>
    <mergeCell ref="A2:K2"/>
    <mergeCell ref="A3:K3"/>
    <mergeCell ref="A4:K4"/>
    <mergeCell ref="A9:A11"/>
    <mergeCell ref="B9:B11"/>
    <mergeCell ref="E9:E10"/>
    <mergeCell ref="F9:G9"/>
    <mergeCell ref="H9:I9"/>
    <mergeCell ref="J9:J10"/>
    <mergeCell ref="K9:K11"/>
  </mergeCells>
  <pageMargins left="0.54" right="0.48" top="0.39" bottom="0.37" header="0.3" footer="0.3"/>
  <pageSetup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3113A4DDDCAB1459BD9A3F21222F654" ma:contentTypeVersion="3519" ma:contentTypeDescription="The base project type from which other project content types inherit their information." ma:contentTypeScope="" ma:versionID="a1232c3ce07e2fcfadeb4694d331f72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ebd62a969ab0658bee3269b05fb9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R0002799094</Record_x0020_Number>
    <Key_x0020_Document xmlns="cdc7663a-08f0-4737-9e8c-148ce897a09c">false</Key_x0020_Document>
    <Division_x0020_or_x0020_Unit xmlns="cdc7663a-08f0-4737-9e8c-148ce897a09c">IFD/ICS</Division_x0020_or_x0020_Unit>
    <Other_x0020_Author xmlns="cdc7663a-08f0-4737-9e8c-148ce897a09c" xsi:nil="true"/>
    <IDBDocs_x0020_Number xmlns="cdc7663a-08f0-4737-9e8c-148ce897a09c">36298106</IDBDocs_x0020_Number>
    <Document_x0020_Author xmlns="cdc7663a-08f0-4737-9e8c-148ce897a09c">Cordovez, Carlos</Document_x0020_Author>
    <Operation_x0020_Type xmlns="cdc7663a-08f0-4737-9e8c-148ce897a09c" xsi:nil="true"/>
    <TaxCatchAll xmlns="cdc7663a-08f0-4737-9e8c-148ce897a09c"/>
    <Fiscal_x0020_Year_x0020_IDB xmlns="cdc7663a-08f0-4737-9e8c-148ce897a09c">2011</Fiscal_x0020_Year_x0020_IDB>
    <Project_x0020_Number xmlns="cdc7663a-08f0-4737-9e8c-148ce897a09c">BR-L1277</Project_x0020_Number>
    <Package_x0020_Code xmlns="cdc7663a-08f0-4737-9e8c-148ce897a09c" xsi:nil="true"/>
    <Migration_x0020_Info xmlns="cdc7663a-08f0-4737-9e8c-148ce897a09c">MS EXCELLPLoan Proposal0NPO-BR-L1277-Anl109564215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Identifier xmlns="cdc7663a-08f0-4737-9e8c-148ce897a09c"> TECFILE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EZSHARE-1253337450-90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https://idbg.sharepoint.com/teams/EZ-BR-LON/BR-L1277/_layouts/15/DocIdRedir.aspx?ID=EZSHARE-1253337450-90</Url>
      <Description>EZSHARE-1253337450-90</Description>
    </_dlc_DocIdUrl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A8C9F508-2FAF-4253-B9E7-E0502E33E443}"/>
</file>

<file path=customXml/itemProps2.xml><?xml version="1.0" encoding="utf-8"?>
<ds:datastoreItem xmlns:ds="http://schemas.openxmlformats.org/officeDocument/2006/customXml" ds:itemID="{14164B2E-C701-49A5-B381-2A4B2755CA13}"/>
</file>

<file path=customXml/itemProps3.xml><?xml version="1.0" encoding="utf-8"?>
<ds:datastoreItem xmlns:ds="http://schemas.openxmlformats.org/officeDocument/2006/customXml" ds:itemID="{42ACD289-6CC9-4356-AEF7-783C601CC439}"/>
</file>

<file path=customXml/itemProps4.xml><?xml version="1.0" encoding="utf-8"?>
<ds:datastoreItem xmlns:ds="http://schemas.openxmlformats.org/officeDocument/2006/customXml" ds:itemID="{41D6882A-D5BA-448A-879C-C93B438D9E65}"/>
</file>

<file path=customXml/itemProps5.xml><?xml version="1.0" encoding="utf-8"?>
<ds:datastoreItem xmlns:ds="http://schemas.openxmlformats.org/officeDocument/2006/customXml" ds:itemID="{7963C3E8-1C9B-48FB-A8A9-9F6EDD81FCFB}"/>
</file>

<file path=customXml/itemProps6.xml><?xml version="1.0" encoding="utf-8"?>
<ds:datastoreItem xmlns:ds="http://schemas.openxmlformats.org/officeDocument/2006/customXml" ds:itemID="{695F7654-D92A-4836-84F6-EA28199AC283}"/>
</file>

<file path=customXml/itemProps7.xml><?xml version="1.0" encoding="utf-8"?>
<ds:datastoreItem xmlns:ds="http://schemas.openxmlformats.org/officeDocument/2006/customXml" ds:itemID="{5F20DC8E-3438-41E3-88FE-EAB86FD7DC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obligatorio _4 - Plan de Adquisiciones Completo</dc:title>
  <dc:creator>IADB</dc:creator>
  <cp:lastModifiedBy>Inter-American Development Bank</cp:lastModifiedBy>
  <cp:lastPrinted>2011-07-18T20:36:37Z</cp:lastPrinted>
  <dcterms:created xsi:type="dcterms:W3CDTF">2011-07-18T20:35:39Z</dcterms:created>
  <dcterms:modified xsi:type="dcterms:W3CDTF">2013-07-09T16:41:56Z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0x010100ACF722E9F6B0B149B0CD8BE2560A667200D3113A4DDDCAB1459BD9A3F21222F654</vt:lpwstr>
  </property>
  <property fmtid="{D5CDD505-2E9C-101B-9397-08002B2CF9AE}" pid="5" name="TaxKeywordTaxHTField">
    <vt:lpwstr/>
  </property>
  <property fmtid="{D5CDD505-2E9C-101B-9397-08002B2CF9AE}" pid="6" name="Series Operations IDB">
    <vt:lpwstr>20;#Loan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20;#Loan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6" name="Disclosure Activity">
    <vt:lpwstr>Loan Proposal</vt:lpwstr>
  </property>
  <property fmtid="{D5CDD505-2E9C-101B-9397-08002B2CF9AE}" pid="20" name="Webtopic">
    <vt:lpwstr>Government and Public Institutions</vt:lpwstr>
  </property>
  <property fmtid="{D5CDD505-2E9C-101B-9397-08002B2CF9AE}" pid="22" name="Disclosed">
    <vt:bool>true</vt:bool>
  </property>
  <property fmtid="{D5CDD505-2E9C-101B-9397-08002B2CF9AE}" pid="26" name="_dlc_DocIdItemGuid">
    <vt:lpwstr>8f76a226-cf9d-43e0-82f1-896fad6e0a76</vt:lpwstr>
  </property>
</Properties>
</file>