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Auxiliares" sheetId="1" r:id="rId1"/>
    <sheet name="Esc base 12%" sheetId="2" r:id="rId2"/>
    <sheet name="Esc base 5%" sheetId="3" r:id="rId3"/>
    <sheet name="Conservador" sheetId="6" r:id="rId4"/>
    <sheet name="Favorable" sheetId="7" r:id="rId5"/>
  </sheets>
  <calcPr calcId="145621"/>
</workbook>
</file>

<file path=xl/calcChain.xml><?xml version="1.0" encoding="utf-8"?>
<calcChain xmlns="http://schemas.openxmlformats.org/spreadsheetml/2006/main">
  <c r="E11" i="1" l="1"/>
  <c r="B9" i="1"/>
  <c r="B5" i="1"/>
  <c r="D18" i="3" l="1"/>
  <c r="F22" i="3"/>
  <c r="F21" i="3"/>
  <c r="D22" i="3"/>
  <c r="D21" i="3"/>
  <c r="F19" i="2"/>
  <c r="F18" i="2"/>
  <c r="D6" i="2"/>
  <c r="D10" i="2"/>
  <c r="D9" i="2"/>
  <c r="D8" i="2"/>
  <c r="D7" i="2"/>
  <c r="E10" i="1"/>
  <c r="D20" i="2" l="1"/>
  <c r="E5" i="1"/>
  <c r="D14" i="3" l="1"/>
  <c r="D15" i="3"/>
  <c r="D16" i="3"/>
  <c r="D17" i="3"/>
  <c r="D19" i="3"/>
  <c r="D20" i="3"/>
  <c r="D10" i="3" l="1"/>
  <c r="F10" i="3" s="1"/>
  <c r="D12" i="3"/>
  <c r="F12" i="3" s="1"/>
  <c r="D13" i="3"/>
  <c r="F13" i="3" s="1"/>
  <c r="D9" i="3"/>
  <c r="F14" i="3"/>
  <c r="F15" i="3"/>
  <c r="F16" i="3"/>
  <c r="F17" i="3"/>
  <c r="F18" i="3"/>
  <c r="F19" i="3"/>
  <c r="F20" i="3"/>
  <c r="E9" i="3"/>
  <c r="F16" i="2"/>
  <c r="F17" i="2"/>
  <c r="E7" i="1"/>
  <c r="E12" i="1" s="1"/>
  <c r="F9" i="3" l="1"/>
  <c r="B2" i="2"/>
  <c r="D11" i="3"/>
  <c r="D23" i="3" s="1"/>
  <c r="B6" i="1"/>
  <c r="B11" i="1" s="1"/>
  <c r="F11" i="3" l="1"/>
  <c r="F23" i="3" s="1"/>
  <c r="G9" i="3" l="1"/>
  <c r="G6" i="2"/>
  <c r="F7" i="2"/>
  <c r="F8" i="2"/>
  <c r="F9" i="2"/>
  <c r="F10" i="2"/>
  <c r="F11" i="2"/>
  <c r="F12" i="2"/>
  <c r="F13" i="2"/>
  <c r="F14" i="2"/>
  <c r="F15" i="2"/>
  <c r="F6" i="2"/>
  <c r="E6" i="2"/>
  <c r="F20" i="2" l="1"/>
  <c r="B1" i="2" l="1"/>
  <c r="B3" i="2" s="1"/>
  <c r="B13" i="1"/>
  <c r="C7" i="2" l="1"/>
  <c r="C9" i="2"/>
  <c r="C10" i="2"/>
  <c r="C8" i="2"/>
  <c r="B2" i="3"/>
  <c r="C11" i="2" l="1"/>
  <c r="E10" i="2"/>
  <c r="G10" i="2"/>
  <c r="E8" i="2"/>
  <c r="G8" i="2"/>
  <c r="E9" i="2"/>
  <c r="G9" i="2"/>
  <c r="C13" i="3"/>
  <c r="C11" i="3"/>
  <c r="C10" i="3"/>
  <c r="C12" i="3"/>
  <c r="G7" i="2"/>
  <c r="E7" i="2"/>
  <c r="E13" i="3" l="1"/>
  <c r="G13" i="3"/>
  <c r="C14" i="3"/>
  <c r="E12" i="3"/>
  <c r="G12" i="3"/>
  <c r="E10" i="3"/>
  <c r="G10" i="3"/>
  <c r="E11" i="3"/>
  <c r="G11" i="3"/>
  <c r="C12" i="2"/>
  <c r="E11" i="2"/>
  <c r="G11" i="2"/>
  <c r="E12" i="2" l="1"/>
  <c r="C13" i="2"/>
  <c r="G12" i="2"/>
  <c r="G14" i="3"/>
  <c r="C15" i="3"/>
  <c r="E14" i="3"/>
  <c r="G15" i="3" l="1"/>
  <c r="C16" i="3"/>
  <c r="E15" i="3"/>
  <c r="C14" i="2"/>
  <c r="E13" i="2"/>
  <c r="G13" i="2"/>
  <c r="C15" i="2" l="1"/>
  <c r="G14" i="2"/>
  <c r="E14" i="2"/>
  <c r="G16" i="3"/>
  <c r="C17" i="3"/>
  <c r="E16" i="3"/>
  <c r="E17" i="3" l="1"/>
  <c r="C18" i="3"/>
  <c r="G17" i="3"/>
  <c r="C16" i="2"/>
  <c r="E15" i="2"/>
  <c r="G15" i="2"/>
  <c r="C19" i="3" l="1"/>
  <c r="G18" i="3"/>
  <c r="E18" i="3"/>
  <c r="G16" i="2"/>
  <c r="E16" i="2"/>
  <c r="C17" i="2"/>
  <c r="E17" i="2" l="1"/>
  <c r="G17" i="2"/>
  <c r="C18" i="2"/>
  <c r="E19" i="3"/>
  <c r="C20" i="3"/>
  <c r="G19" i="3"/>
  <c r="G20" i="3" l="1"/>
  <c r="E20" i="3"/>
  <c r="C21" i="3"/>
  <c r="E18" i="2"/>
  <c r="C19" i="2"/>
  <c r="G18" i="2"/>
  <c r="C22" i="3" l="1"/>
  <c r="G21" i="3"/>
  <c r="E21" i="3"/>
  <c r="E19" i="2"/>
  <c r="E20" i="2" s="1"/>
  <c r="G19" i="2"/>
  <c r="C20" i="2"/>
  <c r="G23" i="2" l="1"/>
  <c r="G22" i="2"/>
  <c r="G20" i="2"/>
  <c r="G24" i="2"/>
  <c r="E22" i="3"/>
  <c r="E23" i="3" s="1"/>
  <c r="G22" i="3"/>
  <c r="C23" i="3"/>
  <c r="G27" i="3" l="1"/>
  <c r="G23" i="3"/>
  <c r="G25" i="3"/>
  <c r="G26" i="3"/>
</calcChain>
</file>

<file path=xl/sharedStrings.xml><?xml version="1.0" encoding="utf-8"?>
<sst xmlns="http://schemas.openxmlformats.org/spreadsheetml/2006/main" count="96" uniqueCount="45">
  <si>
    <t>Año</t>
  </si>
  <si>
    <t>Unidades Tratadas (Acumuladas)</t>
  </si>
  <si>
    <t>Beneficios</t>
  </si>
  <si>
    <t>Costos</t>
  </si>
  <si>
    <t>Valor Actual Beneficios</t>
  </si>
  <si>
    <t>Valor Actual Costos</t>
  </si>
  <si>
    <t>Flujo de Fondos</t>
  </si>
  <si>
    <t>Valor Actual Neto</t>
  </si>
  <si>
    <t>Razon Costo Beneficio</t>
  </si>
  <si>
    <t>TIR Social</t>
  </si>
  <si>
    <t>Beneficios Anuales Por Refuerzos</t>
  </si>
  <si>
    <t>Salarios</t>
  </si>
  <si>
    <t>Refuerzos 2013</t>
  </si>
  <si>
    <t>Disminución</t>
  </si>
  <si>
    <t>Días de Trabajo Por Refuerzo</t>
  </si>
  <si>
    <t>Ahorros en Días</t>
  </si>
  <si>
    <t>Salario Anual</t>
  </si>
  <si>
    <t>Total</t>
  </si>
  <si>
    <t xml:space="preserve">Beneficios </t>
  </si>
  <si>
    <t>Trabajadores</t>
  </si>
  <si>
    <t>C</t>
  </si>
  <si>
    <t>Base</t>
  </si>
  <si>
    <t>Conservador</t>
  </si>
  <si>
    <t>Favorable</t>
  </si>
  <si>
    <t>Leyes sociales</t>
  </si>
  <si>
    <t>Costo anual por trabajador</t>
  </si>
  <si>
    <t>Costo anual ahorrado</t>
  </si>
  <si>
    <t>Costos complementarios</t>
  </si>
  <si>
    <t>Beneficios Anuales por adelanto de actividades</t>
  </si>
  <si>
    <t>Beneficios Anuales Totales</t>
  </si>
  <si>
    <t>Universo Total de Refuerzos (en Dólares)</t>
  </si>
  <si>
    <t>Universo afectado por el Programa (en Dólares)</t>
  </si>
  <si>
    <t>Reducción de Refuerzos (en Dólares)</t>
  </si>
  <si>
    <t>Flujo de Fondos sin Descontar</t>
  </si>
  <si>
    <t>Tasa Anual de productividad marginal del Capital</t>
  </si>
  <si>
    <t>TASA DE DESCUENTO 5%</t>
  </si>
  <si>
    <t>TASA DE DESCUENTO 12%</t>
  </si>
  <si>
    <t xml:space="preserve">ESCENARIO CONSERVADOR: </t>
  </si>
  <si>
    <t>ESCENARIO FAVORABLE</t>
  </si>
  <si>
    <t>CON TASA DE DESCUENTO DE 12%</t>
  </si>
  <si>
    <t>CON TASA DE DESCUENTO DE 5%</t>
  </si>
  <si>
    <t>Tasa de productividad por 3 meses de adelanto</t>
  </si>
  <si>
    <t xml:space="preserve">Costo diario </t>
  </si>
  <si>
    <t>Valor refuerzos se reduce 55% y numero de trámites se reduce 55%</t>
  </si>
  <si>
    <t>Supuestos: reducción valor refuerzos: 45% y reducción numero de tramites: 45%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</si>
</sst>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.0_);_(* \(#,##0.0\);_(* &quot;-&quot;??_);_(@_)"/>
    <numFmt numFmtId="165" formatCode="0.0%"/>
    <numFmt numFmtId="166" formatCode="_(* #,##0_);_(* \(#,##0\);_(* &quot;-&quot;??_);_(@_)"/>
    <numFmt numFmtId="167" formatCode="#,##0.0"/>
    <numFmt numFmtId="168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9" fontId="0" fillId="0" borderId="0" xfId="0" applyNumberFormat="1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3" fontId="0" fillId="0" borderId="0" xfId="0" applyNumberFormat="1"/>
    <xf numFmtId="2" fontId="1" fillId="0" borderId="0" xfId="0" applyNumberFormat="1" applyFont="1"/>
    <xf numFmtId="9" fontId="0" fillId="0" borderId="0" xfId="2" applyFont="1"/>
    <xf numFmtId="43" fontId="0" fillId="0" borderId="0" xfId="1" applyFont="1"/>
    <xf numFmtId="164" fontId="0" fillId="0" borderId="0" xfId="1" applyNumberFormat="1" applyFont="1"/>
    <xf numFmtId="43" fontId="0" fillId="0" borderId="0" xfId="0" applyNumberFormat="1"/>
    <xf numFmtId="166" fontId="0" fillId="0" borderId="0" xfId="1" applyNumberFormat="1" applyFont="1"/>
    <xf numFmtId="165" fontId="1" fillId="0" borderId="0" xfId="0" applyNumberFormat="1" applyFont="1"/>
    <xf numFmtId="0" fontId="0" fillId="0" borderId="0" xfId="0" applyAlignment="1">
      <alignment wrapText="1"/>
    </xf>
    <xf numFmtId="10" fontId="0" fillId="0" borderId="0" xfId="2" applyNumberFormat="1" applyFont="1"/>
    <xf numFmtId="167" fontId="0" fillId="0" borderId="0" xfId="0" applyNumberFormat="1"/>
    <xf numFmtId="166" fontId="0" fillId="0" borderId="0" xfId="0" applyNumberFormat="1"/>
    <xf numFmtId="9" fontId="0" fillId="2" borderId="0" xfId="0" applyNumberFormat="1" applyFill="1"/>
    <xf numFmtId="164" fontId="1" fillId="0" borderId="0" xfId="1" applyNumberFormat="1" applyFont="1"/>
    <xf numFmtId="165" fontId="1" fillId="0" borderId="0" xfId="2" applyNumberFormat="1" applyFont="1"/>
    <xf numFmtId="43" fontId="1" fillId="0" borderId="0" xfId="1" applyFont="1"/>
    <xf numFmtId="168" fontId="1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43"/>
  <sheetViews>
    <sheetView workbookViewId="0">
      <selection activeCell="B11" sqref="B11"/>
    </sheetView>
  </sheetViews>
  <sheetFormatPr defaultColWidth="9.140625" defaultRowHeight="15" x14ac:dyDescent="0.25"/>
  <cols>
    <col min="1" max="1" width="50.7109375" customWidth="1"/>
    <col min="2" max="2" width="22.42578125" customWidth="1"/>
    <col min="3" max="3" width="12.140625" customWidth="1"/>
    <col min="4" max="4" width="31.140625" customWidth="1"/>
    <col min="5" max="5" width="14.28515625" customWidth="1"/>
    <col min="6" max="6" width="16.28515625" customWidth="1"/>
    <col min="8" max="8" width="14.85546875" customWidth="1"/>
  </cols>
  <sheetData>
    <row r="4" spans="1:9" x14ac:dyDescent="0.25">
      <c r="A4" t="s">
        <v>30</v>
      </c>
      <c r="B4" s="5">
        <v>470000000</v>
      </c>
      <c r="D4" t="s">
        <v>12</v>
      </c>
      <c r="E4">
        <v>229</v>
      </c>
    </row>
    <row r="5" spans="1:9" x14ac:dyDescent="0.25">
      <c r="A5" t="s">
        <v>31</v>
      </c>
      <c r="B5" s="11">
        <f>B4*C5</f>
        <v>329000000</v>
      </c>
      <c r="C5" s="1">
        <v>0.7</v>
      </c>
      <c r="D5" t="s">
        <v>13</v>
      </c>
      <c r="E5">
        <f>E4*F5</f>
        <v>114.5</v>
      </c>
      <c r="F5" s="17">
        <v>0.5</v>
      </c>
    </row>
    <row r="6" spans="1:9" x14ac:dyDescent="0.25">
      <c r="A6" t="s">
        <v>32</v>
      </c>
      <c r="B6" s="5">
        <f>B5*C6</f>
        <v>164500000</v>
      </c>
      <c r="C6" s="17">
        <v>0.5</v>
      </c>
      <c r="D6" t="s">
        <v>14</v>
      </c>
      <c r="E6">
        <v>24</v>
      </c>
    </row>
    <row r="7" spans="1:9" x14ac:dyDescent="0.25">
      <c r="B7" s="1"/>
      <c r="D7" t="s">
        <v>15</v>
      </c>
      <c r="E7">
        <f>E5*E6</f>
        <v>2748</v>
      </c>
      <c r="H7" t="s">
        <v>21</v>
      </c>
      <c r="I7" s="1">
        <v>0.45</v>
      </c>
    </row>
    <row r="8" spans="1:9" x14ac:dyDescent="0.25">
      <c r="A8" t="s">
        <v>34</v>
      </c>
      <c r="B8" s="1">
        <v>0.05</v>
      </c>
      <c r="D8" t="s">
        <v>16</v>
      </c>
      <c r="E8">
        <v>45000</v>
      </c>
      <c r="I8" s="1">
        <v>0.5</v>
      </c>
    </row>
    <row r="9" spans="1:9" x14ac:dyDescent="0.25">
      <c r="A9" t="s">
        <v>41</v>
      </c>
      <c r="B9" s="14">
        <f>B8/4</f>
        <v>1.2500000000000001E-2</v>
      </c>
      <c r="D9" t="s">
        <v>24</v>
      </c>
      <c r="E9" s="7">
        <v>0.25</v>
      </c>
      <c r="H9" t="s">
        <v>22</v>
      </c>
      <c r="I9" s="1">
        <v>0.4</v>
      </c>
    </row>
    <row r="10" spans="1:9" x14ac:dyDescent="0.25">
      <c r="D10" t="s">
        <v>25</v>
      </c>
      <c r="E10">
        <f>E8*(1+E9)</f>
        <v>56250</v>
      </c>
      <c r="I10" s="1">
        <v>0.45</v>
      </c>
    </row>
    <row r="11" spans="1:9" x14ac:dyDescent="0.25">
      <c r="A11" t="s">
        <v>28</v>
      </c>
      <c r="B11" s="5">
        <f>B9*B6</f>
        <v>2056250</v>
      </c>
      <c r="D11" t="s">
        <v>42</v>
      </c>
      <c r="E11" s="5">
        <f>E10/220</f>
        <v>255.68181818181819</v>
      </c>
      <c r="H11" t="s">
        <v>23</v>
      </c>
      <c r="I11" s="1">
        <v>0.5</v>
      </c>
    </row>
    <row r="12" spans="1:9" x14ac:dyDescent="0.25">
      <c r="D12" t="s">
        <v>26</v>
      </c>
      <c r="E12" s="11">
        <f>E11*E7</f>
        <v>702613.63636363635</v>
      </c>
      <c r="I12" s="1">
        <v>0.55000000000000004</v>
      </c>
    </row>
    <row r="13" spans="1:9" x14ac:dyDescent="0.25">
      <c r="A13" t="s">
        <v>29</v>
      </c>
      <c r="B13" s="16">
        <f>B11+E12</f>
        <v>2758863.6363636362</v>
      </c>
      <c r="E13" s="9"/>
      <c r="I13" s="1"/>
    </row>
    <row r="14" spans="1:9" x14ac:dyDescent="0.25">
      <c r="B14" s="1"/>
    </row>
    <row r="15" spans="1:9" x14ac:dyDescent="0.25">
      <c r="B15" s="1"/>
    </row>
    <row r="16" spans="1:9" x14ac:dyDescent="0.25">
      <c r="B16" s="5"/>
      <c r="C16" s="5"/>
    </row>
    <row r="17" spans="1:6" x14ac:dyDescent="0.25">
      <c r="B17" s="5"/>
      <c r="C17" s="5"/>
    </row>
    <row r="18" spans="1:6" ht="69" customHeight="1" x14ac:dyDescent="0.25">
      <c r="A18" s="13"/>
      <c r="B18" s="5"/>
      <c r="C18" s="5"/>
      <c r="D18" s="13"/>
      <c r="E18" s="13"/>
      <c r="F18" s="13"/>
    </row>
    <row r="19" spans="1:6" x14ac:dyDescent="0.25">
      <c r="B19" s="5"/>
      <c r="C19" s="5"/>
    </row>
    <row r="20" spans="1:6" x14ac:dyDescent="0.25">
      <c r="B20" s="3"/>
      <c r="C20" s="5"/>
    </row>
    <row r="21" spans="1:6" x14ac:dyDescent="0.25">
      <c r="B21" s="15"/>
      <c r="C21" s="3"/>
    </row>
    <row r="22" spans="1:6" x14ac:dyDescent="0.25">
      <c r="B22" s="5"/>
      <c r="C22" s="3"/>
    </row>
    <row r="23" spans="1:6" x14ac:dyDescent="0.25">
      <c r="B23" s="5"/>
      <c r="C23" s="3"/>
    </row>
    <row r="24" spans="1:6" x14ac:dyDescent="0.25">
      <c r="B24" s="3"/>
      <c r="C24" s="3"/>
    </row>
    <row r="25" spans="1:6" x14ac:dyDescent="0.25">
      <c r="B25" s="3"/>
      <c r="C25" s="3"/>
    </row>
    <row r="26" spans="1:6" x14ac:dyDescent="0.25">
      <c r="B26" s="3"/>
      <c r="C26" s="3"/>
    </row>
    <row r="27" spans="1:6" x14ac:dyDescent="0.25">
      <c r="B27" s="3"/>
      <c r="C27" s="3"/>
    </row>
    <row r="28" spans="1:6" x14ac:dyDescent="0.25">
      <c r="B28" s="3"/>
      <c r="C28" s="3"/>
    </row>
    <row r="29" spans="1:6" x14ac:dyDescent="0.25">
      <c r="B29" s="3"/>
      <c r="C29" s="3"/>
    </row>
    <row r="30" spans="1:6" x14ac:dyDescent="0.25">
      <c r="B30" s="3"/>
      <c r="C30" s="3"/>
    </row>
    <row r="31" spans="1:6" x14ac:dyDescent="0.25">
      <c r="B31" s="3"/>
      <c r="C31" s="3"/>
    </row>
    <row r="32" spans="1:6" x14ac:dyDescent="0.25">
      <c r="B32" s="3"/>
      <c r="C32" s="3"/>
    </row>
    <row r="33" spans="2:3" x14ac:dyDescent="0.25">
      <c r="B33" s="3"/>
      <c r="C33" s="3"/>
    </row>
    <row r="34" spans="2:3" x14ac:dyDescent="0.25">
      <c r="B34" s="3"/>
      <c r="C34" s="3"/>
    </row>
    <row r="35" spans="2:3" x14ac:dyDescent="0.25">
      <c r="B35" s="3"/>
      <c r="C35" s="3"/>
    </row>
    <row r="36" spans="2:3" x14ac:dyDescent="0.25">
      <c r="B36" s="3"/>
      <c r="C36" s="3"/>
    </row>
    <row r="37" spans="2:3" x14ac:dyDescent="0.25">
      <c r="B37" s="3"/>
      <c r="C37" s="3"/>
    </row>
    <row r="38" spans="2:3" x14ac:dyDescent="0.25">
      <c r="B38" s="3"/>
      <c r="C38" s="3"/>
    </row>
    <row r="39" spans="2:3" x14ac:dyDescent="0.25">
      <c r="B39" s="3"/>
      <c r="C39" s="3"/>
    </row>
    <row r="40" spans="2:3" x14ac:dyDescent="0.25">
      <c r="B40" s="3"/>
      <c r="C40" s="3"/>
    </row>
    <row r="41" spans="2:3" x14ac:dyDescent="0.25">
      <c r="B41" s="3"/>
      <c r="C41" s="3"/>
    </row>
    <row r="42" spans="2:3" x14ac:dyDescent="0.25">
      <c r="B42" s="3"/>
      <c r="C42" s="3"/>
    </row>
    <row r="43" spans="2:3" x14ac:dyDescent="0.25">
      <c r="B43" s="3"/>
      <c r="C43" s="3"/>
    </row>
    <row r="44" spans="2:3" x14ac:dyDescent="0.25">
      <c r="B44" s="3"/>
      <c r="C44" s="3"/>
    </row>
    <row r="45" spans="2:3" x14ac:dyDescent="0.25">
      <c r="B45" s="3"/>
      <c r="C45" s="3"/>
    </row>
    <row r="46" spans="2:3" x14ac:dyDescent="0.25">
      <c r="B46" s="3"/>
      <c r="C46" s="3"/>
    </row>
    <row r="47" spans="2:3" x14ac:dyDescent="0.25">
      <c r="B47" s="3"/>
      <c r="C47" s="3"/>
    </row>
    <row r="48" spans="2:3" x14ac:dyDescent="0.25">
      <c r="B48" s="3"/>
      <c r="C48" s="3"/>
    </row>
    <row r="49" spans="2:3" x14ac:dyDescent="0.25">
      <c r="B49" s="3"/>
      <c r="C49" s="3"/>
    </row>
    <row r="50" spans="2:3" x14ac:dyDescent="0.25">
      <c r="B50" s="3"/>
      <c r="C50" s="3"/>
    </row>
    <row r="51" spans="2:3" x14ac:dyDescent="0.25">
      <c r="B51" s="3"/>
      <c r="C51" s="3"/>
    </row>
    <row r="52" spans="2:3" x14ac:dyDescent="0.25">
      <c r="B52" s="3"/>
      <c r="C52" s="3"/>
    </row>
    <row r="53" spans="2:3" x14ac:dyDescent="0.25">
      <c r="B53" s="3"/>
      <c r="C53" s="3"/>
    </row>
    <row r="54" spans="2:3" x14ac:dyDescent="0.25">
      <c r="B54" s="3"/>
      <c r="C54" s="3"/>
    </row>
    <row r="55" spans="2:3" x14ac:dyDescent="0.25">
      <c r="B55" s="3"/>
      <c r="C55" s="3"/>
    </row>
    <row r="56" spans="2:3" x14ac:dyDescent="0.25">
      <c r="B56" s="3"/>
      <c r="C56" s="3"/>
    </row>
    <row r="57" spans="2:3" x14ac:dyDescent="0.25">
      <c r="B57" s="3"/>
      <c r="C57" s="3"/>
    </row>
    <row r="58" spans="2:3" x14ac:dyDescent="0.25">
      <c r="B58" s="3"/>
      <c r="C58" s="3"/>
    </row>
    <row r="59" spans="2:3" x14ac:dyDescent="0.25">
      <c r="B59" s="3"/>
      <c r="C59" s="3"/>
    </row>
    <row r="60" spans="2:3" x14ac:dyDescent="0.25">
      <c r="B60" s="3"/>
      <c r="C60" s="3"/>
    </row>
    <row r="61" spans="2:3" x14ac:dyDescent="0.25">
      <c r="B61" s="3"/>
      <c r="C61" s="3"/>
    </row>
    <row r="62" spans="2:3" x14ac:dyDescent="0.25">
      <c r="B62" s="3"/>
      <c r="C62" s="3"/>
    </row>
    <row r="63" spans="2:3" x14ac:dyDescent="0.25">
      <c r="B63" s="3"/>
      <c r="C63" s="3"/>
    </row>
    <row r="64" spans="2:3" x14ac:dyDescent="0.25">
      <c r="B64" s="3"/>
      <c r="C64" s="3"/>
    </row>
    <row r="65" spans="2:3" x14ac:dyDescent="0.25">
      <c r="B65" s="3"/>
      <c r="C65" s="3"/>
    </row>
    <row r="66" spans="2:3" x14ac:dyDescent="0.25">
      <c r="B66" s="3"/>
      <c r="C66" s="3"/>
    </row>
    <row r="67" spans="2:3" x14ac:dyDescent="0.25">
      <c r="B67" s="3"/>
      <c r="C67" s="3"/>
    </row>
    <row r="68" spans="2:3" x14ac:dyDescent="0.25">
      <c r="B68" s="3"/>
      <c r="C68" s="3"/>
    </row>
    <row r="69" spans="2:3" x14ac:dyDescent="0.25">
      <c r="B69" s="3"/>
      <c r="C69" s="3"/>
    </row>
    <row r="70" spans="2:3" x14ac:dyDescent="0.25">
      <c r="B70" s="3"/>
      <c r="C70" s="3"/>
    </row>
    <row r="71" spans="2:3" x14ac:dyDescent="0.25">
      <c r="B71" s="3"/>
      <c r="C71" s="3"/>
    </row>
    <row r="72" spans="2:3" x14ac:dyDescent="0.25">
      <c r="B72" s="3"/>
      <c r="C72" s="3"/>
    </row>
    <row r="73" spans="2:3" x14ac:dyDescent="0.25">
      <c r="B73" s="3"/>
      <c r="C73" s="3"/>
    </row>
    <row r="74" spans="2:3" x14ac:dyDescent="0.25">
      <c r="B74" s="3"/>
      <c r="C74" s="3"/>
    </row>
    <row r="75" spans="2:3" x14ac:dyDescent="0.25">
      <c r="B75" s="3"/>
      <c r="C75" s="3"/>
    </row>
    <row r="76" spans="2:3" x14ac:dyDescent="0.25">
      <c r="B76" s="3"/>
      <c r="C76" s="3"/>
    </row>
    <row r="77" spans="2:3" x14ac:dyDescent="0.25">
      <c r="B77" s="3"/>
      <c r="C77" s="3"/>
    </row>
    <row r="78" spans="2:3" x14ac:dyDescent="0.25">
      <c r="B78" s="3"/>
      <c r="C78" s="3"/>
    </row>
    <row r="79" spans="2:3" x14ac:dyDescent="0.25">
      <c r="B79" s="3"/>
      <c r="C79" s="3"/>
    </row>
    <row r="80" spans="2:3" x14ac:dyDescent="0.25">
      <c r="B80" s="3"/>
      <c r="C80" s="3"/>
    </row>
    <row r="81" spans="2:3" x14ac:dyDescent="0.25">
      <c r="B81" s="3"/>
      <c r="C81" s="3"/>
    </row>
    <row r="82" spans="2:3" x14ac:dyDescent="0.25">
      <c r="B82" s="3"/>
      <c r="C82" s="3"/>
    </row>
    <row r="83" spans="2:3" x14ac:dyDescent="0.25">
      <c r="B83" s="3"/>
      <c r="C83" s="3"/>
    </row>
    <row r="84" spans="2:3" x14ac:dyDescent="0.25">
      <c r="B84" s="3"/>
      <c r="C84" s="3"/>
    </row>
    <row r="85" spans="2:3" x14ac:dyDescent="0.25">
      <c r="B85" s="3"/>
      <c r="C85" s="3"/>
    </row>
    <row r="86" spans="2:3" x14ac:dyDescent="0.25">
      <c r="B86" s="3"/>
      <c r="C86" s="3"/>
    </row>
    <row r="87" spans="2:3" x14ac:dyDescent="0.25">
      <c r="B87" s="3"/>
      <c r="C87" s="3"/>
    </row>
    <row r="88" spans="2:3" x14ac:dyDescent="0.25">
      <c r="B88" s="3"/>
      <c r="C88" s="3"/>
    </row>
    <row r="89" spans="2:3" x14ac:dyDescent="0.25">
      <c r="B89" s="3"/>
      <c r="C89" s="3"/>
    </row>
    <row r="90" spans="2:3" x14ac:dyDescent="0.25">
      <c r="B90" s="3"/>
      <c r="C90" s="3"/>
    </row>
    <row r="91" spans="2:3" x14ac:dyDescent="0.25">
      <c r="B91" s="3"/>
      <c r="C91" s="3"/>
    </row>
    <row r="92" spans="2:3" x14ac:dyDescent="0.25">
      <c r="B92" s="3"/>
      <c r="C92" s="3"/>
    </row>
    <row r="93" spans="2:3" x14ac:dyDescent="0.25">
      <c r="B93" s="3"/>
      <c r="C93" s="3"/>
    </row>
    <row r="94" spans="2:3" x14ac:dyDescent="0.25">
      <c r="B94" s="3"/>
      <c r="C94" s="3"/>
    </row>
    <row r="95" spans="2:3" x14ac:dyDescent="0.25">
      <c r="B95" s="3"/>
      <c r="C95" s="3"/>
    </row>
    <row r="96" spans="2:3" x14ac:dyDescent="0.25">
      <c r="B96" s="3"/>
      <c r="C96" s="3"/>
    </row>
    <row r="97" spans="2:3" x14ac:dyDescent="0.25">
      <c r="B97" s="3"/>
      <c r="C97" s="3"/>
    </row>
    <row r="98" spans="2:3" x14ac:dyDescent="0.25">
      <c r="B98" s="3"/>
      <c r="C98" s="3"/>
    </row>
    <row r="99" spans="2:3" x14ac:dyDescent="0.25">
      <c r="B99" s="3"/>
      <c r="C99" s="3"/>
    </row>
    <row r="100" spans="2:3" x14ac:dyDescent="0.25">
      <c r="B100" s="3"/>
      <c r="C100" s="3"/>
    </row>
    <row r="101" spans="2:3" x14ac:dyDescent="0.25">
      <c r="B101" s="3"/>
      <c r="C101" s="3"/>
    </row>
    <row r="102" spans="2:3" x14ac:dyDescent="0.25">
      <c r="B102" s="3"/>
      <c r="C102" s="3"/>
    </row>
    <row r="103" spans="2:3" x14ac:dyDescent="0.25">
      <c r="B103" s="3"/>
      <c r="C103" s="3"/>
    </row>
    <row r="104" spans="2:3" x14ac:dyDescent="0.25">
      <c r="B104" s="3"/>
      <c r="C104" s="3"/>
    </row>
    <row r="105" spans="2:3" x14ac:dyDescent="0.25">
      <c r="B105" s="3"/>
      <c r="C105" s="3"/>
    </row>
    <row r="106" spans="2:3" x14ac:dyDescent="0.25">
      <c r="B106" s="3"/>
      <c r="C106" s="3"/>
    </row>
    <row r="107" spans="2:3" x14ac:dyDescent="0.25">
      <c r="B107" s="3"/>
      <c r="C107" s="3"/>
    </row>
    <row r="108" spans="2:3" x14ac:dyDescent="0.25">
      <c r="B108" s="3"/>
      <c r="C108" s="3"/>
    </row>
    <row r="109" spans="2:3" x14ac:dyDescent="0.25">
      <c r="B109" s="3"/>
      <c r="C109" s="3"/>
    </row>
    <row r="110" spans="2:3" x14ac:dyDescent="0.25">
      <c r="B110" s="3"/>
      <c r="C110" s="3"/>
    </row>
    <row r="111" spans="2:3" x14ac:dyDescent="0.25">
      <c r="B111" s="3"/>
      <c r="C111" s="3"/>
    </row>
    <row r="112" spans="2:3" x14ac:dyDescent="0.25">
      <c r="B112" s="3"/>
      <c r="C112" s="3"/>
    </row>
    <row r="113" spans="2:3" x14ac:dyDescent="0.25">
      <c r="B113" s="3"/>
      <c r="C113" s="3"/>
    </row>
    <row r="114" spans="2:3" x14ac:dyDescent="0.25">
      <c r="B114" s="3"/>
      <c r="C114" s="3"/>
    </row>
    <row r="115" spans="2:3" x14ac:dyDescent="0.25">
      <c r="B115" s="3"/>
      <c r="C115" s="3"/>
    </row>
    <row r="116" spans="2:3" x14ac:dyDescent="0.25">
      <c r="B116" s="3"/>
      <c r="C116" s="3"/>
    </row>
    <row r="117" spans="2:3" x14ac:dyDescent="0.25">
      <c r="B117" s="3"/>
      <c r="C117" s="3"/>
    </row>
    <row r="118" spans="2:3" x14ac:dyDescent="0.25">
      <c r="B118" s="3"/>
      <c r="C118" s="3"/>
    </row>
    <row r="119" spans="2:3" x14ac:dyDescent="0.25">
      <c r="B119" s="3"/>
      <c r="C119" s="3"/>
    </row>
    <row r="120" spans="2:3" x14ac:dyDescent="0.25">
      <c r="B120" s="3"/>
      <c r="C120" s="3"/>
    </row>
    <row r="121" spans="2:3" x14ac:dyDescent="0.25">
      <c r="B121" s="3"/>
      <c r="C121" s="3"/>
    </row>
    <row r="122" spans="2:3" x14ac:dyDescent="0.25">
      <c r="B122" s="3"/>
      <c r="C122" s="3"/>
    </row>
    <row r="123" spans="2:3" x14ac:dyDescent="0.25">
      <c r="B123" s="3"/>
      <c r="C123" s="3"/>
    </row>
    <row r="124" spans="2:3" x14ac:dyDescent="0.25">
      <c r="B124" s="3"/>
      <c r="C124" s="3"/>
    </row>
    <row r="125" spans="2:3" x14ac:dyDescent="0.25">
      <c r="B125" s="3"/>
      <c r="C125" s="3"/>
    </row>
    <row r="126" spans="2:3" x14ac:dyDescent="0.25">
      <c r="B126" s="3"/>
      <c r="C126" s="3"/>
    </row>
    <row r="127" spans="2:3" x14ac:dyDescent="0.25">
      <c r="B127" s="3"/>
      <c r="C127" s="3"/>
    </row>
    <row r="128" spans="2:3" x14ac:dyDescent="0.25">
      <c r="B128" s="3"/>
      <c r="C128" s="3"/>
    </row>
    <row r="129" spans="2:3" x14ac:dyDescent="0.25">
      <c r="B129" s="3"/>
      <c r="C129" s="3"/>
    </row>
    <row r="130" spans="2:3" x14ac:dyDescent="0.25">
      <c r="B130" s="3"/>
      <c r="C130" s="3"/>
    </row>
    <row r="131" spans="2:3" x14ac:dyDescent="0.25">
      <c r="B131" s="3"/>
      <c r="C131" s="3"/>
    </row>
    <row r="132" spans="2:3" x14ac:dyDescent="0.25">
      <c r="B132" s="3"/>
      <c r="C132" s="3"/>
    </row>
    <row r="133" spans="2:3" x14ac:dyDescent="0.25">
      <c r="B133" s="3"/>
      <c r="C133" s="3"/>
    </row>
    <row r="134" spans="2:3" x14ac:dyDescent="0.25">
      <c r="B134" s="3"/>
      <c r="C134" s="3"/>
    </row>
    <row r="135" spans="2:3" x14ac:dyDescent="0.25">
      <c r="B135" s="3"/>
      <c r="C135" s="3"/>
    </row>
    <row r="136" spans="2:3" x14ac:dyDescent="0.25">
      <c r="B136" s="3"/>
      <c r="C136" s="3"/>
    </row>
    <row r="137" spans="2:3" x14ac:dyDescent="0.25">
      <c r="B137" s="3"/>
      <c r="C137" s="3"/>
    </row>
    <row r="138" spans="2:3" x14ac:dyDescent="0.25">
      <c r="B138" s="3"/>
      <c r="C138" s="3"/>
    </row>
    <row r="139" spans="2:3" x14ac:dyDescent="0.25">
      <c r="B139" s="3"/>
      <c r="C139" s="3"/>
    </row>
    <row r="140" spans="2:3" x14ac:dyDescent="0.25">
      <c r="B140" s="3"/>
      <c r="C140" s="3"/>
    </row>
    <row r="141" spans="2:3" x14ac:dyDescent="0.25">
      <c r="B141" s="3"/>
      <c r="C141" s="3"/>
    </row>
    <row r="142" spans="2:3" x14ac:dyDescent="0.25">
      <c r="B142" s="3"/>
      <c r="C142" s="3"/>
    </row>
    <row r="143" spans="2:3" x14ac:dyDescent="0.25">
      <c r="B143" s="3"/>
      <c r="C143" s="3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B1" workbookViewId="0">
      <selection activeCell="F20" sqref="F20"/>
    </sheetView>
  </sheetViews>
  <sheetFormatPr defaultColWidth="9.140625" defaultRowHeight="15" x14ac:dyDescent="0.25"/>
  <cols>
    <col min="1" max="1" width="28.85546875" customWidth="1"/>
    <col min="2" max="2" width="31" customWidth="1"/>
    <col min="3" max="3" width="23.28515625" bestFit="1" customWidth="1"/>
    <col min="4" max="4" width="17.28515625" customWidth="1"/>
    <col min="5" max="5" width="29.85546875" customWidth="1"/>
    <col min="6" max="6" width="21.42578125" customWidth="1"/>
    <col min="7" max="7" width="27.140625" customWidth="1"/>
  </cols>
  <sheetData>
    <row r="1" spans="1:7" x14ac:dyDescent="0.25">
      <c r="A1" s="3" t="s">
        <v>10</v>
      </c>
      <c r="B1" s="5">
        <f>Auxiliares!B11</f>
        <v>2056250</v>
      </c>
    </row>
    <row r="2" spans="1:7" x14ac:dyDescent="0.25">
      <c r="A2" t="s">
        <v>11</v>
      </c>
      <c r="B2" s="5">
        <f>Auxiliares!E12</f>
        <v>702613.63636363635</v>
      </c>
      <c r="C2" t="s">
        <v>27</v>
      </c>
      <c r="D2" s="5">
        <v>1000000</v>
      </c>
    </row>
    <row r="3" spans="1:7" x14ac:dyDescent="0.25">
      <c r="A3" t="s">
        <v>17</v>
      </c>
      <c r="B3" s="5">
        <f>B1+B2</f>
        <v>2758863.6363636362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33</v>
      </c>
    </row>
    <row r="6" spans="1:7" x14ac:dyDescent="0.25">
      <c r="A6">
        <v>1</v>
      </c>
      <c r="B6">
        <v>0</v>
      </c>
      <c r="C6" s="3">
        <v>0</v>
      </c>
      <c r="D6" s="3">
        <f>1172000+D2/5</f>
        <v>1372000</v>
      </c>
      <c r="E6" s="3">
        <f>C6/1.12^(A6-1)</f>
        <v>0</v>
      </c>
      <c r="F6" s="3">
        <f>D6/1.12^(A6-1)</f>
        <v>1372000</v>
      </c>
      <c r="G6" s="3">
        <f>C6-D6</f>
        <v>-1372000</v>
      </c>
    </row>
    <row r="7" spans="1:7" x14ac:dyDescent="0.25">
      <c r="A7">
        <v>2</v>
      </c>
      <c r="B7">
        <v>1</v>
      </c>
      <c r="C7" s="3">
        <f>B3*0.25</f>
        <v>689715.90909090906</v>
      </c>
      <c r="D7" s="3">
        <f>2822000+D2/5</f>
        <v>3022000</v>
      </c>
      <c r="E7" s="3">
        <f t="shared" ref="E7:E19" si="0">C7/1.12^(A7-1)</f>
        <v>615817.77597402583</v>
      </c>
      <c r="F7" s="3">
        <f t="shared" ref="F7:F19" si="1">D7/1.12^(A7-1)</f>
        <v>2698214.2857142854</v>
      </c>
      <c r="G7" s="3">
        <f t="shared" ref="G7:G19" si="2">C7-D7</f>
        <v>-2332284.0909090908</v>
      </c>
    </row>
    <row r="8" spans="1:7" x14ac:dyDescent="0.25">
      <c r="A8">
        <v>3</v>
      </c>
      <c r="B8">
        <v>3</v>
      </c>
      <c r="C8" s="3">
        <f>B3*0.5</f>
        <v>1379431.8181818181</v>
      </c>
      <c r="D8" s="3">
        <f>4018000+D2/5</f>
        <v>4218000</v>
      </c>
      <c r="E8" s="3">
        <f t="shared" si="0"/>
        <v>1099674.5999536177</v>
      </c>
      <c r="F8" s="3">
        <f t="shared" si="1"/>
        <v>3362563.7755102036</v>
      </c>
      <c r="G8" s="3">
        <f t="shared" si="2"/>
        <v>-2838568.1818181816</v>
      </c>
    </row>
    <row r="9" spans="1:7" x14ac:dyDescent="0.25">
      <c r="A9">
        <v>4</v>
      </c>
      <c r="B9">
        <v>7</v>
      </c>
      <c r="C9" s="3">
        <f>B3*0.75</f>
        <v>2069147.7272727271</v>
      </c>
      <c r="D9" s="3">
        <f>3725000+D2/5</f>
        <v>3925000</v>
      </c>
      <c r="E9" s="3">
        <f t="shared" si="0"/>
        <v>1472778.4820807376</v>
      </c>
      <c r="F9" s="3">
        <f t="shared" si="1"/>
        <v>2793737.4726676377</v>
      </c>
      <c r="G9" s="3">
        <f t="shared" si="2"/>
        <v>-1855852.2727272729</v>
      </c>
    </row>
    <row r="10" spans="1:7" x14ac:dyDescent="0.25">
      <c r="A10">
        <v>5</v>
      </c>
      <c r="B10">
        <v>10</v>
      </c>
      <c r="C10" s="3">
        <f>B3</f>
        <v>2758863.6363636362</v>
      </c>
      <c r="D10" s="3">
        <f>3263000+D2/5</f>
        <v>3463000</v>
      </c>
      <c r="E10" s="3">
        <f>C10/1.12^(A10-1)</f>
        <v>1753307.716762783</v>
      </c>
      <c r="F10" s="3">
        <f t="shared" si="1"/>
        <v>2200799.1055159303</v>
      </c>
      <c r="G10" s="3">
        <f t="shared" si="2"/>
        <v>-704136.36363636376</v>
      </c>
    </row>
    <row r="11" spans="1:7" x14ac:dyDescent="0.25">
      <c r="A11">
        <v>6</v>
      </c>
      <c r="B11">
        <v>10</v>
      </c>
      <c r="C11" s="3">
        <f>C10</f>
        <v>2758863.6363636362</v>
      </c>
      <c r="D11" s="3">
        <v>0</v>
      </c>
      <c r="E11" s="3">
        <f t="shared" si="0"/>
        <v>1565453.3185381989</v>
      </c>
      <c r="F11" s="3">
        <f t="shared" si="1"/>
        <v>0</v>
      </c>
      <c r="G11" s="3">
        <f t="shared" si="2"/>
        <v>2758863.6363636362</v>
      </c>
    </row>
    <row r="12" spans="1:7" x14ac:dyDescent="0.25">
      <c r="A12">
        <v>7</v>
      </c>
      <c r="B12">
        <v>10</v>
      </c>
      <c r="C12" s="3">
        <f t="shared" ref="C12:C19" si="3">C11</f>
        <v>2758863.6363636362</v>
      </c>
      <c r="D12" s="3">
        <v>0</v>
      </c>
      <c r="E12" s="3">
        <f>C12/1.12^(A12-1)</f>
        <v>1397726.177266249</v>
      </c>
      <c r="F12" s="3">
        <f t="shared" si="1"/>
        <v>0</v>
      </c>
      <c r="G12" s="3">
        <f t="shared" si="2"/>
        <v>2758863.6363636362</v>
      </c>
    </row>
    <row r="13" spans="1:7" x14ac:dyDescent="0.25">
      <c r="A13">
        <v>8</v>
      </c>
      <c r="B13">
        <v>10</v>
      </c>
      <c r="C13" s="3">
        <f t="shared" si="3"/>
        <v>2758863.6363636362</v>
      </c>
      <c r="D13" s="3">
        <v>0</v>
      </c>
      <c r="E13" s="3">
        <f t="shared" si="0"/>
        <v>1247969.8011305793</v>
      </c>
      <c r="F13" s="3">
        <f t="shared" si="1"/>
        <v>0</v>
      </c>
      <c r="G13" s="3">
        <f t="shared" si="2"/>
        <v>2758863.6363636362</v>
      </c>
    </row>
    <row r="14" spans="1:7" x14ac:dyDescent="0.25">
      <c r="A14">
        <v>9</v>
      </c>
      <c r="B14">
        <v>10</v>
      </c>
      <c r="C14" s="3">
        <f t="shared" si="3"/>
        <v>2758863.6363636362</v>
      </c>
      <c r="D14" s="3">
        <v>0</v>
      </c>
      <c r="E14" s="3">
        <f t="shared" si="0"/>
        <v>1114258.7510094459</v>
      </c>
      <c r="F14" s="3">
        <f t="shared" si="1"/>
        <v>0</v>
      </c>
      <c r="G14" s="3">
        <f t="shared" si="2"/>
        <v>2758863.6363636362</v>
      </c>
    </row>
    <row r="15" spans="1:7" x14ac:dyDescent="0.25">
      <c r="A15">
        <v>10</v>
      </c>
      <c r="B15">
        <v>10</v>
      </c>
      <c r="C15" s="3">
        <f t="shared" si="3"/>
        <v>2758863.6363636362</v>
      </c>
      <c r="D15" s="3">
        <v>0</v>
      </c>
      <c r="E15" s="3">
        <f t="shared" si="0"/>
        <v>994873.88482986228</v>
      </c>
      <c r="F15" s="3">
        <f t="shared" si="1"/>
        <v>0</v>
      </c>
      <c r="G15" s="3">
        <f t="shared" si="2"/>
        <v>2758863.6363636362</v>
      </c>
    </row>
    <row r="16" spans="1:7" x14ac:dyDescent="0.25">
      <c r="A16">
        <v>11</v>
      </c>
      <c r="B16">
        <v>10</v>
      </c>
      <c r="C16" s="3">
        <f t="shared" si="3"/>
        <v>2758863.6363636362</v>
      </c>
      <c r="D16" s="3">
        <v>0</v>
      </c>
      <c r="E16" s="3">
        <f t="shared" si="0"/>
        <v>888280.25431237696</v>
      </c>
      <c r="F16" s="3">
        <f t="shared" si="1"/>
        <v>0</v>
      </c>
      <c r="G16" s="3">
        <f t="shared" si="2"/>
        <v>2758863.6363636362</v>
      </c>
    </row>
    <row r="17" spans="1:7" x14ac:dyDescent="0.25">
      <c r="A17">
        <v>12</v>
      </c>
      <c r="B17">
        <v>10</v>
      </c>
      <c r="C17" s="3">
        <f t="shared" si="3"/>
        <v>2758863.6363636362</v>
      </c>
      <c r="D17" s="3">
        <v>0</v>
      </c>
      <c r="E17" s="3">
        <f t="shared" si="0"/>
        <v>793107.36992176506</v>
      </c>
      <c r="F17" s="3">
        <f t="shared" si="1"/>
        <v>0</v>
      </c>
      <c r="G17" s="3">
        <f t="shared" si="2"/>
        <v>2758863.6363636362</v>
      </c>
    </row>
    <row r="18" spans="1:7" x14ac:dyDescent="0.25">
      <c r="A18">
        <v>13</v>
      </c>
      <c r="B18">
        <v>10</v>
      </c>
      <c r="C18" s="3">
        <f t="shared" si="3"/>
        <v>2758863.6363636362</v>
      </c>
      <c r="D18" s="3">
        <v>0</v>
      </c>
      <c r="E18" s="3">
        <f t="shared" si="0"/>
        <v>708131.58028729027</v>
      </c>
      <c r="F18" s="3">
        <f t="shared" si="1"/>
        <v>0</v>
      </c>
      <c r="G18" s="3">
        <f t="shared" si="2"/>
        <v>2758863.6363636362</v>
      </c>
    </row>
    <row r="19" spans="1:7" x14ac:dyDescent="0.25">
      <c r="A19">
        <v>14</v>
      </c>
      <c r="B19">
        <v>10</v>
      </c>
      <c r="C19" s="3">
        <f t="shared" si="3"/>
        <v>2758863.6363636362</v>
      </c>
      <c r="D19" s="3">
        <v>0</v>
      </c>
      <c r="E19" s="3">
        <f t="shared" si="0"/>
        <v>632260.33954222337</v>
      </c>
      <c r="F19" s="3">
        <f t="shared" si="1"/>
        <v>0</v>
      </c>
      <c r="G19" s="3">
        <f t="shared" si="2"/>
        <v>2758863.6363636362</v>
      </c>
    </row>
    <row r="20" spans="1:7" x14ac:dyDescent="0.25">
      <c r="C20" s="3">
        <f>SUM(C6:C19)</f>
        <v>31726931.81818182</v>
      </c>
      <c r="D20" s="3">
        <f>SUM(D6:D19)</f>
        <v>16000000</v>
      </c>
      <c r="E20" s="3">
        <f>SUM(E6:E19)</f>
        <v>14283640.051609155</v>
      </c>
      <c r="F20" s="3">
        <f>SUM(F6:F19)</f>
        <v>12427314.639408058</v>
      </c>
      <c r="G20" s="3">
        <f>SUM(G6:G19)</f>
        <v>15726931.81818182</v>
      </c>
    </row>
    <row r="22" spans="1:7" x14ac:dyDescent="0.25">
      <c r="F22" s="2" t="s">
        <v>7</v>
      </c>
      <c r="G22" s="4">
        <f>E20-F20</f>
        <v>1856325.4122010972</v>
      </c>
    </row>
    <row r="23" spans="1:7" x14ac:dyDescent="0.25">
      <c r="F23" s="2" t="s">
        <v>8</v>
      </c>
      <c r="G23" s="6">
        <f>E20/F20</f>
        <v>1.1493746208303548</v>
      </c>
    </row>
    <row r="24" spans="1:7" x14ac:dyDescent="0.25">
      <c r="F24" s="2" t="s">
        <v>9</v>
      </c>
      <c r="G24" s="12">
        <f>IRR(G6:G19)</f>
        <v>0.15869612948678857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="90" zoomScaleNormal="90" workbookViewId="0">
      <selection activeCell="G26" sqref="G26"/>
    </sheetView>
  </sheetViews>
  <sheetFormatPr defaultColWidth="9.140625" defaultRowHeight="15" x14ac:dyDescent="0.25"/>
  <cols>
    <col min="1" max="1" width="36.140625" customWidth="1"/>
    <col min="2" max="2" width="27.85546875" customWidth="1"/>
    <col min="3" max="3" width="23.5703125" customWidth="1"/>
    <col min="4" max="4" width="23.42578125" customWidth="1"/>
    <col min="5" max="5" width="25.42578125" customWidth="1"/>
    <col min="6" max="6" width="23.42578125" customWidth="1"/>
    <col min="7" max="7" width="32.140625" customWidth="1"/>
    <col min="8" max="8" width="17.140625" customWidth="1"/>
  </cols>
  <sheetData>
    <row r="2" spans="1:7" x14ac:dyDescent="0.25">
      <c r="A2" t="s">
        <v>2</v>
      </c>
      <c r="B2" s="5">
        <f>'Esc base 12%'!B3</f>
        <v>2758863.6363636362</v>
      </c>
    </row>
    <row r="5" spans="1:7" x14ac:dyDescent="0.25">
      <c r="A5" t="s">
        <v>2</v>
      </c>
    </row>
    <row r="8" spans="1:7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33</v>
      </c>
    </row>
    <row r="9" spans="1:7" x14ac:dyDescent="0.25">
      <c r="A9">
        <v>1</v>
      </c>
      <c r="B9">
        <v>0</v>
      </c>
      <c r="C9" s="3">
        <v>0</v>
      </c>
      <c r="D9" s="3">
        <f>'Esc base 12%'!D6</f>
        <v>1372000</v>
      </c>
      <c r="E9" s="8">
        <f>C9/1.05^(A9-1)</f>
        <v>0</v>
      </c>
      <c r="F9" s="8">
        <f>D9/1.05^(A9-1)</f>
        <v>1372000</v>
      </c>
      <c r="G9" s="3">
        <f>C9-D9</f>
        <v>-1372000</v>
      </c>
    </row>
    <row r="10" spans="1:7" x14ac:dyDescent="0.25">
      <c r="A10">
        <v>2</v>
      </c>
      <c r="B10">
        <v>1</v>
      </c>
      <c r="C10" s="3">
        <f>B2*0.25</f>
        <v>689715.90909090906</v>
      </c>
      <c r="D10" s="3">
        <f>'Esc base 12%'!D7</f>
        <v>3022000</v>
      </c>
      <c r="E10" s="8">
        <f t="shared" ref="E10:E20" si="0">C10/1.05^(A10-1)</f>
        <v>656872.29437229433</v>
      </c>
      <c r="F10" s="8">
        <f t="shared" ref="F10:F20" si="1">D10/1.05^(A10-1)</f>
        <v>2878095.2380952379</v>
      </c>
      <c r="G10" s="3">
        <f t="shared" ref="G10:G20" si="2">C10-D10</f>
        <v>-2332284.0909090908</v>
      </c>
    </row>
    <row r="11" spans="1:7" x14ac:dyDescent="0.25">
      <c r="A11">
        <v>3</v>
      </c>
      <c r="B11">
        <v>3</v>
      </c>
      <c r="C11" s="3">
        <f>B2*0.5</f>
        <v>1379431.8181818181</v>
      </c>
      <c r="D11" s="3">
        <f>'Esc base 12%'!D8</f>
        <v>4218000</v>
      </c>
      <c r="E11" s="8">
        <f t="shared" si="0"/>
        <v>1251185.322613894</v>
      </c>
      <c r="F11" s="8">
        <f t="shared" si="1"/>
        <v>3825850.3401360544</v>
      </c>
      <c r="G11" s="3">
        <f t="shared" si="2"/>
        <v>-2838568.1818181816</v>
      </c>
    </row>
    <row r="12" spans="1:7" x14ac:dyDescent="0.25">
      <c r="A12">
        <v>4</v>
      </c>
      <c r="B12">
        <v>7</v>
      </c>
      <c r="C12" s="3">
        <f>B2*0.75</f>
        <v>2069147.7272727271</v>
      </c>
      <c r="D12" s="3">
        <f>'Esc base 12%'!D9</f>
        <v>3925000</v>
      </c>
      <c r="E12" s="8">
        <f t="shared" si="0"/>
        <v>1787407.603734134</v>
      </c>
      <c r="F12" s="8">
        <f t="shared" si="1"/>
        <v>3390562.5742360433</v>
      </c>
      <c r="G12" s="3">
        <f t="shared" si="2"/>
        <v>-1855852.2727272729</v>
      </c>
    </row>
    <row r="13" spans="1:7" x14ac:dyDescent="0.25">
      <c r="A13">
        <v>5</v>
      </c>
      <c r="B13">
        <v>10</v>
      </c>
      <c r="C13" s="3">
        <f>B2</f>
        <v>2758863.6363636362</v>
      </c>
      <c r="D13" s="3">
        <f>'Esc base 12%'!D10</f>
        <v>3463000</v>
      </c>
      <c r="E13" s="8">
        <f t="shared" si="0"/>
        <v>2269723.9412496942</v>
      </c>
      <c r="F13" s="8">
        <f t="shared" si="1"/>
        <v>2849018.6702042874</v>
      </c>
      <c r="G13" s="3">
        <f t="shared" si="2"/>
        <v>-704136.36363636376</v>
      </c>
    </row>
    <row r="14" spans="1:7" x14ac:dyDescent="0.25">
      <c r="A14">
        <v>6</v>
      </c>
      <c r="B14">
        <v>10</v>
      </c>
      <c r="C14" s="3">
        <f>C13</f>
        <v>2758863.6363636362</v>
      </c>
      <c r="D14" s="3">
        <f>'Esc base 12%'!D11</f>
        <v>0</v>
      </c>
      <c r="E14" s="8">
        <f t="shared" si="0"/>
        <v>2161641.8488092325</v>
      </c>
      <c r="F14">
        <f t="shared" si="1"/>
        <v>0</v>
      </c>
      <c r="G14" s="3">
        <f t="shared" si="2"/>
        <v>2758863.6363636362</v>
      </c>
    </row>
    <row r="15" spans="1:7" x14ac:dyDescent="0.25">
      <c r="A15">
        <v>7</v>
      </c>
      <c r="B15">
        <v>10</v>
      </c>
      <c r="C15" s="3">
        <f t="shared" ref="C15:C22" si="3">C14</f>
        <v>2758863.6363636362</v>
      </c>
      <c r="D15" s="3">
        <f>'Esc base 12%'!D12</f>
        <v>0</v>
      </c>
      <c r="E15" s="8">
        <f t="shared" si="0"/>
        <v>2058706.5226754597</v>
      </c>
      <c r="F15">
        <f t="shared" si="1"/>
        <v>0</v>
      </c>
      <c r="G15" s="3">
        <f t="shared" si="2"/>
        <v>2758863.6363636362</v>
      </c>
    </row>
    <row r="16" spans="1:7" x14ac:dyDescent="0.25">
      <c r="A16">
        <v>8</v>
      </c>
      <c r="B16">
        <v>10</v>
      </c>
      <c r="C16" s="3">
        <f t="shared" si="3"/>
        <v>2758863.6363636362</v>
      </c>
      <c r="D16" s="3">
        <f>'Esc base 12%'!D13</f>
        <v>0</v>
      </c>
      <c r="E16" s="8">
        <f t="shared" si="0"/>
        <v>1960672.8787385328</v>
      </c>
      <c r="F16">
        <f t="shared" si="1"/>
        <v>0</v>
      </c>
      <c r="G16" s="3">
        <f t="shared" si="2"/>
        <v>2758863.6363636362</v>
      </c>
    </row>
    <row r="17" spans="1:7" x14ac:dyDescent="0.25">
      <c r="A17">
        <v>9</v>
      </c>
      <c r="B17">
        <v>10</v>
      </c>
      <c r="C17" s="3">
        <f t="shared" si="3"/>
        <v>2758863.6363636362</v>
      </c>
      <c r="D17" s="3">
        <f>'Esc base 12%'!D14</f>
        <v>0</v>
      </c>
      <c r="E17" s="8">
        <f t="shared" si="0"/>
        <v>1867307.5035605077</v>
      </c>
      <c r="F17">
        <f t="shared" si="1"/>
        <v>0</v>
      </c>
      <c r="G17" s="3">
        <f t="shared" si="2"/>
        <v>2758863.6363636362</v>
      </c>
    </row>
    <row r="18" spans="1:7" x14ac:dyDescent="0.25">
      <c r="A18">
        <v>10</v>
      </c>
      <c r="B18">
        <v>10</v>
      </c>
      <c r="C18" s="3">
        <f t="shared" si="3"/>
        <v>2758863.6363636362</v>
      </c>
      <c r="D18" s="3">
        <f>'Esc base 12%'!D15</f>
        <v>0</v>
      </c>
      <c r="E18" s="8">
        <f t="shared" si="0"/>
        <v>1778388.0986290548</v>
      </c>
      <c r="F18">
        <f t="shared" si="1"/>
        <v>0</v>
      </c>
      <c r="G18" s="3">
        <f t="shared" si="2"/>
        <v>2758863.6363636362</v>
      </c>
    </row>
    <row r="19" spans="1:7" x14ac:dyDescent="0.25">
      <c r="A19">
        <v>11</v>
      </c>
      <c r="B19">
        <v>10</v>
      </c>
      <c r="C19" s="3">
        <f t="shared" si="3"/>
        <v>2758863.6363636362</v>
      </c>
      <c r="D19" s="3">
        <f>'Esc base 12%'!D16</f>
        <v>0</v>
      </c>
      <c r="E19" s="8">
        <f t="shared" si="0"/>
        <v>1693702.9510752903</v>
      </c>
      <c r="F19">
        <f t="shared" si="1"/>
        <v>0</v>
      </c>
      <c r="G19" s="3">
        <f t="shared" si="2"/>
        <v>2758863.6363636362</v>
      </c>
    </row>
    <row r="20" spans="1:7" x14ac:dyDescent="0.25">
      <c r="A20">
        <v>12</v>
      </c>
      <c r="B20">
        <v>10</v>
      </c>
      <c r="C20" s="3">
        <f t="shared" si="3"/>
        <v>2758863.6363636362</v>
      </c>
      <c r="D20" s="3">
        <f>'Esc base 12%'!D17</f>
        <v>0</v>
      </c>
      <c r="E20" s="8">
        <f t="shared" si="0"/>
        <v>1613050.4295955144</v>
      </c>
      <c r="F20">
        <f t="shared" si="1"/>
        <v>0</v>
      </c>
      <c r="G20" s="3">
        <f t="shared" si="2"/>
        <v>2758863.6363636362</v>
      </c>
    </row>
    <row r="21" spans="1:7" x14ac:dyDescent="0.25">
      <c r="A21">
        <v>13</v>
      </c>
      <c r="B21">
        <v>10</v>
      </c>
      <c r="C21" s="3">
        <f t="shared" si="3"/>
        <v>2758863.6363636362</v>
      </c>
      <c r="D21" s="3">
        <f>'Esc base 12%'!D18</f>
        <v>0</v>
      </c>
      <c r="E21" s="8">
        <f t="shared" ref="E21:E22" si="4">C21/1.05^(A21-1)</f>
        <v>1536238.5043766806</v>
      </c>
      <c r="F21">
        <f t="shared" ref="F21:F22" si="5">D21/1.05^(A21-1)</f>
        <v>0</v>
      </c>
      <c r="G21" s="3">
        <f t="shared" ref="G21:G22" si="6">C21-D21</f>
        <v>2758863.6363636362</v>
      </c>
    </row>
    <row r="22" spans="1:7" x14ac:dyDescent="0.25">
      <c r="A22">
        <v>14</v>
      </c>
      <c r="B22">
        <v>10</v>
      </c>
      <c r="C22" s="3">
        <f t="shared" si="3"/>
        <v>2758863.6363636362</v>
      </c>
      <c r="D22" s="3">
        <f>'Esc base 12%'!D19</f>
        <v>0</v>
      </c>
      <c r="E22" s="8">
        <f t="shared" si="4"/>
        <v>1463084.2898825526</v>
      </c>
      <c r="F22">
        <f t="shared" si="5"/>
        <v>0</v>
      </c>
      <c r="G22" s="3">
        <f t="shared" si="6"/>
        <v>2758863.6363636362</v>
      </c>
    </row>
    <row r="23" spans="1:7" x14ac:dyDescent="0.25">
      <c r="C23" s="3">
        <f>SUM(C9:C22)</f>
        <v>31726931.81818182</v>
      </c>
      <c r="D23" s="3">
        <f>SUM(D9:D22)</f>
        <v>16000000</v>
      </c>
      <c r="E23" s="8">
        <f>SUM(E9:E22)</f>
        <v>22097982.189312842</v>
      </c>
      <c r="F23" s="3">
        <f>SUM(F9:F22)</f>
        <v>14315526.822671622</v>
      </c>
      <c r="G23" s="3">
        <f>SUM(G9:G22)</f>
        <v>15726931.81818182</v>
      </c>
    </row>
    <row r="25" spans="1:7" x14ac:dyDescent="0.25">
      <c r="F25" s="2" t="s">
        <v>7</v>
      </c>
      <c r="G25" s="4">
        <f>E23-F23</f>
        <v>7782455.3666412197</v>
      </c>
    </row>
    <row r="26" spans="1:7" x14ac:dyDescent="0.25">
      <c r="F26" s="2" t="s">
        <v>8</v>
      </c>
      <c r="G26" s="6">
        <f>E23/F23</f>
        <v>1.543637371019841</v>
      </c>
    </row>
    <row r="27" spans="1:7" x14ac:dyDescent="0.25">
      <c r="F27" s="2" t="s">
        <v>9</v>
      </c>
      <c r="G27" s="12">
        <f>IRR(G9:G22)</f>
        <v>0.15869612948678857</v>
      </c>
    </row>
    <row r="29" spans="1:7" x14ac:dyDescent="0.25">
      <c r="F29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25" workbookViewId="0">
      <selection activeCell="G35" sqref="G35"/>
    </sheetView>
  </sheetViews>
  <sheetFormatPr defaultColWidth="11.42578125" defaultRowHeight="15" x14ac:dyDescent="0.25"/>
  <cols>
    <col min="2" max="2" width="22.140625" customWidth="1"/>
    <col min="3" max="3" width="17" customWidth="1"/>
    <col min="4" max="4" width="18" customWidth="1"/>
    <col min="5" max="5" width="18.5703125" customWidth="1"/>
    <col min="6" max="6" width="21" customWidth="1"/>
    <col min="7" max="7" width="17.5703125" customWidth="1"/>
  </cols>
  <sheetData>
    <row r="1" spans="1:7" x14ac:dyDescent="0.25">
      <c r="A1" t="s">
        <v>20</v>
      </c>
    </row>
    <row r="3" spans="1:7" x14ac:dyDescent="0.25">
      <c r="C3" t="s">
        <v>18</v>
      </c>
      <c r="D3">
        <v>3699571.6783216787</v>
      </c>
    </row>
    <row r="4" spans="1:7" x14ac:dyDescent="0.25">
      <c r="B4" t="s">
        <v>19</v>
      </c>
      <c r="C4">
        <v>10</v>
      </c>
    </row>
    <row r="5" spans="1:7" x14ac:dyDescent="0.25">
      <c r="D5">
        <v>100000</v>
      </c>
    </row>
    <row r="10" spans="1:7" x14ac:dyDescent="0.25">
      <c r="A10" s="2"/>
      <c r="B10" s="2"/>
      <c r="C10" s="2"/>
      <c r="D10" s="2"/>
      <c r="E10" s="2"/>
      <c r="F10" s="2"/>
      <c r="G10" s="2"/>
    </row>
    <row r="13" spans="1:7" x14ac:dyDescent="0.25">
      <c r="A13" t="s">
        <v>37</v>
      </c>
    </row>
    <row r="14" spans="1:7" x14ac:dyDescent="0.25">
      <c r="A14" t="s">
        <v>44</v>
      </c>
    </row>
    <row r="16" spans="1:7" x14ac:dyDescent="0.25">
      <c r="A16" t="s">
        <v>36</v>
      </c>
    </row>
    <row r="18" spans="1:7" x14ac:dyDescent="0.25">
      <c r="A18" s="2" t="s">
        <v>0</v>
      </c>
      <c r="B18" s="2" t="s">
        <v>1</v>
      </c>
      <c r="C18" s="2" t="s">
        <v>2</v>
      </c>
      <c r="D18" s="2" t="s">
        <v>3</v>
      </c>
      <c r="E18" s="2" t="s">
        <v>4</v>
      </c>
      <c r="F18" s="2" t="s">
        <v>5</v>
      </c>
      <c r="G18" t="s">
        <v>33</v>
      </c>
    </row>
    <row r="19" spans="1:7" x14ac:dyDescent="0.25">
      <c r="A19">
        <v>1</v>
      </c>
      <c r="B19">
        <v>0</v>
      </c>
      <c r="C19" s="3">
        <v>0</v>
      </c>
      <c r="D19" s="3">
        <v>1472000</v>
      </c>
      <c r="E19" s="3">
        <v>0</v>
      </c>
      <c r="F19" s="3">
        <v>1472000</v>
      </c>
      <c r="G19" s="3">
        <v>-1472000</v>
      </c>
    </row>
    <row r="20" spans="1:7" x14ac:dyDescent="0.25">
      <c r="A20">
        <v>2</v>
      </c>
      <c r="B20">
        <v>1</v>
      </c>
      <c r="C20" s="3">
        <v>620744.31818181812</v>
      </c>
      <c r="D20" s="3">
        <v>3122000</v>
      </c>
      <c r="E20" s="3">
        <v>554235.99837662326</v>
      </c>
      <c r="F20" s="3">
        <v>2787499.9999999995</v>
      </c>
      <c r="G20" s="3">
        <v>-2501255.6818181816</v>
      </c>
    </row>
    <row r="21" spans="1:7" x14ac:dyDescent="0.25">
      <c r="A21">
        <v>3</v>
      </c>
      <c r="B21">
        <v>3</v>
      </c>
      <c r="C21" s="3">
        <v>1241488.6363636362</v>
      </c>
      <c r="D21" s="3">
        <v>4318000</v>
      </c>
      <c r="E21" s="3">
        <v>989707.13995825581</v>
      </c>
      <c r="F21" s="3">
        <v>3442283.1632653056</v>
      </c>
      <c r="G21" s="3">
        <v>-3076511.3636363638</v>
      </c>
    </row>
    <row r="22" spans="1:7" x14ac:dyDescent="0.25">
      <c r="A22">
        <v>4</v>
      </c>
      <c r="B22">
        <v>7</v>
      </c>
      <c r="C22" s="3">
        <v>1862232.9545454544</v>
      </c>
      <c r="D22" s="3">
        <v>4025000</v>
      </c>
      <c r="E22" s="3">
        <v>1325500.6338726638</v>
      </c>
      <c r="F22" s="3">
        <v>2864915.4974489789</v>
      </c>
      <c r="G22" s="3">
        <v>-2162767.0454545459</v>
      </c>
    </row>
    <row r="23" spans="1:7" x14ac:dyDescent="0.25">
      <c r="A23">
        <v>5</v>
      </c>
      <c r="B23">
        <v>10</v>
      </c>
      <c r="C23" s="3">
        <v>2482977.2727272725</v>
      </c>
      <c r="D23" s="3">
        <v>3563000</v>
      </c>
      <c r="E23" s="3">
        <v>1577976.9450865046</v>
      </c>
      <c r="F23" s="3">
        <v>2264350.9133564136</v>
      </c>
      <c r="G23" s="3">
        <v>-1080022.7272727275</v>
      </c>
    </row>
    <row r="24" spans="1:7" x14ac:dyDescent="0.25">
      <c r="A24">
        <v>6</v>
      </c>
      <c r="B24">
        <v>10</v>
      </c>
      <c r="C24" s="3">
        <v>2482977.2727272725</v>
      </c>
      <c r="D24" s="3">
        <v>0</v>
      </c>
      <c r="E24" s="3">
        <v>1408907.9866843789</v>
      </c>
      <c r="F24" s="3">
        <v>0</v>
      </c>
      <c r="G24" s="3">
        <v>2482977.2727272725</v>
      </c>
    </row>
    <row r="25" spans="1:7" x14ac:dyDescent="0.25">
      <c r="A25">
        <v>7</v>
      </c>
      <c r="B25">
        <v>10</v>
      </c>
      <c r="C25" s="3">
        <v>2482977.2727272725</v>
      </c>
      <c r="D25" s="3">
        <v>0</v>
      </c>
      <c r="E25" s="3">
        <v>1257953.559539624</v>
      </c>
      <c r="F25" s="3">
        <v>0</v>
      </c>
      <c r="G25" s="3">
        <v>2482977.2727272725</v>
      </c>
    </row>
    <row r="26" spans="1:7" x14ac:dyDescent="0.25">
      <c r="A26">
        <v>8</v>
      </c>
      <c r="B26">
        <v>10</v>
      </c>
      <c r="C26" s="3">
        <v>2482977.2727272725</v>
      </c>
      <c r="D26" s="3">
        <v>0</v>
      </c>
      <c r="E26" s="3">
        <v>1123172.8210175214</v>
      </c>
      <c r="F26" s="3">
        <v>0</v>
      </c>
      <c r="G26" s="3">
        <v>2482977.2727272725</v>
      </c>
    </row>
    <row r="27" spans="1:7" x14ac:dyDescent="0.25">
      <c r="A27">
        <v>9</v>
      </c>
      <c r="B27">
        <v>10</v>
      </c>
      <c r="C27" s="3">
        <v>2482977.2727272725</v>
      </c>
      <c r="D27" s="3">
        <v>0</v>
      </c>
      <c r="E27" s="3">
        <v>1002832.8759085012</v>
      </c>
      <c r="F27" s="3">
        <v>0</v>
      </c>
      <c r="G27" s="3">
        <v>2482977.2727272725</v>
      </c>
    </row>
    <row r="28" spans="1:7" x14ac:dyDescent="0.25">
      <c r="A28">
        <v>10</v>
      </c>
      <c r="B28">
        <v>10</v>
      </c>
      <c r="C28" s="3">
        <v>2482977.2727272725</v>
      </c>
      <c r="D28" s="3">
        <v>0</v>
      </c>
      <c r="E28" s="3">
        <v>895386.49634687603</v>
      </c>
      <c r="F28" s="3">
        <v>0</v>
      </c>
      <c r="G28" s="3">
        <v>2482977.2727272725</v>
      </c>
    </row>
    <row r="29" spans="1:7" x14ac:dyDescent="0.25">
      <c r="A29">
        <v>11</v>
      </c>
      <c r="B29">
        <v>10</v>
      </c>
      <c r="C29" s="3">
        <v>2482977.2727272725</v>
      </c>
      <c r="D29" s="3">
        <v>0</v>
      </c>
      <c r="E29" s="3">
        <v>799452.22888113919</v>
      </c>
      <c r="F29" s="3">
        <v>0</v>
      </c>
      <c r="G29" s="3">
        <v>2482977.2727272725</v>
      </c>
    </row>
    <row r="30" spans="1:7" x14ac:dyDescent="0.25">
      <c r="A30">
        <v>12</v>
      </c>
      <c r="B30">
        <v>10</v>
      </c>
      <c r="C30" s="3">
        <v>2482977.2727272725</v>
      </c>
      <c r="D30" s="3">
        <v>0</v>
      </c>
      <c r="E30" s="3">
        <v>713796.63292958844</v>
      </c>
      <c r="F30" s="3">
        <v>0</v>
      </c>
      <c r="G30" s="3">
        <v>2482977.2727272725</v>
      </c>
    </row>
    <row r="31" spans="1:7" x14ac:dyDescent="0.25">
      <c r="A31">
        <v>13</v>
      </c>
      <c r="B31">
        <v>10</v>
      </c>
      <c r="C31" s="3">
        <v>2482977.2727272725</v>
      </c>
      <c r="D31" s="3">
        <v>0</v>
      </c>
      <c r="E31" s="3">
        <v>637318.42225856124</v>
      </c>
      <c r="F31" s="3">
        <v>0</v>
      </c>
      <c r="G31" s="3">
        <v>2482977.2727272725</v>
      </c>
    </row>
    <row r="32" spans="1:7" x14ac:dyDescent="0.25">
      <c r="A32">
        <v>14</v>
      </c>
      <c r="B32">
        <v>10</v>
      </c>
      <c r="C32" s="3">
        <v>2482977.2727272725</v>
      </c>
      <c r="D32" s="3">
        <v>0</v>
      </c>
      <c r="E32" s="3">
        <v>569034.30558800092</v>
      </c>
      <c r="F32" s="3">
        <v>0</v>
      </c>
      <c r="G32" s="3">
        <v>2482977.2727272725</v>
      </c>
    </row>
    <row r="33" spans="1:7" x14ac:dyDescent="0.25">
      <c r="C33" s="3">
        <v>28554238.63636364</v>
      </c>
      <c r="D33" s="3">
        <v>16500000</v>
      </c>
      <c r="E33" s="3">
        <v>12855276.046448238</v>
      </c>
      <c r="F33" s="3">
        <v>12831049.574070698</v>
      </c>
      <c r="G33" s="3">
        <v>12054238.636363637</v>
      </c>
    </row>
    <row r="35" spans="1:7" x14ac:dyDescent="0.25">
      <c r="F35" s="2" t="s">
        <v>7</v>
      </c>
      <c r="G35" s="4">
        <v>24226.472377540544</v>
      </c>
    </row>
    <row r="36" spans="1:7" x14ac:dyDescent="0.25">
      <c r="F36" s="2" t="s">
        <v>8</v>
      </c>
      <c r="G36" s="6">
        <v>1.0018881130680453</v>
      </c>
    </row>
    <row r="37" spans="1:7" x14ac:dyDescent="0.25">
      <c r="F37" s="2" t="s">
        <v>9</v>
      </c>
      <c r="G37" s="12">
        <v>0.12049529553682392</v>
      </c>
    </row>
    <row r="39" spans="1:7" x14ac:dyDescent="0.25">
      <c r="A39" s="2" t="s">
        <v>35</v>
      </c>
    </row>
    <row r="41" spans="1:7" x14ac:dyDescent="0.25">
      <c r="A41" t="s">
        <v>0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33</v>
      </c>
    </row>
    <row r="42" spans="1:7" x14ac:dyDescent="0.25">
      <c r="A42">
        <v>1</v>
      </c>
      <c r="B42">
        <v>0</v>
      </c>
      <c r="C42">
        <v>0</v>
      </c>
      <c r="D42">
        <v>1472000</v>
      </c>
      <c r="E42">
        <v>0</v>
      </c>
      <c r="F42">
        <v>1472000</v>
      </c>
      <c r="G42">
        <v>-1472000</v>
      </c>
    </row>
    <row r="43" spans="1:7" x14ac:dyDescent="0.25">
      <c r="A43">
        <v>2</v>
      </c>
      <c r="B43" s="9">
        <v>1</v>
      </c>
      <c r="C43" s="9">
        <v>620744.31818181812</v>
      </c>
      <c r="D43" s="9">
        <v>3122000</v>
      </c>
      <c r="E43" s="9">
        <v>591185.06493506487</v>
      </c>
      <c r="F43" s="9">
        <v>2973333.333333333</v>
      </c>
      <c r="G43" s="9">
        <v>-2501255.6818181816</v>
      </c>
    </row>
    <row r="44" spans="1:7" x14ac:dyDescent="0.25">
      <c r="A44">
        <v>3</v>
      </c>
      <c r="B44" s="9">
        <v>3</v>
      </c>
      <c r="C44" s="9">
        <v>1241488.6363636362</v>
      </c>
      <c r="D44" s="9">
        <v>4318000</v>
      </c>
      <c r="E44" s="9">
        <v>1126066.7903525045</v>
      </c>
      <c r="F44" s="9">
        <v>3916553.2879818594</v>
      </c>
      <c r="G44" s="9">
        <v>-3076511.3636363638</v>
      </c>
    </row>
    <row r="45" spans="1:7" x14ac:dyDescent="0.25">
      <c r="A45">
        <v>4</v>
      </c>
      <c r="B45" s="9">
        <v>7</v>
      </c>
      <c r="C45" s="9">
        <v>1862232.9545454544</v>
      </c>
      <c r="D45" s="9">
        <v>4025000</v>
      </c>
      <c r="E45" s="9">
        <v>1608666.8433607207</v>
      </c>
      <c r="F45" s="9">
        <v>3476946.3340891907</v>
      </c>
      <c r="G45" s="9">
        <v>-2162767.0454545459</v>
      </c>
    </row>
    <row r="46" spans="1:7" x14ac:dyDescent="0.25">
      <c r="A46">
        <v>5</v>
      </c>
      <c r="B46" s="9">
        <v>10</v>
      </c>
      <c r="C46" s="9">
        <v>2482977.2727272725</v>
      </c>
      <c r="D46" s="9">
        <v>3563000</v>
      </c>
      <c r="E46" s="9">
        <v>2042751.5471247248</v>
      </c>
      <c r="F46" s="9">
        <v>2931288.9176834757</v>
      </c>
      <c r="G46" s="9">
        <v>-1080022.7272727275</v>
      </c>
    </row>
    <row r="47" spans="1:7" x14ac:dyDescent="0.25">
      <c r="A47">
        <v>6</v>
      </c>
      <c r="B47" s="9">
        <v>10</v>
      </c>
      <c r="C47" s="9">
        <v>2482977.2727272725</v>
      </c>
      <c r="D47" s="9">
        <v>0</v>
      </c>
      <c r="E47" s="9">
        <v>1945477.663928309</v>
      </c>
      <c r="F47" s="9">
        <v>0</v>
      </c>
      <c r="G47" s="9">
        <v>2482977.2727272725</v>
      </c>
    </row>
    <row r="48" spans="1:7" x14ac:dyDescent="0.25">
      <c r="A48">
        <v>7</v>
      </c>
      <c r="B48" s="9">
        <v>10</v>
      </c>
      <c r="C48" s="9">
        <v>2482977.2727272725</v>
      </c>
      <c r="D48" s="9">
        <v>0</v>
      </c>
      <c r="E48" s="9">
        <v>1852835.8704079136</v>
      </c>
      <c r="F48" s="9">
        <v>0</v>
      </c>
      <c r="G48" s="9">
        <v>2482977.2727272725</v>
      </c>
    </row>
    <row r="49" spans="1:7" x14ac:dyDescent="0.25">
      <c r="A49">
        <v>8</v>
      </c>
      <c r="B49" s="9">
        <v>10</v>
      </c>
      <c r="C49" s="9">
        <v>2482977.2727272725</v>
      </c>
      <c r="D49" s="9">
        <v>0</v>
      </c>
      <c r="E49" s="9">
        <v>1764605.5908646793</v>
      </c>
      <c r="F49" s="9">
        <v>0</v>
      </c>
      <c r="G49" s="9">
        <v>2482977.2727272725</v>
      </c>
    </row>
    <row r="50" spans="1:7" x14ac:dyDescent="0.25">
      <c r="A50">
        <v>9</v>
      </c>
      <c r="B50" s="9">
        <v>10</v>
      </c>
      <c r="C50" s="9">
        <v>2482977.2727272725</v>
      </c>
      <c r="D50" s="9">
        <v>0</v>
      </c>
      <c r="E50" s="9">
        <v>1680576.7532044568</v>
      </c>
      <c r="F50" s="9">
        <v>0</v>
      </c>
      <c r="G50" s="9">
        <v>2482977.2727272725</v>
      </c>
    </row>
    <row r="51" spans="1:7" x14ac:dyDescent="0.25">
      <c r="A51">
        <v>10</v>
      </c>
      <c r="B51" s="9">
        <v>10</v>
      </c>
      <c r="C51" s="9">
        <v>2482977.2727272725</v>
      </c>
      <c r="D51" s="9">
        <v>0</v>
      </c>
      <c r="E51" s="9">
        <v>1600549.2887661492</v>
      </c>
      <c r="F51" s="9">
        <v>0</v>
      </c>
      <c r="G51" s="9">
        <v>2482977.2727272725</v>
      </c>
    </row>
    <row r="52" spans="1:7" x14ac:dyDescent="0.25">
      <c r="A52">
        <v>11</v>
      </c>
      <c r="B52" s="9">
        <v>10</v>
      </c>
      <c r="C52" s="9">
        <v>2482977.2727272725</v>
      </c>
      <c r="D52" s="9">
        <v>0</v>
      </c>
      <c r="E52" s="9">
        <v>1524332.6559677611</v>
      </c>
      <c r="F52" s="9">
        <v>0</v>
      </c>
      <c r="G52" s="9">
        <v>2482977.2727272725</v>
      </c>
    </row>
    <row r="53" spans="1:7" x14ac:dyDescent="0.25">
      <c r="A53">
        <v>12</v>
      </c>
      <c r="B53" s="9">
        <v>10</v>
      </c>
      <c r="C53" s="9">
        <v>2482977.2727272725</v>
      </c>
      <c r="D53" s="9">
        <v>0</v>
      </c>
      <c r="E53" s="9">
        <v>1451745.3866359629</v>
      </c>
      <c r="F53" s="9">
        <v>0</v>
      </c>
      <c r="G53" s="9">
        <v>2482977.2727272725</v>
      </c>
    </row>
    <row r="54" spans="1:7" x14ac:dyDescent="0.25">
      <c r="A54">
        <v>13</v>
      </c>
      <c r="B54" s="9">
        <v>10</v>
      </c>
      <c r="C54" s="9">
        <v>2482977.2727272725</v>
      </c>
      <c r="D54" s="9">
        <v>0</v>
      </c>
      <c r="E54" s="9">
        <v>1382614.6539390124</v>
      </c>
      <c r="F54" s="9">
        <v>0</v>
      </c>
      <c r="G54" s="9">
        <v>2482977.2727272725</v>
      </c>
    </row>
    <row r="55" spans="1:7" x14ac:dyDescent="0.25">
      <c r="A55">
        <v>14</v>
      </c>
      <c r="B55" s="9">
        <v>10</v>
      </c>
      <c r="C55" s="9">
        <v>2482977.2727272725</v>
      </c>
      <c r="D55" s="9">
        <v>0</v>
      </c>
      <c r="E55" s="9">
        <v>1316775.8608942972</v>
      </c>
      <c r="F55" s="9">
        <v>0</v>
      </c>
      <c r="G55" s="9">
        <v>2482977.2727272725</v>
      </c>
    </row>
    <row r="56" spans="1:7" x14ac:dyDescent="0.25">
      <c r="B56" s="9"/>
      <c r="C56" s="9">
        <v>28554238.63636364</v>
      </c>
      <c r="D56" s="9">
        <v>16500000</v>
      </c>
      <c r="E56" s="9">
        <v>19888183.970381554</v>
      </c>
      <c r="F56" s="9">
        <v>14770121.873087857</v>
      </c>
      <c r="G56" s="9">
        <v>12054238.636363637</v>
      </c>
    </row>
    <row r="57" spans="1:7" x14ac:dyDescent="0.25">
      <c r="B57" s="9"/>
      <c r="C57" s="9"/>
      <c r="D57" s="9"/>
      <c r="E57" s="9"/>
      <c r="F57" s="9"/>
      <c r="G57" s="9"/>
    </row>
    <row r="58" spans="1:7" x14ac:dyDescent="0.25">
      <c r="B58" s="9"/>
      <c r="C58" s="9"/>
      <c r="D58" s="9"/>
      <c r="E58" s="9"/>
      <c r="F58" s="18" t="s">
        <v>7</v>
      </c>
      <c r="G58" s="18">
        <v>5118062.0972936973</v>
      </c>
    </row>
    <row r="59" spans="1:7" x14ac:dyDescent="0.25">
      <c r="F59" s="2" t="s">
        <v>8</v>
      </c>
      <c r="G59" s="21">
        <v>1.3465145474946383</v>
      </c>
    </row>
    <row r="60" spans="1:7" x14ac:dyDescent="0.25">
      <c r="F60" s="19" t="s">
        <v>9</v>
      </c>
      <c r="G60" s="19">
        <v>0.12049529553682392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G54" sqref="F54:G54"/>
    </sheetView>
  </sheetViews>
  <sheetFormatPr defaultColWidth="11.42578125" defaultRowHeight="15" x14ac:dyDescent="0.25"/>
  <cols>
    <col min="5" max="5" width="21.140625" customWidth="1"/>
    <col min="6" max="6" width="23.140625" customWidth="1"/>
    <col min="7" max="7" width="19.140625" customWidth="1"/>
  </cols>
  <sheetData>
    <row r="1" spans="1:7" x14ac:dyDescent="0.25">
      <c r="A1" s="2" t="s">
        <v>38</v>
      </c>
    </row>
    <row r="2" spans="1:7" x14ac:dyDescent="0.25">
      <c r="A2" t="s">
        <v>43</v>
      </c>
    </row>
    <row r="6" spans="1:7" x14ac:dyDescent="0.25">
      <c r="A6" s="2" t="s">
        <v>39</v>
      </c>
    </row>
    <row r="8" spans="1:7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7" x14ac:dyDescent="0.25">
      <c r="A9">
        <v>1</v>
      </c>
      <c r="B9">
        <v>0</v>
      </c>
      <c r="C9">
        <v>0</v>
      </c>
      <c r="D9">
        <v>1272000</v>
      </c>
      <c r="E9">
        <v>0</v>
      </c>
      <c r="F9">
        <v>1272000</v>
      </c>
      <c r="G9">
        <v>-1272000</v>
      </c>
    </row>
    <row r="10" spans="1:7" x14ac:dyDescent="0.25">
      <c r="A10">
        <v>2</v>
      </c>
      <c r="B10">
        <v>1</v>
      </c>
      <c r="C10">
        <v>758687.5</v>
      </c>
      <c r="D10">
        <v>2922000</v>
      </c>
      <c r="E10">
        <v>677399.55357142852</v>
      </c>
      <c r="F10">
        <v>2608928.5714285714</v>
      </c>
      <c r="G10">
        <v>-2163312.5</v>
      </c>
    </row>
    <row r="11" spans="1:7" x14ac:dyDescent="0.25">
      <c r="A11">
        <v>3</v>
      </c>
      <c r="B11">
        <v>3</v>
      </c>
      <c r="C11">
        <v>1517375</v>
      </c>
      <c r="D11">
        <v>4118000</v>
      </c>
      <c r="E11">
        <v>1209642.0599489794</v>
      </c>
      <c r="F11">
        <v>3282844.3877551015</v>
      </c>
      <c r="G11">
        <v>-2600625</v>
      </c>
    </row>
    <row r="12" spans="1:7" x14ac:dyDescent="0.25">
      <c r="A12">
        <v>4</v>
      </c>
      <c r="B12">
        <v>7</v>
      </c>
      <c r="C12">
        <v>2276062.5</v>
      </c>
      <c r="D12">
        <v>3825000</v>
      </c>
      <c r="E12">
        <v>1620056.3302888116</v>
      </c>
      <c r="F12">
        <v>2722559.4478862965</v>
      </c>
      <c r="G12">
        <v>-1548937.5</v>
      </c>
    </row>
    <row r="13" spans="1:7" x14ac:dyDescent="0.25">
      <c r="A13">
        <v>5</v>
      </c>
      <c r="B13">
        <v>10</v>
      </c>
      <c r="C13">
        <v>3034750</v>
      </c>
      <c r="D13">
        <v>3363000</v>
      </c>
      <c r="E13">
        <v>1928638.4884390614</v>
      </c>
      <c r="F13">
        <v>2137247.2976754471</v>
      </c>
      <c r="G13">
        <v>-328250</v>
      </c>
    </row>
    <row r="14" spans="1:7" x14ac:dyDescent="0.25">
      <c r="A14">
        <v>6</v>
      </c>
      <c r="B14">
        <v>10</v>
      </c>
      <c r="C14">
        <v>3034750</v>
      </c>
      <c r="D14">
        <v>0</v>
      </c>
      <c r="E14">
        <v>1721998.650392019</v>
      </c>
      <c r="F14">
        <v>0</v>
      </c>
      <c r="G14">
        <v>3034750</v>
      </c>
    </row>
    <row r="15" spans="1:7" x14ac:dyDescent="0.25">
      <c r="A15">
        <v>7</v>
      </c>
      <c r="B15">
        <v>10</v>
      </c>
      <c r="C15">
        <v>3034750</v>
      </c>
      <c r="D15">
        <v>0</v>
      </c>
      <c r="E15">
        <v>1537498.7949928739</v>
      </c>
      <c r="F15">
        <v>0</v>
      </c>
      <c r="G15">
        <v>3034750</v>
      </c>
    </row>
    <row r="16" spans="1:7" x14ac:dyDescent="0.25">
      <c r="A16">
        <v>8</v>
      </c>
      <c r="B16">
        <v>10</v>
      </c>
      <c r="C16">
        <v>3034750</v>
      </c>
      <c r="D16">
        <v>0</v>
      </c>
      <c r="E16">
        <v>1372766.7812436374</v>
      </c>
      <c r="F16">
        <v>0</v>
      </c>
      <c r="G16">
        <v>3034750</v>
      </c>
    </row>
    <row r="17" spans="1:7" x14ac:dyDescent="0.25">
      <c r="A17">
        <v>9</v>
      </c>
      <c r="B17">
        <v>10</v>
      </c>
      <c r="C17">
        <v>3034750</v>
      </c>
      <c r="D17">
        <v>0</v>
      </c>
      <c r="E17">
        <v>1225684.6261103905</v>
      </c>
      <c r="F17">
        <v>0</v>
      </c>
      <c r="G17">
        <v>3034750</v>
      </c>
    </row>
    <row r="18" spans="1:7" x14ac:dyDescent="0.25">
      <c r="A18">
        <v>10</v>
      </c>
      <c r="B18">
        <v>10</v>
      </c>
      <c r="C18">
        <v>3034750</v>
      </c>
      <c r="D18">
        <v>0</v>
      </c>
      <c r="E18">
        <v>1094361.2733128485</v>
      </c>
      <c r="F18">
        <v>0</v>
      </c>
      <c r="G18">
        <v>3034750</v>
      </c>
    </row>
    <row r="19" spans="1:7" x14ac:dyDescent="0.25">
      <c r="A19">
        <v>11</v>
      </c>
      <c r="B19">
        <v>10</v>
      </c>
      <c r="C19">
        <v>3034750</v>
      </c>
      <c r="D19">
        <v>0</v>
      </c>
      <c r="E19">
        <v>977108.27974361472</v>
      </c>
      <c r="F19">
        <v>0</v>
      </c>
      <c r="G19">
        <v>3034750</v>
      </c>
    </row>
    <row r="20" spans="1:7" x14ac:dyDescent="0.25">
      <c r="A20">
        <v>12</v>
      </c>
      <c r="B20">
        <v>10</v>
      </c>
      <c r="C20">
        <v>3034750</v>
      </c>
      <c r="D20">
        <v>0</v>
      </c>
      <c r="E20">
        <v>872418.10691394156</v>
      </c>
      <c r="F20">
        <v>0</v>
      </c>
      <c r="G20">
        <v>3034750</v>
      </c>
    </row>
    <row r="21" spans="1:7" x14ac:dyDescent="0.25">
      <c r="A21">
        <v>13</v>
      </c>
      <c r="B21">
        <v>10</v>
      </c>
      <c r="C21">
        <v>3034750</v>
      </c>
      <c r="D21">
        <v>0</v>
      </c>
      <c r="E21" s="3">
        <v>778944.7383160193</v>
      </c>
      <c r="F21" s="3">
        <v>0</v>
      </c>
      <c r="G21">
        <v>3034750</v>
      </c>
    </row>
    <row r="22" spans="1:7" x14ac:dyDescent="0.25">
      <c r="A22">
        <v>14</v>
      </c>
      <c r="B22">
        <v>10</v>
      </c>
      <c r="C22">
        <v>3034750</v>
      </c>
      <c r="D22">
        <v>0</v>
      </c>
      <c r="E22">
        <v>695486.37349644571</v>
      </c>
      <c r="F22">
        <v>0</v>
      </c>
      <c r="G22">
        <v>3034750</v>
      </c>
    </row>
    <row r="23" spans="1:7" x14ac:dyDescent="0.25">
      <c r="C23">
        <v>34899625</v>
      </c>
      <c r="D23">
        <v>15500000</v>
      </c>
      <c r="E23" s="8">
        <v>15712004.056770071</v>
      </c>
      <c r="F23" s="20">
        <v>12023579.704745417</v>
      </c>
      <c r="G23" s="4">
        <v>19399625</v>
      </c>
    </row>
    <row r="24" spans="1:7" x14ac:dyDescent="0.25">
      <c r="F24" s="2"/>
      <c r="G24" s="6"/>
    </row>
    <row r="25" spans="1:7" x14ac:dyDescent="0.25">
      <c r="F25" s="2" t="s">
        <v>7</v>
      </c>
      <c r="G25" s="20">
        <v>3688424.3520246539</v>
      </c>
    </row>
    <row r="26" spans="1:7" x14ac:dyDescent="0.25">
      <c r="F26" s="2" t="s">
        <v>8</v>
      </c>
      <c r="G26" s="21">
        <v>1.3067659085396108</v>
      </c>
    </row>
    <row r="27" spans="1:7" x14ac:dyDescent="0.25">
      <c r="F27" s="2" t="s">
        <v>9</v>
      </c>
      <c r="G27" s="19">
        <v>0.19885274749379667</v>
      </c>
    </row>
    <row r="29" spans="1:7" x14ac:dyDescent="0.25">
      <c r="A29" s="2" t="s">
        <v>40</v>
      </c>
    </row>
    <row r="30" spans="1:7" x14ac:dyDescent="0.25">
      <c r="A30" t="s">
        <v>0</v>
      </c>
      <c r="B30" t="s">
        <v>1</v>
      </c>
      <c r="C30" t="s">
        <v>2</v>
      </c>
      <c r="D30" t="s">
        <v>3</v>
      </c>
      <c r="E30" t="s">
        <v>4</v>
      </c>
      <c r="F30" t="s">
        <v>5</v>
      </c>
      <c r="G30" t="s">
        <v>33</v>
      </c>
    </row>
    <row r="31" spans="1:7" x14ac:dyDescent="0.25">
      <c r="A31">
        <v>1</v>
      </c>
      <c r="B31">
        <v>0</v>
      </c>
      <c r="C31">
        <v>0</v>
      </c>
      <c r="D31">
        <v>1272000</v>
      </c>
      <c r="E31">
        <v>0</v>
      </c>
      <c r="F31">
        <v>1272000</v>
      </c>
      <c r="G31">
        <v>-1272000</v>
      </c>
    </row>
    <row r="32" spans="1:7" x14ac:dyDescent="0.25">
      <c r="A32">
        <v>2</v>
      </c>
      <c r="B32">
        <v>1</v>
      </c>
      <c r="C32">
        <v>758687.5</v>
      </c>
      <c r="D32">
        <v>2922000</v>
      </c>
      <c r="E32">
        <v>722559.52380952379</v>
      </c>
      <c r="F32">
        <v>2782857.1428571427</v>
      </c>
      <c r="G32">
        <v>-2163312.5</v>
      </c>
    </row>
    <row r="33" spans="1:7" x14ac:dyDescent="0.25">
      <c r="A33">
        <v>3</v>
      </c>
      <c r="B33">
        <v>3</v>
      </c>
      <c r="C33">
        <v>1517375</v>
      </c>
      <c r="D33">
        <v>4118000</v>
      </c>
      <c r="E33">
        <v>1376303.8548752833</v>
      </c>
      <c r="F33">
        <v>3735147.3922902495</v>
      </c>
      <c r="G33">
        <v>-2600625</v>
      </c>
    </row>
    <row r="34" spans="1:7" x14ac:dyDescent="0.25">
      <c r="A34">
        <v>4</v>
      </c>
      <c r="B34">
        <v>7</v>
      </c>
      <c r="C34">
        <v>2276062.5</v>
      </c>
      <c r="D34">
        <v>3825000</v>
      </c>
      <c r="E34">
        <v>1966148.3641075476</v>
      </c>
      <c r="F34">
        <v>3304178.8143828958</v>
      </c>
      <c r="G34">
        <v>-1548937.5</v>
      </c>
    </row>
    <row r="35" spans="1:7" x14ac:dyDescent="0.25">
      <c r="A35">
        <v>5</v>
      </c>
      <c r="B35">
        <v>10</v>
      </c>
      <c r="C35">
        <v>3034750</v>
      </c>
      <c r="D35">
        <v>3363000</v>
      </c>
      <c r="E35">
        <v>2496696.335374664</v>
      </c>
      <c r="F35">
        <v>2766748.4227250991</v>
      </c>
      <c r="G35">
        <v>-328250</v>
      </c>
    </row>
    <row r="36" spans="1:7" x14ac:dyDescent="0.25">
      <c r="A36">
        <v>6</v>
      </c>
      <c r="B36">
        <v>10</v>
      </c>
      <c r="C36">
        <v>3034750</v>
      </c>
      <c r="D36">
        <v>0</v>
      </c>
      <c r="E36">
        <v>2377806.0336901559</v>
      </c>
      <c r="F36">
        <v>0</v>
      </c>
      <c r="G36">
        <v>3034750</v>
      </c>
    </row>
    <row r="37" spans="1:7" x14ac:dyDescent="0.25">
      <c r="A37">
        <v>7</v>
      </c>
      <c r="B37">
        <v>10</v>
      </c>
      <c r="C37">
        <v>3034750</v>
      </c>
      <c r="D37">
        <v>0</v>
      </c>
      <c r="E37">
        <v>2264577.1749430057</v>
      </c>
      <c r="F37">
        <v>0</v>
      </c>
      <c r="G37">
        <v>3034750</v>
      </c>
    </row>
    <row r="38" spans="1:7" x14ac:dyDescent="0.25">
      <c r="A38">
        <v>8</v>
      </c>
      <c r="B38">
        <v>10</v>
      </c>
      <c r="C38">
        <v>3034750</v>
      </c>
      <c r="D38">
        <v>0</v>
      </c>
      <c r="E38">
        <v>2156740.1666123862</v>
      </c>
      <c r="F38">
        <v>0</v>
      </c>
      <c r="G38">
        <v>3034750</v>
      </c>
    </row>
    <row r="39" spans="1:7" x14ac:dyDescent="0.25">
      <c r="A39">
        <v>9</v>
      </c>
      <c r="B39">
        <v>10</v>
      </c>
      <c r="C39">
        <v>3034750</v>
      </c>
      <c r="D39">
        <v>0</v>
      </c>
      <c r="E39">
        <v>2054038.2539165583</v>
      </c>
      <c r="F39">
        <v>0</v>
      </c>
      <c r="G39">
        <v>3034750</v>
      </c>
    </row>
    <row r="40" spans="1:7" x14ac:dyDescent="0.25">
      <c r="A40">
        <v>10</v>
      </c>
      <c r="B40">
        <v>10</v>
      </c>
      <c r="C40">
        <v>3034750</v>
      </c>
      <c r="D40">
        <v>0</v>
      </c>
      <c r="E40">
        <v>1956226.9084919603</v>
      </c>
      <c r="F40">
        <v>0</v>
      </c>
      <c r="G40">
        <v>3034750</v>
      </c>
    </row>
    <row r="41" spans="1:7" x14ac:dyDescent="0.25">
      <c r="A41">
        <v>11</v>
      </c>
      <c r="B41">
        <v>10</v>
      </c>
      <c r="C41">
        <v>3034750</v>
      </c>
      <c r="D41">
        <v>0</v>
      </c>
      <c r="E41">
        <v>1863073.2461828194</v>
      </c>
      <c r="F41">
        <v>0</v>
      </c>
      <c r="G41">
        <v>3034750</v>
      </c>
    </row>
    <row r="42" spans="1:7" x14ac:dyDescent="0.25">
      <c r="A42">
        <v>12</v>
      </c>
      <c r="B42">
        <v>10</v>
      </c>
      <c r="C42">
        <v>3034750</v>
      </c>
      <c r="D42">
        <v>0</v>
      </c>
      <c r="E42">
        <v>1774355.472555066</v>
      </c>
      <c r="F42">
        <v>0</v>
      </c>
      <c r="G42">
        <v>3034750</v>
      </c>
    </row>
    <row r="43" spans="1:7" x14ac:dyDescent="0.25">
      <c r="A43">
        <v>13</v>
      </c>
      <c r="B43">
        <v>10</v>
      </c>
      <c r="C43">
        <v>3034750</v>
      </c>
      <c r="D43">
        <v>0</v>
      </c>
      <c r="E43">
        <v>1689862.3548143487</v>
      </c>
      <c r="F43">
        <v>0</v>
      </c>
      <c r="G43">
        <v>3034750</v>
      </c>
    </row>
    <row r="44" spans="1:7" x14ac:dyDescent="0.25">
      <c r="A44">
        <v>14</v>
      </c>
      <c r="B44">
        <v>10</v>
      </c>
      <c r="C44">
        <v>3034750</v>
      </c>
      <c r="D44">
        <v>0</v>
      </c>
      <c r="E44">
        <v>1609392.7188708079</v>
      </c>
      <c r="F44">
        <v>0</v>
      </c>
      <c r="G44">
        <v>3034750</v>
      </c>
    </row>
    <row r="45" spans="1:7" x14ac:dyDescent="0.25">
      <c r="C45">
        <v>34899625</v>
      </c>
      <c r="D45">
        <v>15500000</v>
      </c>
      <c r="E45">
        <v>24307780.408244129</v>
      </c>
      <c r="F45">
        <v>13860931.772255387</v>
      </c>
      <c r="G45">
        <v>19399625</v>
      </c>
    </row>
    <row r="47" spans="1:7" x14ac:dyDescent="0.25">
      <c r="F47" s="2" t="s">
        <v>7</v>
      </c>
      <c r="G47" s="20">
        <v>10446848.635988742</v>
      </c>
    </row>
    <row r="48" spans="1:7" x14ac:dyDescent="0.25">
      <c r="F48" s="2" t="s">
        <v>8</v>
      </c>
      <c r="G48" s="21">
        <v>1.7536902141672457</v>
      </c>
    </row>
    <row r="49" spans="6:7" x14ac:dyDescent="0.25">
      <c r="F49" s="2" t="s">
        <v>9</v>
      </c>
      <c r="G49" s="19">
        <v>0.19885274749379667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BB5EF39DCD20F4CBE4949984162BE2A" ma:contentTypeVersion="0" ma:contentTypeDescription="A content type to manage public (operations) IDB documents" ma:contentTypeScope="" ma:versionID="5ca743f81c8f6f0baa52ba41231615e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39116209</IDBDocs_x0020_Number>
    <Document_x0020_Author xmlns="9c571b2f-e523-4ab2-ba2e-09e151a03ef4">Fernandez, Roberto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10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UR-L1098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Proposal&lt;/USER_STAGE&gt;&lt;PD_OBJ_TYPE&gt;0&lt;/PD_OBJ_TYPE&gt;&lt;MAKERECORD&gt;N&lt;/MAKERECORD&gt;&lt;PD_FILEPT_NO&gt;PO-UR-L1098-Anl&lt;/PD_FILEPT_NO&gt;&lt;/Data&gt;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3A8D1E0F-EB19-4D86-B418-C5F0381E0BB4}"/>
</file>

<file path=customXml/itemProps2.xml><?xml version="1.0" encoding="utf-8"?>
<ds:datastoreItem xmlns:ds="http://schemas.openxmlformats.org/officeDocument/2006/customXml" ds:itemID="{F93D29B3-F45E-45F9-A661-E5983EF878D2}"/>
</file>

<file path=customXml/itemProps3.xml><?xml version="1.0" encoding="utf-8"?>
<ds:datastoreItem xmlns:ds="http://schemas.openxmlformats.org/officeDocument/2006/customXml" ds:itemID="{3022B3C3-9B9A-43BF-ABB1-FD04014B8A11}"/>
</file>

<file path=customXml/itemProps4.xml><?xml version="1.0" encoding="utf-8"?>
<ds:datastoreItem xmlns:ds="http://schemas.openxmlformats.org/officeDocument/2006/customXml" ds:itemID="{CDE352FE-7DE1-4B33-86E2-728DC4861BBA}"/>
</file>

<file path=customXml/itemProps5.xml><?xml version="1.0" encoding="utf-8"?>
<ds:datastoreItem xmlns:ds="http://schemas.openxmlformats.org/officeDocument/2006/customXml" ds:itemID="{C050FD76-75E9-4A3B-93A0-DC04B9B05B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Auxiliares</vt:lpstr>
      <vt:lpstr>Esc base 12%</vt:lpstr>
      <vt:lpstr>Esc base 5%</vt:lpstr>
      <vt:lpstr>Conservador</vt:lpstr>
      <vt:lpstr>Favorable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Calcúlos para la Evaluación Económica del programa </dc:title>
  <dc:creator/>
  <cp:lastModifiedBy/>
  <dcterms:created xsi:type="dcterms:W3CDTF">2006-09-16T00:00:00Z</dcterms:created>
  <dcterms:modified xsi:type="dcterms:W3CDTF">2014-10-27T19:30:53Z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0x01010046CF21643EE8D14686A648AA6DAD0892008BB5EF39DCD20F4CBE4949984162BE2A</vt:lpwstr>
  </property>
  <property fmtid="{D5CDD505-2E9C-101B-9397-08002B2CF9AE}" pid="5" name="TaxKeywordTaxHTField">
    <vt:lpwstr/>
  </property>
  <property fmtid="{D5CDD505-2E9C-101B-9397-08002B2CF9AE}" pid="6" name="Series Operations IDB">
    <vt:lpwstr>10;#Loan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