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sktop\CEDRICKJ\D DRIVE\DATA.IDB\Documents\Work 2\Work 2\RND\2720\"/>
    </mc:Choice>
  </mc:AlternateContent>
  <bookViews>
    <workbookView xWindow="0" yWindow="0" windowWidth="23040" windowHeight="9090" xr2:uid="{2B07B8BE-EE0B-40A4-90BF-4536BDE26CEA}"/>
  </bookViews>
  <sheets>
    <sheet name="PPM 2018" sheetId="1" r:id="rId1"/>
  </sheets>
  <definedNames>
    <definedName name="_">#REF!</definedName>
    <definedName name="_2">#REF!</definedName>
    <definedName name="_6">#REF!</definedName>
    <definedName name="_Fill" hidden="1">#REF!</definedName>
    <definedName name="A">#REF!</definedName>
    <definedName name="AAA">#REF!</definedName>
    <definedName name="e">#REF!</definedName>
    <definedName name="ffff">#REF!</definedName>
    <definedName name="GRAFI">#REF!</definedName>
    <definedName name="GRAFICO">#REF!</definedName>
    <definedName name="Pres">#REF!</definedName>
    <definedName name="Resumen">#REF!</definedName>
    <definedName name="SFGH">#REF!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" l="1"/>
  <c r="F95" i="1"/>
  <c r="F94" i="1"/>
  <c r="F93" i="1"/>
  <c r="F92" i="1"/>
  <c r="F91" i="1"/>
  <c r="F90" i="1"/>
  <c r="F89" i="1"/>
  <c r="F88" i="1"/>
  <c r="F86" i="1"/>
  <c r="F85" i="1"/>
  <c r="F84" i="1"/>
  <c r="F83" i="1"/>
  <c r="F81" i="1"/>
  <c r="F80" i="1"/>
  <c r="F79" i="1"/>
  <c r="F75" i="1"/>
  <c r="F74" i="1"/>
  <c r="F73" i="1"/>
  <c r="F72" i="1"/>
  <c r="F71" i="1"/>
  <c r="F70" i="1"/>
  <c r="N69" i="1"/>
  <c r="F69" i="1"/>
  <c r="F67" i="1"/>
  <c r="F63" i="1"/>
  <c r="F62" i="1"/>
  <c r="F61" i="1"/>
  <c r="F59" i="1"/>
  <c r="F58" i="1"/>
  <c r="F57" i="1"/>
  <c r="F56" i="1"/>
  <c r="F55" i="1"/>
  <c r="F54" i="1"/>
  <c r="F53" i="1"/>
  <c r="F52" i="1"/>
  <c r="F50" i="1"/>
  <c r="F29" i="1"/>
  <c r="F14" i="1"/>
  <c r="F19" i="1"/>
  <c r="F98" i="1"/>
</calcChain>
</file>

<file path=xl/sharedStrings.xml><?xml version="1.0" encoding="utf-8"?>
<sst xmlns="http://schemas.openxmlformats.org/spreadsheetml/2006/main" count="590" uniqueCount="252">
  <si>
    <t>Agence d'Exécution</t>
  </si>
  <si>
    <t>Unité d'Exécution</t>
  </si>
  <si>
    <t>Secrétariat Technique du Comité Interministériel d'Aménagement du Territoire (CIAT)</t>
  </si>
  <si>
    <t>Numéro et nom du programme</t>
  </si>
  <si>
    <t>2720/GR-HA 
PROGRAMME DE SECURITE FONCIERE EN MILIEU RURAL (PSFMR)</t>
  </si>
  <si>
    <t xml:space="preserve">Date de révision </t>
  </si>
  <si>
    <t>Janvier 2018</t>
  </si>
  <si>
    <t>Période couverte par le PPM</t>
  </si>
  <si>
    <t>Janvier - juin 2018</t>
  </si>
  <si>
    <t>.</t>
  </si>
  <si>
    <t>SERVICES NON CONSULTATIFS (S)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</si>
  <si>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</si>
  <si>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</si>
  <si>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</si>
  <si>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</si>
  <si>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</si>
  <si>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</si>
  <si>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</si>
  <si>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</si>
  <si>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</si>
  <si>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</si>
  <si>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</si>
  <si>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</si>
  <si>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 (Firmes) </t>
  </si>
  <si>
    <t>Date de signature du contrat</t>
  </si>
  <si>
    <t>CIAT/PSFMR/2720/S/AOI-01/14</t>
  </si>
  <si>
    <t>Composante 2 / Produit 2 / Activité 2.4.4</t>
  </si>
  <si>
    <t>Numérisation et l'indexation des archives des notaires et arpenteurs de la juridiction des Cayes</t>
  </si>
  <si>
    <t>AOI</t>
  </si>
  <si>
    <t>Ex-ante</t>
  </si>
  <si>
    <t>N/A</t>
  </si>
  <si>
    <t>Reporté sur décision de la coordination</t>
  </si>
  <si>
    <t>CIAT/PSFMR/2720/S/ED-01/14</t>
  </si>
  <si>
    <t>Composante 1 /Produit 1 / Activité 1.2.1</t>
  </si>
  <si>
    <t>Installation de bornes géodésiques mortes</t>
  </si>
  <si>
    <t>ED</t>
  </si>
  <si>
    <r>
      <t xml:space="preserve"> 3.6 (a) GN-2349-9  / </t>
    </r>
    <r>
      <rPr>
        <b/>
        <sz val="14"/>
        <rFont val="Calibri"/>
        <family val="2"/>
        <scheme val="minor"/>
      </rPr>
      <t>CNIGS</t>
    </r>
  </si>
  <si>
    <t>Adjugé</t>
  </si>
  <si>
    <t>CIAT/PSFMR/2720/S/CP-02/15</t>
  </si>
  <si>
    <t>Impression et reproduction de la Documentation professionnelle pour les juges (lois, texte juridiques … relatifs au foncier) pour  les 8 communes pilotes</t>
  </si>
  <si>
    <t>CP</t>
  </si>
  <si>
    <t>Décision de la coordination</t>
  </si>
  <si>
    <t>CIAT/PSFMR/2720/S/CP-01/16</t>
  </si>
  <si>
    <t>Composante 1 /Produit 1 / Activité 1.2.1.1</t>
  </si>
  <si>
    <t>Impressions &amp; publications de Manuel PFB, brochures, plaquettes, posters -  &amp; Film  / spots de sensibilisation</t>
  </si>
  <si>
    <t>Ex-post</t>
  </si>
  <si>
    <t>En attente</t>
  </si>
  <si>
    <t>CIAT/PSFMR/2720/S/CP-03/15</t>
  </si>
  <si>
    <t>Impression et publication de manuels pour l'élaboration du Plan Foncier de Base (PFB)</t>
  </si>
  <si>
    <t>CIAT/PSFMR/2720/S/CP-01/15</t>
  </si>
  <si>
    <t xml:space="preserve">Composante 1 /Produit 1/ Activité 1.2.1. </t>
  </si>
  <si>
    <t>Impression &amp; Publication  des  manuels, brochures, plaquettes d'information</t>
  </si>
  <si>
    <t>CIAT/PSFMR/2720/S/CP-04/15</t>
  </si>
  <si>
    <t>Impression et reproduction de feuillets / Poster de sensibilisation du programme pour les ambassades et consulats d'Haïti</t>
  </si>
  <si>
    <t>CIAT/PSFMR/2720/S/FA-02/15</t>
  </si>
  <si>
    <t>Composante 1 /Produit 1/ Activité 1.6.2. et 1.5.1.</t>
  </si>
  <si>
    <t xml:space="preserve">Restitution photogramétrique (transformation des photographies en plans) - Autres communes (Maniche, Chantal, Bahon, Ranquitte, Grande Rivière, Sainte Suzanne, Vallières). </t>
  </si>
  <si>
    <t>FA</t>
  </si>
  <si>
    <t>En cours (Atelier de restitution installé au CNIGS)</t>
  </si>
  <si>
    <t>TOTAL</t>
  </si>
  <si>
    <t xml:space="preserve">BUREAUX DE SERVICES-CONSEILS    (CF)                                                                                                                                            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</si>
  <si>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</si>
  <si>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</si>
  <si>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</si>
  <si>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CIAT/PSFMR/2720/CI/SED-07/16</t>
  </si>
  <si>
    <t>28 Facilitateurs /sensibilisateurs pour Chantal</t>
  </si>
  <si>
    <t>SED</t>
  </si>
  <si>
    <t xml:space="preserve">5.4(a) GN-2350-9 / Ces facilitateurs seront recruté pour une courte durée et seront replacés au fur et a mesure que les travaux progressent </t>
  </si>
  <si>
    <t>CIAT/PSFMR/2720/CI/SED-08/16</t>
  </si>
  <si>
    <t>41 Motards pour Chantal et Camp Perrin</t>
  </si>
  <si>
    <t>5.4(a) GN-2350-9</t>
  </si>
  <si>
    <t>CIAT/PSFMR/2720/CI/SED-04/16</t>
  </si>
  <si>
    <t>Composante 1 /Produit 1 / Activité 1.2.1.4</t>
  </si>
  <si>
    <t>Appui à l'harmonisation et monographie des zones pilotes</t>
  </si>
  <si>
    <r>
      <t xml:space="preserve">5.4(d) GN-2350-9/ </t>
    </r>
    <r>
      <rPr>
        <b/>
        <sz val="12"/>
        <rFont val="Calibri"/>
        <family val="2"/>
        <scheme val="minor"/>
      </rPr>
      <t>(Ouisa LOUTIS)</t>
    </r>
  </si>
  <si>
    <t>CIAT/PSFMR/2720/CI/QCNI-04/16</t>
  </si>
  <si>
    <t>Un (1) Chargé de Recherche</t>
  </si>
  <si>
    <t>QCNI</t>
  </si>
  <si>
    <t>CIAT/PSFMR/2720/CI/SED-01/16</t>
  </si>
  <si>
    <t>Composante 1 /Produit 1/ Activité 1.2.1</t>
  </si>
  <si>
    <t>Coordonnateur National PSFMR</t>
  </si>
  <si>
    <r>
      <t xml:space="preserve">5.4(a) GN-2350-9 / </t>
    </r>
    <r>
      <rPr>
        <b/>
        <sz val="12"/>
        <rFont val="Calibri"/>
        <family val="2"/>
        <scheme val="minor"/>
      </rPr>
      <t>Michèle Oriol</t>
    </r>
  </si>
  <si>
    <t>Annulé</t>
  </si>
  <si>
    <t>CIAT/PSFMR/2720/CI/SED-02/16</t>
  </si>
  <si>
    <t>Consultant en appui à la coordination</t>
  </si>
  <si>
    <r>
      <t xml:space="preserve">5.4(a) GN-2350-9  / </t>
    </r>
    <r>
      <rPr>
        <b/>
        <sz val="12"/>
        <rFont val="Calibri"/>
        <family val="2"/>
        <scheme val="minor"/>
      </rPr>
      <t>Paul Duret</t>
    </r>
  </si>
  <si>
    <t>CIAT/PSFMR/2720/CI/SED-03/16</t>
  </si>
  <si>
    <t>Consultant pour délimitation des limites administratives des communes du Nord</t>
  </si>
  <si>
    <r>
      <t xml:space="preserve">5.4(a) GN-2350-9 /  </t>
    </r>
    <r>
      <rPr>
        <b/>
        <sz val="12"/>
        <rFont val="Calibri"/>
        <family val="2"/>
        <scheme val="minor"/>
      </rPr>
      <t>Pierre Emmanuel</t>
    </r>
  </si>
  <si>
    <t>CIAT/PSFMR/2720/CI/QCNI-03/16</t>
  </si>
  <si>
    <t>Aspects légaux et sortie de l'indivision</t>
  </si>
  <si>
    <t>CIAT/PSFMR/2720/CI/QCNI-02/16</t>
  </si>
  <si>
    <t>Cartographe SIG</t>
  </si>
  <si>
    <t>CIAT/PSFMR/2720/CI/QCNI-01/16</t>
  </si>
  <si>
    <t>Consultant pour la conception et la supervision des travaux des bureaux des notaires et arpenteurs</t>
  </si>
  <si>
    <t>CIAT/PSFMR/2720/CI/QCNI-07/15</t>
  </si>
  <si>
    <t>Consultant pour l'élaboration des modules de formation pour les notaires (phase 2)</t>
  </si>
  <si>
    <t>CIAT/PSFMR/2720/CI/SED-06/16</t>
  </si>
  <si>
    <t>Consultant pour la formation des notaires (phase 2)</t>
  </si>
  <si>
    <r>
      <t xml:space="preserve">5.4(d) GN-2350-9  /  </t>
    </r>
    <r>
      <rPr>
        <b/>
        <sz val="12"/>
        <rFont val="Calibri"/>
        <family val="2"/>
        <scheme val="minor"/>
      </rPr>
      <t>Stephane Berre</t>
    </r>
    <r>
      <rPr>
        <sz val="12"/>
        <rFont val="Calibri"/>
        <family val="2"/>
        <scheme val="minor"/>
      </rPr>
      <t xml:space="preserve"> Continuité de service</t>
    </r>
  </si>
  <si>
    <t>CIAT/PSFMR/2720/CI/SED-10/16</t>
  </si>
  <si>
    <t xml:space="preserve">Composante 1 /Produit 1 </t>
  </si>
  <si>
    <t>Graphiste</t>
  </si>
  <si>
    <t>5.4(d) GN-2350-9   / Corinne Wieser</t>
  </si>
  <si>
    <t>CIAT/PSFMR/2720/CI/QCNI-08/16</t>
  </si>
  <si>
    <t>5 Analystes foncier (Chantal)</t>
  </si>
  <si>
    <t>CIAT/PSFMR/2720/CI/QCNI-13/16</t>
  </si>
  <si>
    <t>Responsable numérisation /Archivage (Sud)</t>
  </si>
  <si>
    <t>CIAT/PSFMR/2720/CI/QCNI-10/16</t>
  </si>
  <si>
    <t>Opérateurs de saisie pour Chantal et Camp Perrin</t>
  </si>
  <si>
    <t>CIAT/PSFMR/2720/CI/SED-13/16</t>
  </si>
  <si>
    <t>Composante 1 / Produit 1 / Activité 1.2</t>
  </si>
  <si>
    <t>Superviseur des travaux d'implantation des antennes GNSS</t>
  </si>
  <si>
    <t>5.4(a) GN-2350-9 / Abdou FALL</t>
  </si>
  <si>
    <t>CIAT/PSFMR/2720/CI/SED-09/16</t>
  </si>
  <si>
    <t>Superviseurs des enquêtes</t>
  </si>
  <si>
    <t>5.4(a) GN-2350-9 / deux (2) agents enqueteurs seront promus superviseurs Noms(……)</t>
  </si>
  <si>
    <t>CIAT/PSFMR/2720/CI/SED-12/16</t>
  </si>
  <si>
    <t>Coordonnateur de terrain (Chantal)</t>
  </si>
  <si>
    <t>5.4(a) GN-2350-9 /Réaffectation de Dady Julien</t>
  </si>
  <si>
    <t>CIAT/PSFMR/2720/CI/QCNI-05/16</t>
  </si>
  <si>
    <t>2 Responsables analyse foncière Chantal et Camp Perrin</t>
  </si>
  <si>
    <t>CIAT/PSFMR/2720/CI/QCNI-12/16</t>
  </si>
  <si>
    <t>Assistant responsable communication</t>
  </si>
  <si>
    <t>CIAT/PSFMR/2720/CI/QCNI-06/16</t>
  </si>
  <si>
    <t xml:space="preserve">1 Dispatcher Chantal </t>
  </si>
  <si>
    <t>CIAT/PSFMR/2720/CI/QCNI-09/16</t>
  </si>
  <si>
    <t>Superviseur Analystes foncier (Chantal)</t>
  </si>
  <si>
    <t>CIAT/PSFMR/2720/CI/SED-11/16</t>
  </si>
  <si>
    <t>Informaticien pour Chantal et Camp Perrin</t>
  </si>
  <si>
    <t>5.4(a) GN-2350-9 /Réaffectation de Jeff Emmanuel Dimanche</t>
  </si>
  <si>
    <t>CIAT/PSFMR/2720/CI/QCNI-11/16</t>
  </si>
  <si>
    <t>Assistante administrative affectée au bureau communal de Chantal</t>
  </si>
  <si>
    <t>CIAT/PSFMR/2720/CI/SED-08/17</t>
  </si>
  <si>
    <t>Topographes pour Bahon</t>
  </si>
  <si>
    <t>5.4(a) GN-2350-9  /réaffectation</t>
  </si>
  <si>
    <t>CIAT/PSFMR/2720/CI/SED-01/17</t>
  </si>
  <si>
    <t xml:space="preserve">Consultant en appui à la rédaction/finalisation de la méthodologie du PFB </t>
  </si>
  <si>
    <t>5.4(b) GN-2350-9  /Bernard GIANOLI</t>
  </si>
  <si>
    <t>CIAT/PSFMR/2720/CI/SED-10/17</t>
  </si>
  <si>
    <t>Analystes foncier pour Bahon (8 vérificateurs, 8 analystes et 4 origine commune)</t>
  </si>
  <si>
    <t>CIAT/PSFMR/2720/CI/SED-14/16</t>
  </si>
  <si>
    <t>Responsable service Informatique</t>
  </si>
  <si>
    <t>5.4(a) GN-2350-9 /Promotion de Josué Hans Débrosse au poste de responsible service Informatique</t>
  </si>
  <si>
    <t>En cours</t>
  </si>
  <si>
    <t>CIAT/PSFMR/2720/CI/SED-15/16</t>
  </si>
  <si>
    <t>Agent administratif coordination régionale Sud</t>
  </si>
  <si>
    <t>5.4(a) GN-2350-9 /Réaffectation de Carmélie ontuma Izmael</t>
  </si>
  <si>
    <t>CIAT/PSFMR/2720/CI/SED-16/16</t>
  </si>
  <si>
    <t>Coordonnateur Communal (Camp Perrin)</t>
  </si>
  <si>
    <t>5.4(a) GN-2350-9 /Réaffectation de Brenold Acra</t>
  </si>
  <si>
    <t>CIAT/PSFMR/2720/CI/SED-17/16</t>
  </si>
  <si>
    <t>23 Juristes foncier (Port-au-Prince, Camp-Perrin et Chantal)</t>
  </si>
  <si>
    <t>5.4(a) GN-2350-9 /Réaffectation de 9 analystes fonciers</t>
  </si>
  <si>
    <t>CIAT/PSFMR/2720/CI/SED-18/16</t>
  </si>
  <si>
    <t>2 Juristes foncier responsable adjoint  de l'analyse juridique</t>
  </si>
  <si>
    <t>5.4(a) GN-2350-9 / 2 analystes foncier promu superviseur</t>
  </si>
  <si>
    <t>CIAT/PSFMR/2720/CI/SED-19/16</t>
  </si>
  <si>
    <t>Technicien en évaluation des titres de propriété</t>
  </si>
  <si>
    <t>5.4(a) GN-2350-9 / analyste foncier promu Evaluateur</t>
  </si>
  <si>
    <t>CIAT/PSFMR/2720/CI/SED-21/16</t>
  </si>
  <si>
    <t>Consultant pour la supervison des travaux d'implantation des infrastructures géodésiques</t>
  </si>
  <si>
    <t>5.4(a) GN-2350-9 /Mise à disposition de Renaldo Sauveur par le CNIGS</t>
  </si>
  <si>
    <t>CIAT/PSFMR/2720/CI/SED-02/17</t>
  </si>
  <si>
    <r>
      <t>Consultant pour la finalisation des registres cadastraux et la monographie de la 1</t>
    </r>
    <r>
      <rPr>
        <vertAlign val="superscript"/>
        <sz val="11"/>
        <rFont val="Calibri"/>
        <family val="2"/>
        <scheme val="minor"/>
      </rPr>
      <t>ère</t>
    </r>
    <r>
      <rPr>
        <sz val="11"/>
        <rFont val="Calibri"/>
        <family val="2"/>
        <scheme val="minor"/>
      </rPr>
      <t>, 2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et 3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sections de Camp- Perrin</t>
    </r>
  </si>
  <si>
    <t>5.4(b) et (d) GN-2350-9  /Rousvelt ST-DIC</t>
  </si>
  <si>
    <t>CIAT/PSFMR/2720/CI/SED-26/17</t>
  </si>
  <si>
    <t>Topographes</t>
  </si>
  <si>
    <t>CIAT/PSFMR/2720/CI/SED-19/17</t>
  </si>
  <si>
    <t>Binôme superviseurs enquête et numérisation</t>
  </si>
  <si>
    <t>CIAT/PSFMR/2720/CI/SED-22/17</t>
  </si>
  <si>
    <t>Binôme enquêteurs et topographes</t>
  </si>
  <si>
    <t>CIAT/PSFMR/2720/CI/SED-03/17</t>
  </si>
  <si>
    <t>Consultant pour le plaidoyer du vote des lois /vérification des modifications apportées par les parlementaires et leurs consultants</t>
  </si>
  <si>
    <t xml:space="preserve">5.4(b) et (d) GN-2350-9  /Josué Pierre-Louis </t>
  </si>
  <si>
    <t>CIAT/PSFMR/2720/CI/SED-04/17</t>
  </si>
  <si>
    <t>Statistiques nationales des transacttions foncières enregistrées et transcrites</t>
  </si>
  <si>
    <t>5.4(b) GN-2350-9  /Ulrick FELIX</t>
  </si>
  <si>
    <t>CIAT/PSFMR/2720/CI/SED-09/17</t>
  </si>
  <si>
    <t>Enquêteurs pour Bahon</t>
  </si>
  <si>
    <t>CIAT/PSFMR/2720/CI/SED-27/17</t>
  </si>
  <si>
    <t>Responsable administration et logistique Bahon</t>
  </si>
  <si>
    <r>
      <t xml:space="preserve">5.4(b) GN-2350-9  / </t>
    </r>
    <r>
      <rPr>
        <b/>
        <sz val="11"/>
        <rFont val="Calibri"/>
        <family val="2"/>
        <scheme val="minor"/>
      </rPr>
      <t>Bernard Gianoli</t>
    </r>
  </si>
  <si>
    <t>CIAT/PSFMR/2720/CI/SED-14/17</t>
  </si>
  <si>
    <t>Superviseurs topographes bahon)</t>
  </si>
  <si>
    <t>CIAT/PSFMR/2720/CI/SED-24/17</t>
  </si>
  <si>
    <t>Agents de saisie</t>
  </si>
  <si>
    <t>CIAT/PSFMR/2720/CI/SED-12/17</t>
  </si>
  <si>
    <t>Superviseurs enquêtes</t>
  </si>
  <si>
    <t>CIAT/PSFMR/2720/CI/SED-29/17</t>
  </si>
  <si>
    <t>Responsable communication</t>
  </si>
  <si>
    <r>
      <t xml:space="preserve">5.4(b) GN-2350-9  / </t>
    </r>
    <r>
      <rPr>
        <b/>
        <sz val="11"/>
        <rFont val="Calibri"/>
        <family val="2"/>
        <scheme val="minor"/>
      </rPr>
      <t>Ulrick Felix</t>
    </r>
  </si>
  <si>
    <t>CIAT/PSFMR/2720/CI/SED-23/17</t>
  </si>
  <si>
    <t>Informaticiens</t>
  </si>
  <si>
    <t xml:space="preserve">5.4(a) GN-2350-9  </t>
  </si>
  <si>
    <t>CIAT/PSFMR/2720/CI/SED-20/17</t>
  </si>
  <si>
    <t>Equipe suivi, correction et validation</t>
  </si>
  <si>
    <t>CIAT/PSFMR/2720/CI/SED-06/17</t>
  </si>
  <si>
    <t>Coordonnateur communal (Bahon)</t>
  </si>
  <si>
    <t>5.4(a) GN-2350-9  /Sabine Dussap</t>
  </si>
  <si>
    <t>CIAT/PSFMR/2720/CI/SED-25/17</t>
  </si>
  <si>
    <t>Ingénieurs</t>
  </si>
  <si>
    <t>CIAT/PSFMR/2720/CI/SED-25/15</t>
  </si>
  <si>
    <t xml:space="preserve">Arpenteurs / Juge de Paix pour la réalisation des procès verbaux d'arpentage  </t>
  </si>
  <si>
    <t xml:space="preserve">5.4(d) GN-2350-9  /  tous les arpenteurs commissionnés dans les différents communes pilotes pour la rédaction des procès-verbaux d'arpentage. Le nombre varie entre 16 et 24 car il peut y avoir 3 arpenteurs dans certaines communes. </t>
  </si>
  <si>
    <t>CIAT/PSFMR/2720/CI/SED-30/17</t>
  </si>
  <si>
    <t>Categorie III /M&amp;E</t>
  </si>
  <si>
    <t>Evaluation finale du PSFMR</t>
  </si>
  <si>
    <t>5.4(a) et (b) GN-2350-9  /Frisner PIERRE</t>
  </si>
  <si>
    <t>CIAT/PSFMR/2720/CI/SED-37/17</t>
  </si>
  <si>
    <t>Assistante Exécutiive</t>
  </si>
  <si>
    <t>5.4(a) GN-2350-9  /Nadia Ismael</t>
  </si>
  <si>
    <t>CIAT/PSFMR/2720/CI/SED-13/17</t>
  </si>
  <si>
    <t>Responsable cartographie Bahon</t>
  </si>
  <si>
    <t>CIAT/PSFMR/2720/CI/SED-16/17</t>
  </si>
  <si>
    <t>agents de numérisation</t>
  </si>
  <si>
    <t>CIAT/PSFMR/2720/CI/SED-31/17</t>
  </si>
  <si>
    <t>Adjoint à la communication à Bahon</t>
  </si>
  <si>
    <r>
      <t xml:space="preserve">5.4(d) GN-2350-9  / </t>
    </r>
    <r>
      <rPr>
        <b/>
        <sz val="11"/>
        <rFont val="Calibri"/>
        <family val="2"/>
        <scheme val="minor"/>
      </rPr>
      <t>Cantave Jean-Baptiste</t>
    </r>
  </si>
  <si>
    <t>CIAT/PSFMR/2720/CI/SED-01/18</t>
  </si>
  <si>
    <t>Consultant en appui à la coordination du PSFMR</t>
  </si>
  <si>
    <r>
      <t xml:space="preserve">5.4(d) GN-2350-9  / </t>
    </r>
    <r>
      <rPr>
        <b/>
        <sz val="11"/>
        <rFont val="Calibri"/>
        <family val="2"/>
        <scheme val="minor"/>
      </rPr>
      <t>Paul DURET</t>
    </r>
    <r>
      <rPr>
        <sz val="11"/>
        <rFont val="Calibri"/>
        <family val="2"/>
        <scheme val="minor"/>
      </rPr>
      <t xml:space="preserve"> / Continuité de services</t>
    </r>
  </si>
  <si>
    <t>CIAT/PSFMR/2720/CI/SED-15/17</t>
  </si>
  <si>
    <t>Responsable Harmonisation</t>
  </si>
  <si>
    <t>5.4(a) GN-2350-9  /Jocelyn Saint-Aimé</t>
  </si>
  <si>
    <t>CIAT/PSFMR/2720/CI/SED-34/17</t>
  </si>
  <si>
    <t>Assistant Responsable Harmonisation</t>
  </si>
  <si>
    <t>5.4(a) GN-2350-9  /Eben Borno Saint-Vil</t>
  </si>
  <si>
    <t>CIAT/PSFMR/2720/CI/SED-35/17</t>
  </si>
  <si>
    <t>Responsable Suivi et Correction</t>
  </si>
  <si>
    <t>5.4(a) GN-2350-9  /Habacuc Fenelon</t>
  </si>
  <si>
    <t>CIAT/PSFMR/2720/CI/SED-33/17</t>
  </si>
  <si>
    <t>Responsable de terrain (Bahon)</t>
  </si>
  <si>
    <t>5.4(a) GN-2350-9  /Kesner jean Yves Charles</t>
  </si>
  <si>
    <t>CIAT/PSFMR/2720/CI/SED-32/17</t>
  </si>
  <si>
    <t>CIAT/PSFMR/2720/CI/SED-11/17</t>
  </si>
  <si>
    <t>Informaticien pour Bahon</t>
  </si>
  <si>
    <t>5.4(a) GN-2350-9  /réaffectation Pierre Sainchel</t>
  </si>
  <si>
    <t>CIAT/PSFMR/2720/CI/SED-17/17</t>
  </si>
  <si>
    <t>archiviste</t>
  </si>
  <si>
    <t>CIAT/PSFMR/2720/CI/SED-36/17</t>
  </si>
  <si>
    <t>Chargée de projet de la finalisation de rapports et de publications</t>
  </si>
  <si>
    <t>5.4(b) GN-2350-9  /Emmanuela Douyon</t>
  </si>
  <si>
    <t>CIAT/PSFMR/2720/CI/SED-18/17</t>
  </si>
  <si>
    <t>agents de saisie</t>
  </si>
  <si>
    <t>Responsable de la vérification et de la délivrance des PV à Sainte Suzanne</t>
  </si>
  <si>
    <t>5.4(a) GN-2350-9  /Mutation de Habacuc Fénélon</t>
  </si>
  <si>
    <t>CIAT/PSFMR/2720/CI/SED-21/17</t>
  </si>
  <si>
    <t>Agent accueil</t>
  </si>
  <si>
    <t>CIAT/PSFMR/2720/CI/SED-20/16</t>
  </si>
  <si>
    <t>Consultant responsable de la mise à jour à la DGI ( annexe de Camp perrin)</t>
  </si>
  <si>
    <t>5.4(a) GN-2350-9 /Sabine Dussap (mise à disposition de ONACA)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</si>
</sst>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1"/>
      <color indexed="8"/>
      <name val="Calibri"/>
      <family val="2"/>
    </font>
    <font>
      <b/>
      <sz val="14"/>
      <name val="Calibri"/>
      <family val="2"/>
      <scheme val="minor"/>
    </font>
    <font>
      <sz val="12"/>
      <name val="Times New Roman"/>
      <family val="1"/>
    </font>
    <font>
      <b/>
      <sz val="11"/>
      <name val="Times New Roman"/>
      <family val="1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1" fillId="0" borderId="0"/>
    <xf numFmtId="43" fontId="15" fillId="0" borderId="0" applyFont="0" applyFill="0" applyBorder="0" applyAlignment="0" applyProtection="0"/>
  </cellStyleXfs>
  <cellXfs count="17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0" xfId="0" applyFont="1" applyAlignment="1">
      <alignment horizontal="center" vertical="center"/>
    </xf>
    <xf numFmtId="0" fontId="9" fillId="3" borderId="3" xfId="2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horizontal="left" vertical="center" wrapText="1"/>
    </xf>
    <xf numFmtId="0" fontId="9" fillId="3" borderId="5" xfId="2" applyFont="1" applyFill="1" applyBorder="1" applyAlignment="1">
      <alignment horizontal="left" vertical="center" wrapText="1"/>
    </xf>
    <xf numFmtId="0" fontId="10" fillId="4" borderId="2" xfId="2" applyFont="1" applyFill="1" applyBorder="1"/>
    <xf numFmtId="0" fontId="11" fillId="3" borderId="6" xfId="2" applyFont="1" applyFill="1" applyBorder="1" applyAlignment="1">
      <alignment horizontal="center" vertical="center" wrapText="1"/>
    </xf>
    <xf numFmtId="0" fontId="11" fillId="3" borderId="7" xfId="2" applyFont="1" applyFill="1" applyBorder="1" applyAlignment="1">
      <alignment horizontal="center" vertical="center" wrapText="1"/>
    </xf>
    <xf numFmtId="0" fontId="11" fillId="3" borderId="8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11" fillId="3" borderId="10" xfId="2" applyFont="1" applyFill="1" applyBorder="1" applyAlignment="1">
      <alignment horizontal="center" vertical="center"/>
    </xf>
    <xf numFmtId="0" fontId="11" fillId="3" borderId="11" xfId="2" applyFont="1" applyFill="1" applyBorder="1" applyAlignment="1">
      <alignment horizontal="center" vertical="center"/>
    </xf>
    <xf numFmtId="0" fontId="11" fillId="3" borderId="12" xfId="2" applyFont="1" applyFill="1" applyBorder="1" applyAlignment="1">
      <alignment horizontal="center" vertical="center" wrapText="1"/>
    </xf>
    <xf numFmtId="0" fontId="11" fillId="3" borderId="13" xfId="2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 wrapText="1"/>
    </xf>
    <xf numFmtId="0" fontId="11" fillId="3" borderId="14" xfId="2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left" vertical="center"/>
    </xf>
    <xf numFmtId="0" fontId="13" fillId="0" borderId="4" xfId="3" applyFont="1" applyFill="1" applyBorder="1" applyAlignment="1">
      <alignment horizontal="left" vertical="center" wrapText="1"/>
    </xf>
    <xf numFmtId="0" fontId="13" fillId="5" borderId="4" xfId="3" applyFont="1" applyFill="1" applyBorder="1" applyAlignment="1">
      <alignment horizontal="left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15" xfId="3" applyFont="1" applyBorder="1" applyAlignment="1">
      <alignment horizontal="left" vertical="center" wrapText="1"/>
    </xf>
    <xf numFmtId="43" fontId="14" fillId="6" borderId="4" xfId="4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4" fontId="14" fillId="0" borderId="15" xfId="3" applyNumberFormat="1" applyFont="1" applyBorder="1" applyAlignment="1">
      <alignment horizontal="center" vertical="center" wrapText="1"/>
    </xf>
    <xf numFmtId="164" fontId="14" fillId="0" borderId="2" xfId="3" applyNumberFormat="1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left" vertical="center" wrapText="1"/>
    </xf>
    <xf numFmtId="0" fontId="13" fillId="7" borderId="14" xfId="3" applyFont="1" applyFill="1" applyBorder="1" applyAlignment="1">
      <alignment horizontal="left" vertical="center"/>
    </xf>
    <xf numFmtId="0" fontId="13" fillId="7" borderId="2" xfId="3" applyFont="1" applyFill="1" applyBorder="1" applyAlignment="1">
      <alignment horizontal="left" vertical="center" wrapText="1"/>
    </xf>
    <xf numFmtId="43" fontId="13" fillId="7" borderId="2" xfId="4" applyFont="1" applyFill="1" applyBorder="1" applyAlignment="1">
      <alignment horizontal="center" vertical="center" wrapText="1"/>
    </xf>
    <xf numFmtId="164" fontId="13" fillId="7" borderId="7" xfId="3" applyNumberFormat="1" applyFont="1" applyFill="1" applyBorder="1" applyAlignment="1">
      <alignment horizontal="center" vertical="center" wrapText="1"/>
    </xf>
    <xf numFmtId="0" fontId="14" fillId="8" borderId="14" xfId="3" applyFont="1" applyFill="1" applyBorder="1" applyAlignment="1">
      <alignment horizontal="left" vertical="center"/>
    </xf>
    <xf numFmtId="0" fontId="14" fillId="8" borderId="2" xfId="3" applyFont="1" applyFill="1" applyBorder="1" applyAlignment="1">
      <alignment horizontal="left" vertical="center" wrapText="1"/>
    </xf>
    <xf numFmtId="0" fontId="14" fillId="8" borderId="7" xfId="3" applyFont="1" applyFill="1" applyBorder="1" applyAlignment="1">
      <alignment horizontal="left" vertical="center" wrapText="1"/>
    </xf>
    <xf numFmtId="0" fontId="14" fillId="8" borderId="2" xfId="3" applyFont="1" applyFill="1" applyBorder="1" applyAlignment="1">
      <alignment horizontal="center" vertical="center" wrapText="1"/>
    </xf>
    <xf numFmtId="43" fontId="14" fillId="8" borderId="2" xfId="4" applyFont="1" applyFill="1" applyBorder="1" applyAlignment="1">
      <alignment horizontal="center" vertical="center" wrapText="1"/>
    </xf>
    <xf numFmtId="0" fontId="10" fillId="8" borderId="2" xfId="2" applyFont="1" applyFill="1" applyBorder="1" applyAlignment="1">
      <alignment horizontal="center" vertical="center" wrapText="1"/>
    </xf>
    <xf numFmtId="164" fontId="14" fillId="8" borderId="7" xfId="3" applyNumberFormat="1" applyFont="1" applyFill="1" applyBorder="1" applyAlignment="1">
      <alignment horizontal="center" vertical="center" wrapText="1"/>
    </xf>
    <xf numFmtId="0" fontId="14" fillId="8" borderId="7" xfId="3" applyFont="1" applyFill="1" applyBorder="1" applyAlignment="1">
      <alignment horizontal="center" vertical="center" wrapText="1"/>
    </xf>
    <xf numFmtId="0" fontId="14" fillId="8" borderId="16" xfId="3" applyFont="1" applyFill="1" applyBorder="1" applyAlignment="1">
      <alignment horizontal="left" vertical="center" wrapText="1"/>
    </xf>
    <xf numFmtId="0" fontId="13" fillId="0" borderId="14" xfId="3" applyFont="1" applyFill="1" applyBorder="1" applyAlignment="1">
      <alignment horizontal="left" vertical="center"/>
    </xf>
    <xf numFmtId="0" fontId="13" fillId="0" borderId="2" xfId="3" applyFont="1" applyFill="1" applyBorder="1" applyAlignment="1">
      <alignment horizontal="left" vertical="center" wrapText="1"/>
    </xf>
    <xf numFmtId="0" fontId="13" fillId="0" borderId="7" xfId="3" applyFont="1" applyFill="1" applyBorder="1" applyAlignment="1">
      <alignment horizontal="left" vertical="center" wrapText="1"/>
    </xf>
    <xf numFmtId="0" fontId="13" fillId="0" borderId="7" xfId="3" applyFont="1" applyFill="1" applyBorder="1" applyAlignment="1">
      <alignment horizontal="center" vertical="center" wrapText="1"/>
    </xf>
    <xf numFmtId="43" fontId="13" fillId="0" borderId="2" xfId="4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164" fontId="13" fillId="0" borderId="7" xfId="3" applyNumberFormat="1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left" vertical="center" wrapText="1"/>
    </xf>
    <xf numFmtId="0" fontId="13" fillId="9" borderId="14" xfId="3" applyFont="1" applyFill="1" applyBorder="1" applyAlignment="1">
      <alignment horizontal="left" vertical="center"/>
    </xf>
    <xf numFmtId="0" fontId="13" fillId="9" borderId="2" xfId="3" applyFont="1" applyFill="1" applyBorder="1" applyAlignment="1">
      <alignment horizontal="left" vertical="center" wrapText="1"/>
    </xf>
    <xf numFmtId="0" fontId="13" fillId="9" borderId="7" xfId="3" applyFont="1" applyFill="1" applyBorder="1" applyAlignment="1">
      <alignment horizontal="left" vertical="center" wrapText="1"/>
    </xf>
    <xf numFmtId="0" fontId="13" fillId="9" borderId="7" xfId="3" applyFont="1" applyFill="1" applyBorder="1" applyAlignment="1">
      <alignment horizontal="center" vertical="center" wrapText="1"/>
    </xf>
    <xf numFmtId="43" fontId="13" fillId="9" borderId="2" xfId="4" applyFont="1" applyFill="1" applyBorder="1" applyAlignment="1">
      <alignment horizontal="center" vertical="center" wrapText="1"/>
    </xf>
    <xf numFmtId="0" fontId="17" fillId="9" borderId="2" xfId="2" applyFont="1" applyFill="1" applyBorder="1" applyAlignment="1">
      <alignment horizontal="center" vertical="center" wrapText="1"/>
    </xf>
    <xf numFmtId="164" fontId="13" fillId="9" borderId="7" xfId="3" applyNumberFormat="1" applyFont="1" applyFill="1" applyBorder="1" applyAlignment="1">
      <alignment horizontal="center" vertical="center" wrapText="1"/>
    </xf>
    <xf numFmtId="0" fontId="13" fillId="9" borderId="16" xfId="3" applyFont="1" applyFill="1" applyBorder="1" applyAlignment="1">
      <alignment horizontal="left" vertical="center" wrapText="1"/>
    </xf>
    <xf numFmtId="0" fontId="12" fillId="9" borderId="14" xfId="3" applyFont="1" applyFill="1" applyBorder="1" applyAlignment="1">
      <alignment horizontal="left" vertical="center"/>
    </xf>
    <xf numFmtId="0" fontId="13" fillId="9" borderId="2" xfId="3" applyFont="1" applyFill="1" applyBorder="1" applyAlignment="1">
      <alignment horizontal="left" vertical="center"/>
    </xf>
    <xf numFmtId="0" fontId="13" fillId="9" borderId="2" xfId="3" applyFont="1" applyFill="1" applyBorder="1" applyAlignment="1">
      <alignment horizontal="center" vertical="center" wrapText="1"/>
    </xf>
    <xf numFmtId="164" fontId="13" fillId="9" borderId="2" xfId="3" applyNumberFormat="1" applyFont="1" applyFill="1" applyBorder="1" applyAlignment="1">
      <alignment horizontal="center" vertical="center" wrapText="1"/>
    </xf>
    <xf numFmtId="0" fontId="13" fillId="10" borderId="2" xfId="3" applyFont="1" applyFill="1" applyBorder="1" applyAlignment="1">
      <alignment horizontal="left" vertical="center"/>
    </xf>
    <xf numFmtId="0" fontId="13" fillId="10" borderId="2" xfId="3" applyFont="1" applyFill="1" applyBorder="1" applyAlignment="1">
      <alignment horizontal="left" vertical="center" wrapText="1"/>
    </xf>
    <xf numFmtId="0" fontId="13" fillId="10" borderId="2" xfId="3" applyFont="1" applyFill="1" applyBorder="1" applyAlignment="1">
      <alignment horizontal="center" vertical="center" wrapText="1"/>
    </xf>
    <xf numFmtId="43" fontId="13" fillId="6" borderId="2" xfId="4" applyFont="1" applyFill="1" applyBorder="1" applyAlignment="1">
      <alignment horizontal="center" vertical="center" wrapText="1"/>
    </xf>
    <xf numFmtId="164" fontId="13" fillId="10" borderId="2" xfId="3" applyNumberFormat="1" applyFont="1" applyFill="1" applyBorder="1" applyAlignment="1">
      <alignment horizontal="center" vertical="center" wrapText="1"/>
    </xf>
    <xf numFmtId="14" fontId="13" fillId="10" borderId="2" xfId="3" applyNumberFormat="1" applyFont="1" applyFill="1" applyBorder="1" applyAlignment="1">
      <alignment horizontal="center" vertical="center" wrapText="1"/>
    </xf>
    <xf numFmtId="0" fontId="18" fillId="11" borderId="9" xfId="2" applyFont="1" applyFill="1" applyBorder="1" applyAlignment="1">
      <alignment vertical="center" wrapText="1"/>
    </xf>
    <xf numFmtId="0" fontId="18" fillId="11" borderId="10" xfId="2" applyFont="1" applyFill="1" applyBorder="1" applyAlignment="1">
      <alignment vertical="center" wrapText="1"/>
    </xf>
    <xf numFmtId="43" fontId="18" fillId="11" borderId="10" xfId="2" applyNumberFormat="1" applyFont="1" applyFill="1" applyBorder="1" applyAlignment="1">
      <alignment vertical="center" wrapText="1"/>
    </xf>
    <xf numFmtId="0" fontId="18" fillId="11" borderId="11" xfId="2" applyFont="1" applyFill="1" applyBorder="1" applyAlignment="1">
      <alignment vertical="center" wrapText="1"/>
    </xf>
    <xf numFmtId="0" fontId="9" fillId="3" borderId="17" xfId="2" applyFont="1" applyFill="1" applyBorder="1" applyAlignment="1">
      <alignment horizontal="left" vertical="center" wrapText="1"/>
    </xf>
    <xf numFmtId="0" fontId="9" fillId="3" borderId="18" xfId="2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left" vertical="center" wrapText="1"/>
    </xf>
    <xf numFmtId="0" fontId="11" fillId="3" borderId="9" xfId="2" applyFont="1" applyFill="1" applyBorder="1" applyAlignment="1">
      <alignment horizontal="center" vertical="center"/>
    </xf>
    <xf numFmtId="0" fontId="11" fillId="3" borderId="19" xfId="2" applyFont="1" applyFill="1" applyBorder="1" applyAlignment="1">
      <alignment horizontal="center" vertical="center" wrapText="1"/>
    </xf>
    <xf numFmtId="0" fontId="11" fillId="3" borderId="20" xfId="2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left" vertical="center"/>
    </xf>
    <xf numFmtId="0" fontId="13" fillId="0" borderId="3" xfId="3" applyFont="1" applyFill="1" applyBorder="1" applyAlignment="1">
      <alignment horizontal="left" vertical="center" wrapText="1"/>
    </xf>
    <xf numFmtId="43" fontId="13" fillId="0" borderId="4" xfId="4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164" fontId="13" fillId="0" borderId="4" xfId="3" applyNumberFormat="1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left" vertical="center" wrapText="1"/>
    </xf>
    <xf numFmtId="0" fontId="0" fillId="0" borderId="0" xfId="0" applyFill="1"/>
    <xf numFmtId="0" fontId="13" fillId="0" borderId="21" xfId="3" applyFont="1" applyFill="1" applyBorder="1" applyAlignment="1">
      <alignment horizontal="left" vertical="center"/>
    </xf>
    <xf numFmtId="0" fontId="13" fillId="0" borderId="14" xfId="3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3" fontId="13" fillId="0" borderId="2" xfId="0" applyNumberFormat="1" applyFont="1" applyFill="1" applyBorder="1" applyAlignment="1">
      <alignment horizontal="center" vertical="center" wrapText="1"/>
    </xf>
    <xf numFmtId="0" fontId="13" fillId="5" borderId="21" xfId="3" applyFont="1" applyFill="1" applyBorder="1" applyAlignment="1">
      <alignment horizontal="left" vertical="center"/>
    </xf>
    <xf numFmtId="0" fontId="13" fillId="5" borderId="14" xfId="3" applyFont="1" applyFill="1" applyBorder="1" applyAlignment="1">
      <alignment horizontal="left" vertical="center" wrapText="1"/>
    </xf>
    <xf numFmtId="0" fontId="13" fillId="5" borderId="2" xfId="3" applyFont="1" applyFill="1" applyBorder="1" applyAlignment="1">
      <alignment horizontal="left" vertical="center" wrapText="1"/>
    </xf>
    <xf numFmtId="43" fontId="13" fillId="5" borderId="2" xfId="4" applyFont="1" applyFill="1" applyBorder="1" applyAlignment="1">
      <alignment horizontal="center" vertical="center" wrapText="1"/>
    </xf>
    <xf numFmtId="0" fontId="17" fillId="5" borderId="2" xfId="2" applyFont="1" applyFill="1" applyBorder="1" applyAlignment="1">
      <alignment horizontal="center" vertical="center" wrapText="1"/>
    </xf>
    <xf numFmtId="164" fontId="13" fillId="5" borderId="7" xfId="3" applyNumberFormat="1" applyFont="1" applyFill="1" applyBorder="1" applyAlignment="1">
      <alignment horizontal="center" vertical="center" wrapText="1"/>
    </xf>
    <xf numFmtId="0" fontId="13" fillId="5" borderId="16" xfId="3" applyFont="1" applyFill="1" applyBorder="1" applyAlignment="1">
      <alignment horizontal="left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vertical="center" wrapText="1"/>
    </xf>
    <xf numFmtId="0" fontId="13" fillId="0" borderId="0" xfId="3" applyFont="1" applyFill="1" applyBorder="1" applyAlignment="1">
      <alignment horizontal="left" vertical="center" wrapText="1"/>
    </xf>
    <xf numFmtId="0" fontId="13" fillId="0" borderId="22" xfId="3" applyFont="1" applyFill="1" applyBorder="1" applyAlignment="1">
      <alignment horizontal="left" vertical="center" wrapText="1"/>
    </xf>
    <xf numFmtId="0" fontId="13" fillId="0" borderId="19" xfId="3" applyFont="1" applyFill="1" applyBorder="1" applyAlignment="1">
      <alignment horizontal="left" vertical="center" wrapText="1"/>
    </xf>
    <xf numFmtId="43" fontId="13" fillId="0" borderId="1" xfId="4" applyFont="1" applyFill="1" applyBorder="1" applyAlignment="1">
      <alignment horizontal="center" vertical="center" wrapText="1"/>
    </xf>
    <xf numFmtId="164" fontId="13" fillId="0" borderId="2" xfId="3" applyNumberFormat="1" applyFont="1" applyFill="1" applyBorder="1" applyAlignment="1">
      <alignment horizontal="center" vertical="center" wrapText="1"/>
    </xf>
    <xf numFmtId="0" fontId="13" fillId="0" borderId="23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20" fillId="0" borderId="21" xfId="3" applyFont="1" applyFill="1" applyBorder="1" applyAlignment="1">
      <alignment horizontal="left" vertical="center"/>
    </xf>
    <xf numFmtId="0" fontId="20" fillId="0" borderId="14" xfId="3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3" applyFont="1" applyFill="1" applyBorder="1" applyAlignment="1">
      <alignment horizontal="left" vertical="center" wrapText="1"/>
    </xf>
    <xf numFmtId="43" fontId="20" fillId="0" borderId="2" xfId="4" applyFont="1" applyFill="1" applyBorder="1" applyAlignment="1">
      <alignment horizontal="center" vertical="center" wrapText="1"/>
    </xf>
    <xf numFmtId="164" fontId="20" fillId="0" borderId="24" xfId="0" applyNumberFormat="1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left" vertical="center" wrapText="1"/>
    </xf>
    <xf numFmtId="0" fontId="20" fillId="12" borderId="14" xfId="3" applyFont="1" applyFill="1" applyBorder="1" applyAlignment="1">
      <alignment horizontal="left" vertical="center" wrapText="1"/>
    </xf>
    <xf numFmtId="0" fontId="20" fillId="12" borderId="2" xfId="0" applyFont="1" applyFill="1" applyBorder="1" applyAlignment="1">
      <alignment horizontal="left" vertical="center" wrapText="1"/>
    </xf>
    <xf numFmtId="0" fontId="20" fillId="12" borderId="2" xfId="3" applyFont="1" applyFill="1" applyBorder="1" applyAlignment="1">
      <alignment horizontal="left" vertical="center" wrapText="1"/>
    </xf>
    <xf numFmtId="43" fontId="20" fillId="12" borderId="2" xfId="4" applyFont="1" applyFill="1" applyBorder="1" applyAlignment="1">
      <alignment horizontal="center" vertical="center" wrapText="1"/>
    </xf>
    <xf numFmtId="0" fontId="10" fillId="12" borderId="2" xfId="2" applyFont="1" applyFill="1" applyBorder="1" applyAlignment="1">
      <alignment horizontal="center" vertical="center" wrapText="1"/>
    </xf>
    <xf numFmtId="164" fontId="20" fillId="12" borderId="24" xfId="0" applyNumberFormat="1" applyFont="1" applyFill="1" applyBorder="1" applyAlignment="1">
      <alignment horizontal="center" vertical="center" wrapText="1"/>
    </xf>
    <xf numFmtId="0" fontId="20" fillId="12" borderId="12" xfId="0" applyFont="1" applyFill="1" applyBorder="1" applyAlignment="1">
      <alignment horizontal="left" vertical="center" wrapText="1"/>
    </xf>
    <xf numFmtId="0" fontId="20" fillId="12" borderId="19" xfId="3" applyFont="1" applyFill="1" applyBorder="1" applyAlignment="1">
      <alignment horizontal="left" vertical="center" wrapText="1"/>
    </xf>
    <xf numFmtId="0" fontId="20" fillId="12" borderId="1" xfId="3" applyFont="1" applyFill="1" applyBorder="1" applyAlignment="1">
      <alignment horizontal="left" vertical="center" wrapText="1"/>
    </xf>
    <xf numFmtId="43" fontId="20" fillId="12" borderId="1" xfId="4" applyFont="1" applyFill="1" applyBorder="1" applyAlignment="1">
      <alignment horizontal="center" vertical="center" wrapText="1"/>
    </xf>
    <xf numFmtId="0" fontId="10" fillId="12" borderId="1" xfId="2" applyFont="1" applyFill="1" applyBorder="1" applyAlignment="1">
      <alignment horizontal="center" vertical="center" wrapText="1"/>
    </xf>
    <xf numFmtId="164" fontId="20" fillId="12" borderId="25" xfId="0" applyNumberFormat="1" applyFont="1" applyFill="1" applyBorder="1" applyAlignment="1">
      <alignment horizontal="center" vertical="center" wrapText="1"/>
    </xf>
    <xf numFmtId="164" fontId="20" fillId="12" borderId="2" xfId="0" applyNumberFormat="1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wrapText="1"/>
    </xf>
    <xf numFmtId="0" fontId="20" fillId="12" borderId="1" xfId="0" applyFont="1" applyFill="1" applyBorder="1" applyAlignment="1">
      <alignment horizontal="left" wrapText="1"/>
    </xf>
    <xf numFmtId="0" fontId="1" fillId="12" borderId="2" xfId="0" applyFont="1" applyFill="1" applyBorder="1" applyAlignment="1">
      <alignment wrapText="1"/>
    </xf>
    <xf numFmtId="0" fontId="20" fillId="12" borderId="22" xfId="0" applyFont="1" applyFill="1" applyBorder="1" applyAlignment="1">
      <alignment horizontal="left" vertical="center" wrapText="1"/>
    </xf>
    <xf numFmtId="164" fontId="20" fillId="12" borderId="7" xfId="0" applyNumberFormat="1" applyFont="1" applyFill="1" applyBorder="1" applyAlignment="1">
      <alignment horizontal="center" vertical="center" wrapText="1"/>
    </xf>
    <xf numFmtId="0" fontId="20" fillId="12" borderId="16" xfId="0" applyFont="1" applyFill="1" applyBorder="1" applyAlignment="1">
      <alignment horizontal="left" vertical="center" wrapText="1"/>
    </xf>
    <xf numFmtId="165" fontId="0" fillId="0" borderId="0" xfId="1" applyFont="1" applyFill="1"/>
    <xf numFmtId="164" fontId="20" fillId="0" borderId="2" xfId="0" applyNumberFormat="1" applyFont="1" applyFill="1" applyBorder="1" applyAlignment="1">
      <alignment horizontal="center" vertical="center" wrapText="1"/>
    </xf>
    <xf numFmtId="0" fontId="20" fillId="2" borderId="21" xfId="3" applyFont="1" applyFill="1" applyBorder="1" applyAlignment="1">
      <alignment horizontal="left" vertical="center"/>
    </xf>
    <xf numFmtId="0" fontId="20" fillId="2" borderId="2" xfId="3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43" fontId="20" fillId="2" borderId="2" xfId="4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1" xfId="3" applyFont="1" applyFill="1" applyBorder="1" applyAlignment="1">
      <alignment horizontal="left" vertical="center"/>
    </xf>
    <xf numFmtId="0" fontId="2" fillId="0" borderId="2" xfId="3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3" fontId="2" fillId="0" borderId="2" xfId="4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164" fontId="20" fillId="0" borderId="2" xfId="3" applyNumberFormat="1" applyFont="1" applyFill="1" applyBorder="1" applyAlignment="1">
      <alignment horizontal="center" vertical="center" wrapText="1"/>
    </xf>
    <xf numFmtId="0" fontId="20" fillId="0" borderId="22" xfId="3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8" fillId="11" borderId="13" xfId="2" applyFont="1" applyFill="1" applyBorder="1" applyAlignment="1">
      <alignment vertical="center" wrapText="1"/>
    </xf>
    <xf numFmtId="0" fontId="18" fillId="11" borderId="26" xfId="2" applyFont="1" applyFill="1" applyBorder="1" applyAlignment="1">
      <alignment vertical="center" wrapText="1"/>
    </xf>
    <xf numFmtId="0" fontId="18" fillId="11" borderId="27" xfId="2" applyFont="1" applyFill="1" applyBorder="1" applyAlignment="1">
      <alignment vertical="center" wrapText="1"/>
    </xf>
    <xf numFmtId="165" fontId="18" fillId="11" borderId="27" xfId="2" applyNumberFormat="1" applyFont="1" applyFill="1" applyBorder="1" applyAlignment="1">
      <alignment vertical="center" wrapText="1"/>
    </xf>
    <xf numFmtId="0" fontId="18" fillId="11" borderId="28" xfId="2" applyFont="1" applyFill="1" applyBorder="1" applyAlignment="1">
      <alignment vertical="center" wrapText="1"/>
    </xf>
    <xf numFmtId="0" fontId="18" fillId="13" borderId="9" xfId="2" applyFont="1" applyFill="1" applyBorder="1" applyAlignment="1">
      <alignment vertical="center" wrapText="1"/>
    </xf>
    <xf numFmtId="0" fontId="9" fillId="13" borderId="10" xfId="2" applyFont="1" applyFill="1" applyBorder="1" applyAlignment="1">
      <alignment vertical="center" wrapText="1"/>
    </xf>
    <xf numFmtId="43" fontId="18" fillId="13" borderId="10" xfId="2" applyNumberFormat="1" applyFont="1" applyFill="1" applyBorder="1" applyAlignment="1">
      <alignment vertical="center" wrapText="1"/>
    </xf>
    <xf numFmtId="0" fontId="9" fillId="13" borderId="11" xfId="2" applyFont="1" applyFill="1" applyBorder="1" applyAlignment="1">
      <alignment vertical="center" wrapText="1"/>
    </xf>
    <xf numFmtId="0" fontId="0" fillId="13" borderId="0" xfId="0" applyFill="1"/>
    <xf numFmtId="0" fontId="11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/>
    </xf>
    <xf numFmtId="43" fontId="11" fillId="0" borderId="0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</cellXfs>
  <cellStyles count="5">
    <cellStyle name="Comma" xfId="1" builtinId="3"/>
    <cellStyle name="Milliers 2 2" xfId="4" xr:uid="{7AA03CCB-9B58-40B6-9B93-93EC5DE14246}"/>
    <cellStyle name="Normal" xfId="0" builtinId="0"/>
    <cellStyle name="Normal 2 2" xfId="2" xr:uid="{B7F72298-840E-430C-BFD0-2D3CA132C4B4}"/>
    <cellStyle name="Normal 4 2 3" xfId="3" xr:uid="{EC778E3D-36E4-4630-A977-0F6C98F7DE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16F6-E2B2-4DA7-B0FC-8DE94235096D}">
  <dimension ref="A1:N100"/>
  <sheetViews>
    <sheetView tabSelected="1" topLeftCell="A4" workbookViewId="0">
      <selection activeCell="K76" sqref="K76"/>
    </sheetView>
  </sheetViews>
  <sheetFormatPr defaultRowHeight="15" x14ac:dyDescent="0.25"/>
  <cols>
    <col min="1" max="1" width="32.28515625" customWidth="1"/>
    <col min="2" max="2" width="23.7109375" customWidth="1"/>
    <col min="3" max="3" width="37.42578125" customWidth="1"/>
    <col min="4" max="4" width="16.85546875" customWidth="1"/>
    <col min="5" max="5" width="11.5703125" customWidth="1"/>
    <col min="6" max="6" width="15.5703125" customWidth="1"/>
    <col min="7" max="7" width="12.42578125" customWidth="1"/>
    <col min="8" max="8" width="16.42578125" customWidth="1"/>
    <col min="9" max="9" width="14.5703125" customWidth="1"/>
    <col min="10" max="10" width="11.7109375" customWidth="1"/>
    <col min="11" max="11" width="25.5703125" customWidth="1"/>
    <col min="12" max="12" width="13.85546875" customWidth="1"/>
    <col min="14" max="14" width="13.28515625" bestFit="1" customWidth="1"/>
  </cols>
  <sheetData>
    <row r="1" spans="1:12" ht="15.75" x14ac:dyDescent="0.25">
      <c r="A1" s="1"/>
      <c r="B1" s="2"/>
      <c r="C1" s="3" t="s">
        <v>0</v>
      </c>
      <c r="D1" s="4"/>
      <c r="E1" s="4"/>
      <c r="F1" s="4"/>
      <c r="G1" s="1"/>
      <c r="H1" s="1"/>
      <c r="I1" s="1"/>
      <c r="J1" s="1"/>
      <c r="K1" s="1"/>
      <c r="L1" s="1"/>
    </row>
    <row r="2" spans="1:12" ht="43.5" customHeight="1" x14ac:dyDescent="0.25">
      <c r="A2" s="1"/>
      <c r="B2" s="2"/>
      <c r="C2" s="5" t="s">
        <v>1</v>
      </c>
      <c r="D2" s="171" t="s">
        <v>2</v>
      </c>
      <c r="E2" s="171"/>
      <c r="F2" s="171"/>
      <c r="G2" s="171"/>
      <c r="H2" s="171"/>
      <c r="I2" s="171"/>
      <c r="J2" s="1"/>
      <c r="K2" s="1"/>
      <c r="L2" s="1"/>
    </row>
    <row r="3" spans="1:12" ht="41.25" customHeight="1" x14ac:dyDescent="0.25">
      <c r="A3" s="1"/>
      <c r="B3" s="2"/>
      <c r="C3" s="6" t="s">
        <v>3</v>
      </c>
      <c r="D3" s="172" t="s">
        <v>4</v>
      </c>
      <c r="E3" s="172"/>
      <c r="F3" s="172"/>
      <c r="G3" s="172"/>
      <c r="H3" s="172"/>
      <c r="I3" s="172"/>
      <c r="J3" s="1"/>
      <c r="K3" s="1"/>
      <c r="L3" s="1"/>
    </row>
    <row r="4" spans="1:12" ht="27" customHeight="1" x14ac:dyDescent="0.25">
      <c r="A4" s="1"/>
      <c r="B4" s="2"/>
      <c r="C4" s="5" t="s">
        <v>5</v>
      </c>
      <c r="D4" s="7" t="s">
        <v>6</v>
      </c>
      <c r="E4" s="7"/>
      <c r="F4" s="7"/>
      <c r="G4" s="8"/>
      <c r="H4" s="8"/>
      <c r="I4" s="8"/>
      <c r="J4" s="1"/>
      <c r="K4" s="1"/>
      <c r="L4" s="1"/>
    </row>
    <row r="5" spans="1:12" ht="30" customHeight="1" x14ac:dyDescent="0.25">
      <c r="A5" s="1"/>
      <c r="B5" s="2"/>
      <c r="C5" s="6" t="s">
        <v>7</v>
      </c>
      <c r="D5" s="173" t="s">
        <v>8</v>
      </c>
      <c r="E5" s="173"/>
      <c r="F5" s="7"/>
      <c r="G5" s="8"/>
      <c r="H5" s="8"/>
      <c r="I5" s="8"/>
      <c r="J5" s="1"/>
      <c r="K5" s="1"/>
      <c r="L5" s="1"/>
    </row>
    <row r="6" spans="1:12" x14ac:dyDescent="0.25">
      <c r="A6" s="1"/>
      <c r="B6" s="2"/>
      <c r="C6" s="1"/>
      <c r="D6" s="9"/>
      <c r="E6" s="1"/>
      <c r="F6" s="1"/>
      <c r="G6" s="1"/>
      <c r="H6" s="1"/>
      <c r="I6" s="1"/>
      <c r="J6" s="1"/>
      <c r="K6" s="1"/>
      <c r="L6" s="1"/>
    </row>
    <row r="7" spans="1:12" ht="15.75" thickBot="1" x14ac:dyDescent="0.3">
      <c r="A7" s="1"/>
      <c r="B7" s="2"/>
      <c r="C7" s="1"/>
      <c r="D7" s="9"/>
      <c r="E7" s="1"/>
      <c r="F7" s="1" t="s">
        <v>9</v>
      </c>
      <c r="G7" s="1"/>
      <c r="H7" s="1"/>
      <c r="I7" s="1"/>
      <c r="J7" s="1"/>
      <c r="K7" s="1"/>
      <c r="L7" s="1"/>
    </row>
    <row r="8" spans="1:12" ht="28.5" x14ac:dyDescent="0.25">
      <c r="A8" s="10" t="s">
        <v>10</v>
      </c>
      <c r="B8" s="11"/>
      <c r="C8" s="11"/>
      <c r="D8" s="11"/>
      <c r="E8" s="11"/>
      <c r="F8" s="11"/>
      <c r="G8" s="11"/>
      <c r="H8" s="11"/>
      <c r="I8" s="11"/>
      <c r="J8" s="11"/>
      <c r="K8" s="12"/>
      <c r="L8" s="13"/>
    </row>
    <row r="9" spans="1:12" ht="59.25" customHeight="1" x14ac:dyDescent="0.25">
      <c r="A9" s="14" t="s">
        <v>11</v>
      </c>
      <c r="B9" s="15" t="s">
        <v>12</v>
      </c>
      <c r="C9" s="15" t="s">
        <v>13</v>
      </c>
      <c r="D9" s="16" t="s">
        <v>14</v>
      </c>
      <c r="E9" s="15" t="s">
        <v>15</v>
      </c>
      <c r="F9" s="17" t="s">
        <v>16</v>
      </c>
      <c r="G9" s="18"/>
      <c r="H9" s="19"/>
      <c r="I9" s="17" t="s">
        <v>17</v>
      </c>
      <c r="J9" s="20"/>
      <c r="K9" s="21" t="s">
        <v>18</v>
      </c>
      <c r="L9" s="22" t="s">
        <v>19</v>
      </c>
    </row>
    <row r="10" spans="1:12" ht="53.25" hidden="1" customHeight="1" x14ac:dyDescent="0.25">
      <c r="A10" s="23"/>
      <c r="B10" s="22"/>
      <c r="C10" s="22"/>
      <c r="D10" s="16"/>
      <c r="E10" s="22"/>
      <c r="F10" s="24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17"/>
      <c r="L10" s="22"/>
    </row>
    <row r="11" spans="1:12" ht="0.75" hidden="1" customHeight="1" x14ac:dyDescent="0.25">
      <c r="A11" s="25" t="s">
        <v>25</v>
      </c>
      <c r="B11" s="26" t="s">
        <v>26</v>
      </c>
      <c r="C11" s="27" t="s">
        <v>27</v>
      </c>
      <c r="D11" s="28" t="s">
        <v>28</v>
      </c>
      <c r="E11" s="29" t="s">
        <v>29</v>
      </c>
      <c r="F11" s="30">
        <v>500000</v>
      </c>
      <c r="G11" s="29">
        <v>100</v>
      </c>
      <c r="H11" s="31">
        <v>0</v>
      </c>
      <c r="I11" s="32">
        <v>42323</v>
      </c>
      <c r="J11" s="33">
        <v>42389</v>
      </c>
      <c r="K11" s="34" t="s">
        <v>30</v>
      </c>
      <c r="L11" s="35" t="s">
        <v>31</v>
      </c>
    </row>
    <row r="12" spans="1:12" ht="34.5" hidden="1" x14ac:dyDescent="0.25">
      <c r="A12" s="36" t="s">
        <v>32</v>
      </c>
      <c r="B12" s="37" t="s">
        <v>33</v>
      </c>
      <c r="C12" s="37" t="s">
        <v>34</v>
      </c>
      <c r="D12" s="37" t="s">
        <v>35</v>
      </c>
      <c r="E12" s="37" t="s">
        <v>29</v>
      </c>
      <c r="F12" s="38">
        <v>100000</v>
      </c>
      <c r="G12" s="37">
        <v>100</v>
      </c>
      <c r="H12" s="37">
        <v>0</v>
      </c>
      <c r="I12" s="39">
        <v>42221</v>
      </c>
      <c r="J12" s="39">
        <v>42287</v>
      </c>
      <c r="K12" s="37" t="s">
        <v>36</v>
      </c>
      <c r="L12" s="37" t="s">
        <v>37</v>
      </c>
    </row>
    <row r="13" spans="1:12" ht="112.5" hidden="1" x14ac:dyDescent="0.25">
      <c r="A13" s="40" t="s">
        <v>38</v>
      </c>
      <c r="B13" s="41" t="s">
        <v>33</v>
      </c>
      <c r="C13" s="42" t="s">
        <v>39</v>
      </c>
      <c r="D13" s="43" t="s">
        <v>40</v>
      </c>
      <c r="E13" s="42" t="s">
        <v>29</v>
      </c>
      <c r="F13" s="44">
        <v>64000</v>
      </c>
      <c r="G13" s="42">
        <v>100</v>
      </c>
      <c r="H13" s="45">
        <v>0</v>
      </c>
      <c r="I13" s="46">
        <v>42318</v>
      </c>
      <c r="J13" s="46">
        <v>42353.916666666664</v>
      </c>
      <c r="K13" s="47" t="s">
        <v>41</v>
      </c>
      <c r="L13" s="48" t="s">
        <v>31</v>
      </c>
    </row>
    <row r="14" spans="1:12" ht="47.25" x14ac:dyDescent="0.25">
      <c r="A14" s="49" t="s">
        <v>42</v>
      </c>
      <c r="B14" s="50" t="s">
        <v>43</v>
      </c>
      <c r="C14" s="51" t="s">
        <v>44</v>
      </c>
      <c r="D14" s="52" t="s">
        <v>40</v>
      </c>
      <c r="E14" s="51" t="s">
        <v>45</v>
      </c>
      <c r="F14" s="53">
        <f>20000+50000</f>
        <v>70000</v>
      </c>
      <c r="G14" s="51">
        <v>100</v>
      </c>
      <c r="H14" s="54">
        <v>0</v>
      </c>
      <c r="I14" s="55">
        <v>43141</v>
      </c>
      <c r="J14" s="55">
        <v>43169</v>
      </c>
      <c r="K14" s="52"/>
      <c r="L14" s="56" t="s">
        <v>46</v>
      </c>
    </row>
    <row r="15" spans="1:12" ht="47.25" hidden="1" x14ac:dyDescent="0.25">
      <c r="A15" s="57" t="s">
        <v>47</v>
      </c>
      <c r="B15" s="58" t="s">
        <v>43</v>
      </c>
      <c r="C15" s="59" t="s">
        <v>48</v>
      </c>
      <c r="D15" s="60" t="s">
        <v>40</v>
      </c>
      <c r="E15" s="59" t="s">
        <v>29</v>
      </c>
      <c r="F15" s="61">
        <v>50000</v>
      </c>
      <c r="G15" s="59">
        <v>100</v>
      </c>
      <c r="H15" s="62">
        <v>0</v>
      </c>
      <c r="I15" s="63">
        <v>42379</v>
      </c>
      <c r="J15" s="63">
        <v>42405.916666666664</v>
      </c>
      <c r="K15" s="60" t="s">
        <v>30</v>
      </c>
      <c r="L15" s="64" t="s">
        <v>46</v>
      </c>
    </row>
    <row r="16" spans="1:12" ht="47.25" hidden="1" x14ac:dyDescent="0.25">
      <c r="A16" s="65" t="s">
        <v>49</v>
      </c>
      <c r="B16" s="58" t="s">
        <v>50</v>
      </c>
      <c r="C16" s="59" t="s">
        <v>51</v>
      </c>
      <c r="D16" s="60" t="s">
        <v>40</v>
      </c>
      <c r="E16" s="59" t="s">
        <v>29</v>
      </c>
      <c r="F16" s="61">
        <v>47500</v>
      </c>
      <c r="G16" s="59">
        <v>100</v>
      </c>
      <c r="H16" s="62">
        <v>0</v>
      </c>
      <c r="I16" s="63">
        <v>42379</v>
      </c>
      <c r="J16" s="63">
        <v>42405.916666666664</v>
      </c>
      <c r="K16" s="60" t="s">
        <v>30</v>
      </c>
      <c r="L16" s="64" t="s">
        <v>46</v>
      </c>
    </row>
    <row r="17" spans="1:12" ht="63" hidden="1" x14ac:dyDescent="0.25">
      <c r="A17" s="66" t="s">
        <v>52</v>
      </c>
      <c r="B17" s="58" t="s">
        <v>43</v>
      </c>
      <c r="C17" s="58" t="s">
        <v>53</v>
      </c>
      <c r="D17" s="67" t="s">
        <v>40</v>
      </c>
      <c r="E17" s="58" t="s">
        <v>29</v>
      </c>
      <c r="F17" s="61">
        <v>40000</v>
      </c>
      <c r="G17" s="58">
        <v>100</v>
      </c>
      <c r="H17" s="62">
        <v>0</v>
      </c>
      <c r="I17" s="63">
        <v>42405.916666666664</v>
      </c>
      <c r="J17" s="68">
        <v>42444.916666666664</v>
      </c>
      <c r="K17" s="67" t="s">
        <v>30</v>
      </c>
      <c r="L17" s="58" t="s">
        <v>46</v>
      </c>
    </row>
    <row r="18" spans="1:12" ht="78.75" hidden="1" x14ac:dyDescent="0.25">
      <c r="A18" s="69" t="s">
        <v>54</v>
      </c>
      <c r="B18" s="70" t="s">
        <v>55</v>
      </c>
      <c r="C18" s="70" t="s">
        <v>56</v>
      </c>
      <c r="D18" s="71" t="s">
        <v>57</v>
      </c>
      <c r="E18" s="70" t="s">
        <v>29</v>
      </c>
      <c r="F18" s="72">
        <v>25000</v>
      </c>
      <c r="G18" s="70">
        <v>100</v>
      </c>
      <c r="H18" s="54">
        <v>0</v>
      </c>
      <c r="I18" s="73">
        <v>41988</v>
      </c>
      <c r="J18" s="74" t="s">
        <v>30</v>
      </c>
      <c r="K18" s="71" t="s">
        <v>30</v>
      </c>
      <c r="L18" s="70" t="s">
        <v>58</v>
      </c>
    </row>
    <row r="19" spans="1:12" ht="19.5" customHeight="1" thickBot="1" x14ac:dyDescent="0.3">
      <c r="A19" s="75" t="s">
        <v>59</v>
      </c>
      <c r="B19" s="76"/>
      <c r="C19" s="76"/>
      <c r="D19" s="76"/>
      <c r="E19" s="76"/>
      <c r="F19" s="77">
        <f>F14</f>
        <v>70000</v>
      </c>
      <c r="G19" s="76"/>
      <c r="H19" s="76"/>
      <c r="I19" s="76"/>
      <c r="J19" s="76"/>
      <c r="K19" s="76"/>
      <c r="L19" s="78"/>
    </row>
    <row r="20" spans="1:12" ht="33.75" customHeight="1" x14ac:dyDescent="0.25">
      <c r="A20" s="79" t="s">
        <v>60</v>
      </c>
      <c r="B20" s="80"/>
      <c r="C20" s="80"/>
      <c r="D20" s="80"/>
      <c r="E20" s="80"/>
      <c r="F20" s="80"/>
      <c r="G20" s="80"/>
      <c r="H20" s="80"/>
      <c r="I20" s="80"/>
      <c r="J20" s="81"/>
      <c r="K20" s="81"/>
      <c r="L20" s="81"/>
    </row>
    <row r="21" spans="1:12" x14ac:dyDescent="0.25">
      <c r="A21" s="1"/>
      <c r="B21" s="2"/>
      <c r="C21" s="1"/>
      <c r="D21" s="9"/>
      <c r="E21" s="1"/>
      <c r="F21" s="1"/>
      <c r="G21" s="1"/>
      <c r="H21" s="1"/>
      <c r="I21" s="1"/>
      <c r="J21" s="1"/>
      <c r="K21" s="1"/>
      <c r="L21" s="1"/>
    </row>
    <row r="22" spans="1:12" ht="40.5" customHeight="1" x14ac:dyDescent="0.25">
      <c r="A22" s="81" t="s">
        <v>61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</row>
    <row r="23" spans="1:12" ht="56.25" customHeight="1" x14ac:dyDescent="0.25">
      <c r="A23" s="14" t="s">
        <v>11</v>
      </c>
      <c r="B23" s="15" t="s">
        <v>12</v>
      </c>
      <c r="C23" s="15" t="s">
        <v>13</v>
      </c>
      <c r="D23" s="16" t="s">
        <v>14</v>
      </c>
      <c r="E23" s="15" t="s">
        <v>15</v>
      </c>
      <c r="F23" s="82" t="s">
        <v>16</v>
      </c>
      <c r="G23" s="18"/>
      <c r="H23" s="19"/>
      <c r="I23" s="22" t="s">
        <v>17</v>
      </c>
      <c r="J23" s="22"/>
      <c r="K23" s="21" t="s">
        <v>18</v>
      </c>
      <c r="L23" s="22" t="s">
        <v>19</v>
      </c>
    </row>
    <row r="24" spans="1:12" ht="13.5" hidden="1" customHeight="1" x14ac:dyDescent="0.25">
      <c r="A24" s="83"/>
      <c r="B24" s="24"/>
      <c r="C24" s="24"/>
      <c r="D24" s="16"/>
      <c r="E24" s="24"/>
      <c r="F24" s="24" t="s">
        <v>20</v>
      </c>
      <c r="G24" s="24" t="s">
        <v>21</v>
      </c>
      <c r="H24" s="24" t="s">
        <v>22</v>
      </c>
      <c r="I24" s="24" t="s">
        <v>62</v>
      </c>
      <c r="J24" s="84" t="s">
        <v>63</v>
      </c>
      <c r="K24" s="84"/>
      <c r="L24" s="24"/>
    </row>
    <row r="25" spans="1:12" s="91" customFormat="1" ht="73.5" hidden="1" customHeight="1" x14ac:dyDescent="0.25">
      <c r="A25" s="85" t="s">
        <v>64</v>
      </c>
      <c r="B25" s="86" t="s">
        <v>33</v>
      </c>
      <c r="C25" s="26" t="s">
        <v>65</v>
      </c>
      <c r="D25" s="26" t="s">
        <v>66</v>
      </c>
      <c r="E25" s="26" t="s">
        <v>45</v>
      </c>
      <c r="F25" s="87">
        <v>86896.551724137898</v>
      </c>
      <c r="G25" s="26">
        <v>100</v>
      </c>
      <c r="H25" s="88">
        <v>0</v>
      </c>
      <c r="I25" s="89">
        <v>42404</v>
      </c>
      <c r="J25" s="89">
        <v>42433</v>
      </c>
      <c r="K25" s="26" t="s">
        <v>67</v>
      </c>
      <c r="L25" s="90" t="s">
        <v>37</v>
      </c>
    </row>
    <row r="26" spans="1:12" s="91" customFormat="1" ht="31.5" hidden="1" x14ac:dyDescent="0.25">
      <c r="A26" s="92" t="s">
        <v>68</v>
      </c>
      <c r="B26" s="93" t="s">
        <v>33</v>
      </c>
      <c r="C26" s="50" t="s">
        <v>69</v>
      </c>
      <c r="D26" s="50" t="s">
        <v>66</v>
      </c>
      <c r="E26" s="50" t="s">
        <v>45</v>
      </c>
      <c r="F26" s="53">
        <v>76344.827586206899</v>
      </c>
      <c r="G26" s="50">
        <v>100</v>
      </c>
      <c r="H26" s="54">
        <v>0</v>
      </c>
      <c r="I26" s="55">
        <v>42404</v>
      </c>
      <c r="J26" s="89">
        <v>42433</v>
      </c>
      <c r="K26" s="50" t="s">
        <v>70</v>
      </c>
      <c r="L26" s="90" t="s">
        <v>37</v>
      </c>
    </row>
    <row r="27" spans="1:12" s="91" customFormat="1" ht="33.75" hidden="1" customHeight="1" x14ac:dyDescent="0.25">
      <c r="A27" s="92" t="s">
        <v>71</v>
      </c>
      <c r="B27" s="93" t="s">
        <v>72</v>
      </c>
      <c r="C27" s="94" t="s">
        <v>73</v>
      </c>
      <c r="D27" s="50" t="s">
        <v>66</v>
      </c>
      <c r="E27" s="50" t="s">
        <v>29</v>
      </c>
      <c r="F27" s="95">
        <v>72000</v>
      </c>
      <c r="G27" s="50">
        <v>100</v>
      </c>
      <c r="H27" s="54">
        <v>0</v>
      </c>
      <c r="I27" s="55">
        <v>42389</v>
      </c>
      <c r="J27" s="55">
        <v>42410</v>
      </c>
      <c r="K27" s="50" t="s">
        <v>74</v>
      </c>
      <c r="L27" s="56" t="s">
        <v>37</v>
      </c>
    </row>
    <row r="28" spans="1:12" s="91" customFormat="1" ht="29.25" hidden="1" customHeight="1" x14ac:dyDescent="0.25">
      <c r="A28" s="92" t="s">
        <v>75</v>
      </c>
      <c r="B28" s="93" t="s">
        <v>33</v>
      </c>
      <c r="C28" s="50" t="s">
        <v>76</v>
      </c>
      <c r="D28" s="50" t="s">
        <v>77</v>
      </c>
      <c r="E28" s="50" t="s">
        <v>29</v>
      </c>
      <c r="F28" s="53">
        <v>22500</v>
      </c>
      <c r="G28" s="50">
        <v>100</v>
      </c>
      <c r="H28" s="54">
        <v>0</v>
      </c>
      <c r="I28" s="55">
        <v>42404</v>
      </c>
      <c r="J28" s="55">
        <v>42490</v>
      </c>
      <c r="K28" s="50" t="s">
        <v>30</v>
      </c>
      <c r="L28" s="56" t="s">
        <v>37</v>
      </c>
    </row>
    <row r="29" spans="1:12" s="91" customFormat="1" ht="31.5" hidden="1" x14ac:dyDescent="0.25">
      <c r="A29" s="96" t="s">
        <v>78</v>
      </c>
      <c r="B29" s="97" t="s">
        <v>79</v>
      </c>
      <c r="C29" s="98" t="s">
        <v>80</v>
      </c>
      <c r="D29" s="98" t="s">
        <v>66</v>
      </c>
      <c r="E29" s="98" t="s">
        <v>29</v>
      </c>
      <c r="F29" s="99">
        <f>5000*8</f>
        <v>40000</v>
      </c>
      <c r="G29" s="98">
        <v>100</v>
      </c>
      <c r="H29" s="100">
        <v>0</v>
      </c>
      <c r="I29" s="101">
        <v>42555</v>
      </c>
      <c r="J29" s="101">
        <v>42561</v>
      </c>
      <c r="K29" s="98" t="s">
        <v>81</v>
      </c>
      <c r="L29" s="102" t="s">
        <v>82</v>
      </c>
    </row>
    <row r="30" spans="1:12" s="91" customFormat="1" ht="49.5" hidden="1" customHeight="1" x14ac:dyDescent="0.25">
      <c r="A30" s="92" t="s">
        <v>83</v>
      </c>
      <c r="B30" s="93" t="s">
        <v>79</v>
      </c>
      <c r="C30" s="50" t="s">
        <v>84</v>
      </c>
      <c r="D30" s="50" t="s">
        <v>66</v>
      </c>
      <c r="E30" s="50" t="s">
        <v>29</v>
      </c>
      <c r="F30" s="53">
        <v>54000</v>
      </c>
      <c r="G30" s="50">
        <v>100</v>
      </c>
      <c r="H30" s="54">
        <v>0</v>
      </c>
      <c r="I30" s="55">
        <v>42379</v>
      </c>
      <c r="J30" s="55">
        <v>42384</v>
      </c>
      <c r="K30" s="50" t="s">
        <v>85</v>
      </c>
      <c r="L30" s="56" t="s">
        <v>37</v>
      </c>
    </row>
    <row r="31" spans="1:12" s="91" customFormat="1" ht="53.25" hidden="1" customHeight="1" x14ac:dyDescent="0.25">
      <c r="A31" s="92" t="s">
        <v>86</v>
      </c>
      <c r="B31" s="93" t="s">
        <v>79</v>
      </c>
      <c r="C31" s="50" t="s">
        <v>87</v>
      </c>
      <c r="D31" s="50" t="s">
        <v>66</v>
      </c>
      <c r="E31" s="50" t="s">
        <v>29</v>
      </c>
      <c r="F31" s="53">
        <v>43103.448275862072</v>
      </c>
      <c r="G31" s="50">
        <v>100</v>
      </c>
      <c r="H31" s="54">
        <v>0</v>
      </c>
      <c r="I31" s="55">
        <v>42394</v>
      </c>
      <c r="J31" s="55">
        <v>42439</v>
      </c>
      <c r="K31" s="50" t="s">
        <v>88</v>
      </c>
      <c r="L31" s="56" t="s">
        <v>37</v>
      </c>
    </row>
    <row r="32" spans="1:12" s="91" customFormat="1" ht="57" hidden="1" customHeight="1" x14ac:dyDescent="0.25">
      <c r="A32" s="92" t="s">
        <v>89</v>
      </c>
      <c r="B32" s="93" t="s">
        <v>79</v>
      </c>
      <c r="C32" s="50" t="s">
        <v>90</v>
      </c>
      <c r="D32" s="50" t="s">
        <v>77</v>
      </c>
      <c r="E32" s="50" t="s">
        <v>29</v>
      </c>
      <c r="F32" s="53">
        <v>40000</v>
      </c>
      <c r="G32" s="50">
        <v>100</v>
      </c>
      <c r="H32" s="54">
        <v>0</v>
      </c>
      <c r="I32" s="55">
        <v>42439</v>
      </c>
      <c r="J32" s="55">
        <v>42561</v>
      </c>
      <c r="K32" s="50" t="s">
        <v>30</v>
      </c>
      <c r="L32" s="56" t="s">
        <v>82</v>
      </c>
    </row>
    <row r="33" spans="1:12" s="91" customFormat="1" ht="42.75" hidden="1" customHeight="1" x14ac:dyDescent="0.25">
      <c r="A33" s="92" t="s">
        <v>91</v>
      </c>
      <c r="B33" s="93" t="s">
        <v>33</v>
      </c>
      <c r="C33" s="50" t="s">
        <v>92</v>
      </c>
      <c r="D33" s="50" t="s">
        <v>77</v>
      </c>
      <c r="E33" s="50" t="s">
        <v>29</v>
      </c>
      <c r="F33" s="53">
        <v>39000</v>
      </c>
      <c r="G33" s="50">
        <v>100</v>
      </c>
      <c r="H33" s="54">
        <v>0</v>
      </c>
      <c r="I33" s="55">
        <v>42404</v>
      </c>
      <c r="J33" s="55">
        <v>42525</v>
      </c>
      <c r="K33" s="50" t="s">
        <v>30</v>
      </c>
      <c r="L33" s="56" t="s">
        <v>82</v>
      </c>
    </row>
    <row r="34" spans="1:12" s="91" customFormat="1" ht="63.75" hidden="1" customHeight="1" x14ac:dyDescent="0.25">
      <c r="A34" s="92" t="s">
        <v>93</v>
      </c>
      <c r="B34" s="93" t="s">
        <v>72</v>
      </c>
      <c r="C34" s="94" t="s">
        <v>94</v>
      </c>
      <c r="D34" s="94" t="s">
        <v>77</v>
      </c>
      <c r="E34" s="50" t="s">
        <v>29</v>
      </c>
      <c r="F34" s="95">
        <v>37500</v>
      </c>
      <c r="G34" s="50">
        <v>100</v>
      </c>
      <c r="H34" s="54">
        <v>0</v>
      </c>
      <c r="I34" s="55">
        <v>42522</v>
      </c>
      <c r="J34" s="55">
        <v>42552</v>
      </c>
      <c r="K34" s="50" t="s">
        <v>30</v>
      </c>
      <c r="L34" s="56" t="s">
        <v>82</v>
      </c>
    </row>
    <row r="35" spans="1:12" s="91" customFormat="1" ht="57.75" hidden="1" customHeight="1" x14ac:dyDescent="0.25">
      <c r="A35" s="92" t="s">
        <v>95</v>
      </c>
      <c r="B35" s="93" t="s">
        <v>72</v>
      </c>
      <c r="C35" s="94" t="s">
        <v>96</v>
      </c>
      <c r="D35" s="94" t="s">
        <v>77</v>
      </c>
      <c r="E35" s="50" t="s">
        <v>29</v>
      </c>
      <c r="F35" s="95">
        <v>30000</v>
      </c>
      <c r="G35" s="50">
        <v>100</v>
      </c>
      <c r="H35" s="54">
        <v>0</v>
      </c>
      <c r="I35" s="103">
        <v>42547</v>
      </c>
      <c r="J35" s="103">
        <v>42561</v>
      </c>
      <c r="K35" s="50" t="s">
        <v>30</v>
      </c>
      <c r="L35" s="56" t="s">
        <v>82</v>
      </c>
    </row>
    <row r="36" spans="1:12" s="91" customFormat="1" ht="43.5" hidden="1" customHeight="1" x14ac:dyDescent="0.25">
      <c r="A36" s="92" t="s">
        <v>97</v>
      </c>
      <c r="B36" s="93" t="s">
        <v>72</v>
      </c>
      <c r="C36" s="94" t="s">
        <v>98</v>
      </c>
      <c r="D36" s="94" t="s">
        <v>66</v>
      </c>
      <c r="E36" s="50" t="s">
        <v>29</v>
      </c>
      <c r="F36" s="95">
        <v>30000</v>
      </c>
      <c r="G36" s="50">
        <v>100</v>
      </c>
      <c r="H36" s="54">
        <v>0</v>
      </c>
      <c r="I36" s="103">
        <v>42547</v>
      </c>
      <c r="J36" s="103">
        <v>42561</v>
      </c>
      <c r="K36" s="50" t="s">
        <v>99</v>
      </c>
      <c r="L36" s="56" t="s">
        <v>82</v>
      </c>
    </row>
    <row r="37" spans="1:12" s="91" customFormat="1" ht="47.25" hidden="1" customHeight="1" x14ac:dyDescent="0.25">
      <c r="A37" s="92" t="s">
        <v>100</v>
      </c>
      <c r="B37" s="93" t="s">
        <v>101</v>
      </c>
      <c r="C37" s="104" t="s">
        <v>102</v>
      </c>
      <c r="D37" s="94" t="s">
        <v>66</v>
      </c>
      <c r="E37" s="50" t="s">
        <v>29</v>
      </c>
      <c r="F37" s="53">
        <v>15000</v>
      </c>
      <c r="G37" s="50">
        <v>100</v>
      </c>
      <c r="H37" s="54">
        <v>0</v>
      </c>
      <c r="I37" s="55">
        <v>42546</v>
      </c>
      <c r="J37" s="55">
        <v>42575</v>
      </c>
      <c r="K37" s="50" t="s">
        <v>103</v>
      </c>
      <c r="L37" s="56" t="s">
        <v>37</v>
      </c>
    </row>
    <row r="38" spans="1:12" s="91" customFormat="1" ht="39.950000000000003" hidden="1" customHeight="1" x14ac:dyDescent="0.25">
      <c r="A38" s="92" t="s">
        <v>104</v>
      </c>
      <c r="B38" s="93" t="s">
        <v>33</v>
      </c>
      <c r="C38" s="50" t="s">
        <v>105</v>
      </c>
      <c r="D38" s="50" t="s">
        <v>77</v>
      </c>
      <c r="E38" s="50" t="s">
        <v>45</v>
      </c>
      <c r="F38" s="53">
        <v>27155.172413793101</v>
      </c>
      <c r="G38" s="50">
        <v>100</v>
      </c>
      <c r="H38" s="54">
        <v>0</v>
      </c>
      <c r="I38" s="55">
        <v>42404</v>
      </c>
      <c r="J38" s="55">
        <v>42520</v>
      </c>
      <c r="K38" s="50" t="s">
        <v>30</v>
      </c>
      <c r="L38" s="56" t="s">
        <v>37</v>
      </c>
    </row>
    <row r="39" spans="1:12" s="91" customFormat="1" ht="39.950000000000003" hidden="1" customHeight="1" x14ac:dyDescent="0.25">
      <c r="A39" s="92" t="s">
        <v>106</v>
      </c>
      <c r="B39" s="93" t="s">
        <v>72</v>
      </c>
      <c r="C39" s="50" t="s">
        <v>107</v>
      </c>
      <c r="D39" s="50" t="s">
        <v>77</v>
      </c>
      <c r="E39" s="50" t="s">
        <v>29</v>
      </c>
      <c r="F39" s="53">
        <v>25000</v>
      </c>
      <c r="G39" s="50">
        <v>100</v>
      </c>
      <c r="H39" s="54">
        <v>0</v>
      </c>
      <c r="I39" s="55">
        <v>42395</v>
      </c>
      <c r="J39" s="55">
        <v>42531</v>
      </c>
      <c r="K39" s="50" t="s">
        <v>30</v>
      </c>
      <c r="L39" s="56" t="s">
        <v>82</v>
      </c>
    </row>
    <row r="40" spans="1:12" s="91" customFormat="1" ht="39.950000000000003" hidden="1" customHeight="1" x14ac:dyDescent="0.25">
      <c r="A40" s="92" t="s">
        <v>108</v>
      </c>
      <c r="B40" s="93" t="s">
        <v>33</v>
      </c>
      <c r="C40" s="50" t="s">
        <v>109</v>
      </c>
      <c r="D40" s="50" t="s">
        <v>77</v>
      </c>
      <c r="E40" s="50" t="s">
        <v>45</v>
      </c>
      <c r="F40" s="53">
        <v>20000</v>
      </c>
      <c r="G40" s="50">
        <v>100</v>
      </c>
      <c r="H40" s="54">
        <v>0</v>
      </c>
      <c r="I40" s="55">
        <v>42404</v>
      </c>
      <c r="J40" s="55">
        <v>42425</v>
      </c>
      <c r="K40" s="50" t="s">
        <v>30</v>
      </c>
      <c r="L40" s="56" t="s">
        <v>82</v>
      </c>
    </row>
    <row r="41" spans="1:12" s="91" customFormat="1" ht="39.950000000000003" hidden="1" customHeight="1" x14ac:dyDescent="0.25">
      <c r="A41" s="92" t="s">
        <v>110</v>
      </c>
      <c r="B41" s="93" t="s">
        <v>111</v>
      </c>
      <c r="C41" s="50" t="s">
        <v>112</v>
      </c>
      <c r="D41" s="50" t="s">
        <v>66</v>
      </c>
      <c r="E41" s="50" t="s">
        <v>45</v>
      </c>
      <c r="F41" s="53">
        <v>20000</v>
      </c>
      <c r="G41" s="50">
        <v>100</v>
      </c>
      <c r="H41" s="54">
        <v>0</v>
      </c>
      <c r="I41" s="55">
        <v>42454</v>
      </c>
      <c r="J41" s="55">
        <v>42490</v>
      </c>
      <c r="K41" s="50" t="s">
        <v>113</v>
      </c>
      <c r="L41" s="56" t="s">
        <v>37</v>
      </c>
    </row>
    <row r="42" spans="1:12" s="91" customFormat="1" ht="39.950000000000003" hidden="1" customHeight="1" x14ac:dyDescent="0.25">
      <c r="A42" s="92" t="s">
        <v>114</v>
      </c>
      <c r="B42" s="93" t="s">
        <v>33</v>
      </c>
      <c r="C42" s="50" t="s">
        <v>115</v>
      </c>
      <c r="D42" s="50" t="s">
        <v>66</v>
      </c>
      <c r="E42" s="50" t="s">
        <v>45</v>
      </c>
      <c r="F42" s="53">
        <v>18620.689655172417</v>
      </c>
      <c r="G42" s="50">
        <v>100</v>
      </c>
      <c r="H42" s="54">
        <v>0</v>
      </c>
      <c r="I42" s="55">
        <v>42373</v>
      </c>
      <c r="J42" s="55">
        <v>42404</v>
      </c>
      <c r="K42" s="50" t="s">
        <v>116</v>
      </c>
      <c r="L42" s="56" t="s">
        <v>37</v>
      </c>
    </row>
    <row r="43" spans="1:12" s="91" customFormat="1" ht="54" hidden="1" customHeight="1" x14ac:dyDescent="0.25">
      <c r="A43" s="92" t="s">
        <v>117</v>
      </c>
      <c r="B43" s="93" t="s">
        <v>33</v>
      </c>
      <c r="C43" s="50" t="s">
        <v>118</v>
      </c>
      <c r="D43" s="50" t="s">
        <v>66</v>
      </c>
      <c r="E43" s="50" t="s">
        <v>45</v>
      </c>
      <c r="F43" s="53">
        <v>18620.689655172417</v>
      </c>
      <c r="G43" s="50">
        <v>100</v>
      </c>
      <c r="H43" s="54">
        <v>0</v>
      </c>
      <c r="I43" s="55">
        <v>42404</v>
      </c>
      <c r="J43" s="55">
        <v>42520</v>
      </c>
      <c r="K43" s="50" t="s">
        <v>119</v>
      </c>
      <c r="L43" s="56" t="s">
        <v>82</v>
      </c>
    </row>
    <row r="44" spans="1:12" s="91" customFormat="1" ht="39.950000000000003" hidden="1" customHeight="1" x14ac:dyDescent="0.25">
      <c r="A44" s="92" t="s">
        <v>120</v>
      </c>
      <c r="B44" s="93" t="s">
        <v>33</v>
      </c>
      <c r="C44" s="105" t="s">
        <v>121</v>
      </c>
      <c r="D44" s="50" t="s">
        <v>77</v>
      </c>
      <c r="E44" s="50" t="s">
        <v>29</v>
      </c>
      <c r="F44" s="53">
        <v>18620.689655172417</v>
      </c>
      <c r="G44" s="50">
        <v>100</v>
      </c>
      <c r="H44" s="54">
        <v>0</v>
      </c>
      <c r="I44" s="55">
        <v>42404</v>
      </c>
      <c r="J44" s="55">
        <v>42551</v>
      </c>
      <c r="K44" s="50" t="s">
        <v>30</v>
      </c>
      <c r="L44" s="56" t="s">
        <v>82</v>
      </c>
    </row>
    <row r="45" spans="1:12" s="91" customFormat="1" ht="39.950000000000003" hidden="1" customHeight="1" x14ac:dyDescent="0.25">
      <c r="A45" s="92" t="s">
        <v>122</v>
      </c>
      <c r="B45" s="93" t="s">
        <v>33</v>
      </c>
      <c r="C45" s="50" t="s">
        <v>123</v>
      </c>
      <c r="D45" s="50" t="s">
        <v>77</v>
      </c>
      <c r="E45" s="50" t="s">
        <v>29</v>
      </c>
      <c r="F45" s="53">
        <v>9523.7999999999993</v>
      </c>
      <c r="G45" s="50">
        <v>100</v>
      </c>
      <c r="H45" s="54">
        <v>0</v>
      </c>
      <c r="I45" s="55">
        <v>42404</v>
      </c>
      <c r="J45" s="55">
        <v>42475</v>
      </c>
      <c r="K45" s="50" t="s">
        <v>30</v>
      </c>
      <c r="L45" s="106" t="s">
        <v>37</v>
      </c>
    </row>
    <row r="46" spans="1:12" s="91" customFormat="1" ht="39.950000000000003" hidden="1" customHeight="1" x14ac:dyDescent="0.25">
      <c r="A46" s="92" t="s">
        <v>124</v>
      </c>
      <c r="B46" s="107" t="s">
        <v>33</v>
      </c>
      <c r="C46" s="50" t="s">
        <v>125</v>
      </c>
      <c r="D46" s="50" t="s">
        <v>77</v>
      </c>
      <c r="E46" s="50" t="s">
        <v>45</v>
      </c>
      <c r="F46" s="108">
        <v>5714.2857142857147</v>
      </c>
      <c r="G46" s="50">
        <v>100</v>
      </c>
      <c r="H46" s="54">
        <v>0</v>
      </c>
      <c r="I46" s="55">
        <v>42404</v>
      </c>
      <c r="J46" s="109">
        <v>42491</v>
      </c>
      <c r="K46" s="50" t="s">
        <v>30</v>
      </c>
      <c r="L46" s="110" t="s">
        <v>37</v>
      </c>
    </row>
    <row r="47" spans="1:12" s="91" customFormat="1" ht="39.950000000000003" hidden="1" customHeight="1" x14ac:dyDescent="0.25">
      <c r="A47" s="92" t="s">
        <v>126</v>
      </c>
      <c r="B47" s="107" t="s">
        <v>33</v>
      </c>
      <c r="C47" s="111" t="s">
        <v>127</v>
      </c>
      <c r="D47" s="111" t="s">
        <v>77</v>
      </c>
      <c r="E47" s="50" t="s">
        <v>45</v>
      </c>
      <c r="F47" s="108">
        <v>12000</v>
      </c>
      <c r="G47" s="50">
        <v>100</v>
      </c>
      <c r="H47" s="54">
        <v>0</v>
      </c>
      <c r="I47" s="55">
        <v>42404</v>
      </c>
      <c r="J47" s="55">
        <v>42551</v>
      </c>
      <c r="K47" s="50" t="s">
        <v>30</v>
      </c>
      <c r="L47" s="110" t="s">
        <v>82</v>
      </c>
    </row>
    <row r="48" spans="1:12" s="91" customFormat="1" ht="75.75" hidden="1" customHeight="1" x14ac:dyDescent="0.25">
      <c r="A48" s="92" t="s">
        <v>128</v>
      </c>
      <c r="B48" s="107" t="s">
        <v>33</v>
      </c>
      <c r="C48" s="50" t="s">
        <v>129</v>
      </c>
      <c r="D48" s="50" t="s">
        <v>66</v>
      </c>
      <c r="E48" s="50" t="s">
        <v>45</v>
      </c>
      <c r="F48" s="53">
        <v>10862.068965517241</v>
      </c>
      <c r="G48" s="50">
        <v>100</v>
      </c>
      <c r="H48" s="54">
        <v>0</v>
      </c>
      <c r="I48" s="55">
        <v>42404</v>
      </c>
      <c r="J48" s="55">
        <v>42520</v>
      </c>
      <c r="K48" s="50" t="s">
        <v>130</v>
      </c>
      <c r="L48" s="110" t="s">
        <v>37</v>
      </c>
    </row>
    <row r="49" spans="1:12" s="91" customFormat="1" ht="39.950000000000003" hidden="1" customHeight="1" x14ac:dyDescent="0.25">
      <c r="A49" s="92" t="s">
        <v>131</v>
      </c>
      <c r="B49" s="107" t="s">
        <v>33</v>
      </c>
      <c r="C49" s="50" t="s">
        <v>132</v>
      </c>
      <c r="D49" s="50" t="s">
        <v>77</v>
      </c>
      <c r="E49" s="50" t="s">
        <v>45</v>
      </c>
      <c r="F49" s="53">
        <v>9000</v>
      </c>
      <c r="G49" s="50">
        <v>100</v>
      </c>
      <c r="H49" s="54">
        <v>0</v>
      </c>
      <c r="I49" s="55">
        <v>42404</v>
      </c>
      <c r="J49" s="55">
        <v>42475</v>
      </c>
      <c r="K49" s="50" t="s">
        <v>30</v>
      </c>
      <c r="L49" s="110" t="s">
        <v>37</v>
      </c>
    </row>
    <row r="50" spans="1:12" s="91" customFormat="1" ht="39.950000000000003" hidden="1" customHeight="1" x14ac:dyDescent="0.25">
      <c r="A50" s="112" t="s">
        <v>133</v>
      </c>
      <c r="B50" s="113" t="s">
        <v>111</v>
      </c>
      <c r="C50" s="114" t="s">
        <v>134</v>
      </c>
      <c r="D50" s="115" t="s">
        <v>66</v>
      </c>
      <c r="E50" s="115" t="s">
        <v>29</v>
      </c>
      <c r="F50" s="116">
        <f>(40608*20*12)/64</f>
        <v>152280</v>
      </c>
      <c r="G50" s="115">
        <v>100</v>
      </c>
      <c r="H50" s="31">
        <v>0</v>
      </c>
      <c r="I50" s="117">
        <v>42944</v>
      </c>
      <c r="J50" s="117">
        <v>42950</v>
      </c>
      <c r="K50" s="115" t="s">
        <v>135</v>
      </c>
      <c r="L50" s="118" t="s">
        <v>46</v>
      </c>
    </row>
    <row r="51" spans="1:12" s="91" customFormat="1" ht="53.25" hidden="1" customHeight="1" x14ac:dyDescent="0.25">
      <c r="A51" s="112" t="s">
        <v>136</v>
      </c>
      <c r="B51" s="113" t="s">
        <v>111</v>
      </c>
      <c r="C51" s="114" t="s">
        <v>137</v>
      </c>
      <c r="D51" s="115" t="s">
        <v>66</v>
      </c>
      <c r="E51" s="115" t="s">
        <v>29</v>
      </c>
      <c r="F51" s="116">
        <v>60000</v>
      </c>
      <c r="G51" s="115">
        <v>100</v>
      </c>
      <c r="H51" s="31">
        <v>0</v>
      </c>
      <c r="I51" s="117">
        <v>42769</v>
      </c>
      <c r="J51" s="117">
        <v>42781</v>
      </c>
      <c r="K51" s="115" t="s">
        <v>138</v>
      </c>
      <c r="L51" s="118" t="s">
        <v>37</v>
      </c>
    </row>
    <row r="52" spans="1:12" s="91" customFormat="1" ht="67.5" hidden="1" customHeight="1" x14ac:dyDescent="0.25">
      <c r="A52" s="112" t="s">
        <v>139</v>
      </c>
      <c r="B52" s="119" t="s">
        <v>111</v>
      </c>
      <c r="C52" s="120" t="s">
        <v>140</v>
      </c>
      <c r="D52" s="121" t="s">
        <v>66</v>
      </c>
      <c r="E52" s="121" t="s">
        <v>29</v>
      </c>
      <c r="F52" s="122">
        <f>(1920000+3360000+3360000)/64</f>
        <v>135000</v>
      </c>
      <c r="G52" s="121">
        <v>100</v>
      </c>
      <c r="H52" s="123">
        <v>0</v>
      </c>
      <c r="I52" s="124">
        <v>42944</v>
      </c>
      <c r="J52" s="124">
        <v>42950</v>
      </c>
      <c r="K52" s="121" t="s">
        <v>135</v>
      </c>
      <c r="L52" s="125" t="s">
        <v>46</v>
      </c>
    </row>
    <row r="53" spans="1:12" s="91" customFormat="1" ht="75" hidden="1" x14ac:dyDescent="0.25">
      <c r="A53" s="112" t="s">
        <v>141</v>
      </c>
      <c r="B53" s="119" t="s">
        <v>111</v>
      </c>
      <c r="C53" s="121" t="s">
        <v>142</v>
      </c>
      <c r="D53" s="121" t="s">
        <v>66</v>
      </c>
      <c r="E53" s="121" t="s">
        <v>29</v>
      </c>
      <c r="F53" s="122">
        <f>(230000/65)*9</f>
        <v>31846.153846153848</v>
      </c>
      <c r="G53" s="121">
        <v>100</v>
      </c>
      <c r="H53" s="123">
        <v>0</v>
      </c>
      <c r="I53" s="124">
        <v>42646</v>
      </c>
      <c r="J53" s="124">
        <v>42653</v>
      </c>
      <c r="K53" s="121" t="s">
        <v>143</v>
      </c>
      <c r="L53" s="125" t="s">
        <v>144</v>
      </c>
    </row>
    <row r="54" spans="1:12" s="91" customFormat="1" ht="45" hidden="1" x14ac:dyDescent="0.25">
      <c r="A54" s="112" t="s">
        <v>145</v>
      </c>
      <c r="B54" s="126" t="s">
        <v>111</v>
      </c>
      <c r="C54" s="127" t="s">
        <v>146</v>
      </c>
      <c r="D54" s="127" t="s">
        <v>66</v>
      </c>
      <c r="E54" s="121" t="s">
        <v>29</v>
      </c>
      <c r="F54" s="128">
        <f>(100000/65)*9</f>
        <v>13846.153846153848</v>
      </c>
      <c r="G54" s="127">
        <v>100</v>
      </c>
      <c r="H54" s="129">
        <v>0</v>
      </c>
      <c r="I54" s="130">
        <v>42646</v>
      </c>
      <c r="J54" s="130">
        <v>42653</v>
      </c>
      <c r="K54" s="127" t="s">
        <v>147</v>
      </c>
      <c r="L54" s="125" t="s">
        <v>144</v>
      </c>
    </row>
    <row r="55" spans="1:12" s="91" customFormat="1" ht="45" hidden="1" x14ac:dyDescent="0.25">
      <c r="A55" s="112" t="s">
        <v>148</v>
      </c>
      <c r="B55" s="126" t="s">
        <v>111</v>
      </c>
      <c r="C55" s="121" t="s">
        <v>149</v>
      </c>
      <c r="D55" s="127" t="s">
        <v>66</v>
      </c>
      <c r="E55" s="121" t="s">
        <v>29</v>
      </c>
      <c r="F55" s="128">
        <f>(200000/65)*9</f>
        <v>27692.307692307695</v>
      </c>
      <c r="G55" s="127">
        <v>100</v>
      </c>
      <c r="H55" s="129">
        <v>0</v>
      </c>
      <c r="I55" s="131">
        <v>42646</v>
      </c>
      <c r="J55" s="131">
        <v>42653</v>
      </c>
      <c r="K55" s="127" t="s">
        <v>150</v>
      </c>
      <c r="L55" s="125" t="s">
        <v>144</v>
      </c>
    </row>
    <row r="56" spans="1:12" s="91" customFormat="1" ht="45" hidden="1" x14ac:dyDescent="0.25">
      <c r="A56" s="112" t="s">
        <v>151</v>
      </c>
      <c r="B56" s="126" t="s">
        <v>111</v>
      </c>
      <c r="C56" s="132" t="s">
        <v>152</v>
      </c>
      <c r="D56" s="127" t="s">
        <v>66</v>
      </c>
      <c r="E56" s="127" t="s">
        <v>45</v>
      </c>
      <c r="F56" s="128">
        <f>(27040*23/65)*9</f>
        <v>86112</v>
      </c>
      <c r="G56" s="127">
        <v>100</v>
      </c>
      <c r="H56" s="129">
        <v>0</v>
      </c>
      <c r="I56" s="131">
        <v>42646</v>
      </c>
      <c r="J56" s="131">
        <v>42653</v>
      </c>
      <c r="K56" s="127" t="s">
        <v>153</v>
      </c>
      <c r="L56" s="125" t="s">
        <v>144</v>
      </c>
    </row>
    <row r="57" spans="1:12" s="91" customFormat="1" ht="45" hidden="1" x14ac:dyDescent="0.25">
      <c r="A57" s="112" t="s">
        <v>154</v>
      </c>
      <c r="B57" s="126" t="s">
        <v>111</v>
      </c>
      <c r="C57" s="132" t="s">
        <v>155</v>
      </c>
      <c r="D57" s="127" t="s">
        <v>66</v>
      </c>
      <c r="E57" s="127" t="s">
        <v>45</v>
      </c>
      <c r="F57" s="128">
        <f>(50000*2/65)*9</f>
        <v>13846.153846153848</v>
      </c>
      <c r="G57" s="127">
        <v>100</v>
      </c>
      <c r="H57" s="129">
        <v>0</v>
      </c>
      <c r="I57" s="131">
        <v>42646</v>
      </c>
      <c r="J57" s="131">
        <v>42653</v>
      </c>
      <c r="K57" s="127" t="s">
        <v>156</v>
      </c>
      <c r="L57" s="125" t="s">
        <v>144</v>
      </c>
    </row>
    <row r="58" spans="1:12" s="91" customFormat="1" ht="30" hidden="1" x14ac:dyDescent="0.25">
      <c r="A58" s="112" t="s">
        <v>157</v>
      </c>
      <c r="B58" s="126" t="s">
        <v>111</v>
      </c>
      <c r="C58" s="133" t="s">
        <v>158</v>
      </c>
      <c r="D58" s="127" t="s">
        <v>66</v>
      </c>
      <c r="E58" s="127" t="s">
        <v>45</v>
      </c>
      <c r="F58" s="128">
        <f>(50000/65)*9</f>
        <v>6923.0769230769238</v>
      </c>
      <c r="G58" s="127">
        <v>100</v>
      </c>
      <c r="H58" s="129">
        <v>0</v>
      </c>
      <c r="I58" s="131">
        <v>42646</v>
      </c>
      <c r="J58" s="131">
        <v>42653</v>
      </c>
      <c r="K58" s="127" t="s">
        <v>159</v>
      </c>
      <c r="L58" s="125" t="s">
        <v>144</v>
      </c>
    </row>
    <row r="59" spans="1:12" s="91" customFormat="1" ht="45" hidden="1" x14ac:dyDescent="0.25">
      <c r="A59" s="112" t="s">
        <v>160</v>
      </c>
      <c r="B59" s="126" t="s">
        <v>111</v>
      </c>
      <c r="C59" s="134" t="s">
        <v>161</v>
      </c>
      <c r="D59" s="127" t="s">
        <v>66</v>
      </c>
      <c r="E59" s="121" t="s">
        <v>29</v>
      </c>
      <c r="F59" s="128">
        <f>(100000/65)*9</f>
        <v>13846.153846153848</v>
      </c>
      <c r="G59" s="127">
        <v>100</v>
      </c>
      <c r="H59" s="129">
        <v>0</v>
      </c>
      <c r="I59" s="131">
        <v>42646</v>
      </c>
      <c r="J59" s="131">
        <v>42653</v>
      </c>
      <c r="K59" s="127" t="s">
        <v>162</v>
      </c>
      <c r="L59" s="125" t="s">
        <v>144</v>
      </c>
    </row>
    <row r="60" spans="1:12" s="91" customFormat="1" ht="62.25" hidden="1" x14ac:dyDescent="0.25">
      <c r="A60" s="112" t="s">
        <v>163</v>
      </c>
      <c r="B60" s="121" t="s">
        <v>111</v>
      </c>
      <c r="C60" s="120" t="s">
        <v>164</v>
      </c>
      <c r="D60" s="121" t="s">
        <v>66</v>
      </c>
      <c r="E60" s="121" t="s">
        <v>29</v>
      </c>
      <c r="F60" s="122">
        <v>45000</v>
      </c>
      <c r="G60" s="121">
        <v>100</v>
      </c>
      <c r="H60" s="123">
        <v>0</v>
      </c>
      <c r="I60" s="131">
        <v>42769</v>
      </c>
      <c r="J60" s="131">
        <v>42781</v>
      </c>
      <c r="K60" s="121" t="s">
        <v>165</v>
      </c>
      <c r="L60" s="125" t="s">
        <v>37</v>
      </c>
    </row>
    <row r="61" spans="1:12" s="91" customFormat="1" ht="30" hidden="1" x14ac:dyDescent="0.25">
      <c r="A61" s="112" t="s">
        <v>166</v>
      </c>
      <c r="B61" s="121" t="s">
        <v>111</v>
      </c>
      <c r="C61" s="120" t="s">
        <v>167</v>
      </c>
      <c r="D61" s="121" t="s">
        <v>66</v>
      </c>
      <c r="E61" s="121" t="s">
        <v>29</v>
      </c>
      <c r="F61" s="122">
        <f>5847552/64</f>
        <v>91368</v>
      </c>
      <c r="G61" s="121">
        <v>100</v>
      </c>
      <c r="H61" s="123">
        <v>0</v>
      </c>
      <c r="I61" s="131">
        <v>42944</v>
      </c>
      <c r="J61" s="131">
        <v>42950</v>
      </c>
      <c r="K61" s="121" t="s">
        <v>135</v>
      </c>
      <c r="L61" s="135" t="s">
        <v>46</v>
      </c>
    </row>
    <row r="62" spans="1:12" s="91" customFormat="1" ht="30" hidden="1" x14ac:dyDescent="0.25">
      <c r="A62" s="112" t="s">
        <v>168</v>
      </c>
      <c r="B62" s="121" t="s">
        <v>111</v>
      </c>
      <c r="C62" s="120" t="s">
        <v>169</v>
      </c>
      <c r="D62" s="121" t="s">
        <v>66</v>
      </c>
      <c r="E62" s="121" t="s">
        <v>29</v>
      </c>
      <c r="F62" s="122">
        <f>5506464/64</f>
        <v>86038.5</v>
      </c>
      <c r="G62" s="121">
        <v>100</v>
      </c>
      <c r="H62" s="123">
        <v>0</v>
      </c>
      <c r="I62" s="131">
        <v>42944</v>
      </c>
      <c r="J62" s="131">
        <v>42950</v>
      </c>
      <c r="K62" s="121" t="s">
        <v>135</v>
      </c>
      <c r="L62" s="135" t="s">
        <v>46</v>
      </c>
    </row>
    <row r="63" spans="1:12" s="91" customFormat="1" ht="30" hidden="1" x14ac:dyDescent="0.25">
      <c r="A63" s="112" t="s">
        <v>170</v>
      </c>
      <c r="B63" s="121" t="s">
        <v>111</v>
      </c>
      <c r="C63" s="120" t="s">
        <v>171</v>
      </c>
      <c r="D63" s="121" t="s">
        <v>66</v>
      </c>
      <c r="E63" s="121" t="s">
        <v>29</v>
      </c>
      <c r="F63" s="122">
        <f>3898368/64</f>
        <v>60912</v>
      </c>
      <c r="G63" s="121">
        <v>100</v>
      </c>
      <c r="H63" s="123">
        <v>0</v>
      </c>
      <c r="I63" s="131">
        <v>42944</v>
      </c>
      <c r="J63" s="131">
        <v>42950</v>
      </c>
      <c r="K63" s="121" t="s">
        <v>135</v>
      </c>
      <c r="L63" s="135" t="s">
        <v>46</v>
      </c>
    </row>
    <row r="64" spans="1:12" s="91" customFormat="1" ht="60" hidden="1" x14ac:dyDescent="0.25">
      <c r="A64" s="112" t="s">
        <v>172</v>
      </c>
      <c r="B64" s="121" t="s">
        <v>111</v>
      </c>
      <c r="C64" s="120" t="s">
        <v>173</v>
      </c>
      <c r="D64" s="121" t="s">
        <v>66</v>
      </c>
      <c r="E64" s="121" t="s">
        <v>29</v>
      </c>
      <c r="F64" s="122">
        <v>20000</v>
      </c>
      <c r="G64" s="121">
        <v>100</v>
      </c>
      <c r="H64" s="123">
        <v>0</v>
      </c>
      <c r="I64" s="131">
        <v>42769</v>
      </c>
      <c r="J64" s="131">
        <v>42786</v>
      </c>
      <c r="K64" s="121" t="s">
        <v>174</v>
      </c>
      <c r="L64" s="135" t="s">
        <v>37</v>
      </c>
    </row>
    <row r="65" spans="1:14" s="91" customFormat="1" ht="30" hidden="1" x14ac:dyDescent="0.25">
      <c r="A65" s="112" t="s">
        <v>175</v>
      </c>
      <c r="B65" s="121" t="s">
        <v>111</v>
      </c>
      <c r="C65" s="120" t="s">
        <v>176</v>
      </c>
      <c r="D65" s="121" t="s">
        <v>66</v>
      </c>
      <c r="E65" s="121" t="s">
        <v>29</v>
      </c>
      <c r="F65" s="122">
        <v>20000</v>
      </c>
      <c r="G65" s="121">
        <v>100</v>
      </c>
      <c r="H65" s="123">
        <v>0</v>
      </c>
      <c r="I65" s="131">
        <v>42769</v>
      </c>
      <c r="J65" s="131">
        <v>42781</v>
      </c>
      <c r="K65" s="121" t="s">
        <v>177</v>
      </c>
      <c r="L65" s="135" t="s">
        <v>37</v>
      </c>
    </row>
    <row r="66" spans="1:14" s="91" customFormat="1" ht="40.5" hidden="1" customHeight="1" x14ac:dyDescent="0.25">
      <c r="A66" s="112" t="s">
        <v>178</v>
      </c>
      <c r="B66" s="119" t="s">
        <v>111</v>
      </c>
      <c r="C66" s="120" t="s">
        <v>179</v>
      </c>
      <c r="D66" s="121" t="s">
        <v>66</v>
      </c>
      <c r="E66" s="121" t="s">
        <v>29</v>
      </c>
      <c r="F66" s="122">
        <v>60000</v>
      </c>
      <c r="G66" s="121">
        <v>100</v>
      </c>
      <c r="H66" s="123">
        <v>0</v>
      </c>
      <c r="I66" s="136">
        <v>42944</v>
      </c>
      <c r="J66" s="136">
        <v>42950</v>
      </c>
      <c r="K66" s="121" t="s">
        <v>135</v>
      </c>
      <c r="L66" s="137" t="s">
        <v>46</v>
      </c>
    </row>
    <row r="67" spans="1:14" s="91" customFormat="1" ht="41.25" hidden="1" customHeight="1" x14ac:dyDescent="0.25">
      <c r="A67" s="112" t="s">
        <v>180</v>
      </c>
      <c r="B67" s="121" t="s">
        <v>111</v>
      </c>
      <c r="C67" s="120" t="s">
        <v>181</v>
      </c>
      <c r="D67" s="121" t="s">
        <v>66</v>
      </c>
      <c r="E67" s="121" t="s">
        <v>29</v>
      </c>
      <c r="F67" s="122">
        <f>5000*12</f>
        <v>60000</v>
      </c>
      <c r="G67" s="121">
        <v>100</v>
      </c>
      <c r="H67" s="123">
        <v>0</v>
      </c>
      <c r="I67" s="131">
        <v>42572</v>
      </c>
      <c r="J67" s="131">
        <v>42957</v>
      </c>
      <c r="K67" s="121" t="s">
        <v>182</v>
      </c>
      <c r="L67" s="135" t="s">
        <v>37</v>
      </c>
    </row>
    <row r="68" spans="1:14" s="91" customFormat="1" ht="30" hidden="1" x14ac:dyDescent="0.25">
      <c r="A68" s="112" t="s">
        <v>183</v>
      </c>
      <c r="B68" s="121" t="s">
        <v>111</v>
      </c>
      <c r="C68" s="120" t="s">
        <v>184</v>
      </c>
      <c r="D68" s="121" t="s">
        <v>66</v>
      </c>
      <c r="E68" s="121" t="s">
        <v>29</v>
      </c>
      <c r="F68" s="122">
        <v>60000</v>
      </c>
      <c r="G68" s="121">
        <v>100</v>
      </c>
      <c r="H68" s="123">
        <v>0</v>
      </c>
      <c r="I68" s="131">
        <v>42944</v>
      </c>
      <c r="J68" s="131">
        <v>42950</v>
      </c>
      <c r="K68" s="121" t="s">
        <v>135</v>
      </c>
      <c r="L68" s="135" t="s">
        <v>46</v>
      </c>
    </row>
    <row r="69" spans="1:14" s="91" customFormat="1" ht="30" hidden="1" x14ac:dyDescent="0.25">
      <c r="A69" s="112" t="s">
        <v>185</v>
      </c>
      <c r="B69" s="121" t="s">
        <v>111</v>
      </c>
      <c r="C69" s="120" t="s">
        <v>186</v>
      </c>
      <c r="D69" s="121" t="s">
        <v>66</v>
      </c>
      <c r="E69" s="121" t="s">
        <v>29</v>
      </c>
      <c r="F69" s="122">
        <f>3384000/64</f>
        <v>52875</v>
      </c>
      <c r="G69" s="121">
        <v>100</v>
      </c>
      <c r="H69" s="123">
        <v>0</v>
      </c>
      <c r="I69" s="131">
        <v>42944</v>
      </c>
      <c r="J69" s="131">
        <v>42950</v>
      </c>
      <c r="K69" s="121" t="s">
        <v>135</v>
      </c>
      <c r="L69" s="135" t="s">
        <v>46</v>
      </c>
      <c r="N69" s="138">
        <f>90000*12</f>
        <v>1080000</v>
      </c>
    </row>
    <row r="70" spans="1:14" s="91" customFormat="1" ht="30" hidden="1" x14ac:dyDescent="0.25">
      <c r="A70" s="112" t="s">
        <v>187</v>
      </c>
      <c r="B70" s="121" t="s">
        <v>111</v>
      </c>
      <c r="C70" s="120" t="s">
        <v>188</v>
      </c>
      <c r="D70" s="121" t="s">
        <v>66</v>
      </c>
      <c r="E70" s="121" t="s">
        <v>29</v>
      </c>
      <c r="F70" s="122">
        <f>(57359*4*12)/64</f>
        <v>43019.25</v>
      </c>
      <c r="G70" s="121">
        <v>100</v>
      </c>
      <c r="H70" s="123">
        <v>0</v>
      </c>
      <c r="I70" s="131">
        <v>42944</v>
      </c>
      <c r="J70" s="131">
        <v>42950</v>
      </c>
      <c r="K70" s="121" t="s">
        <v>135</v>
      </c>
      <c r="L70" s="135" t="s">
        <v>46</v>
      </c>
    </row>
    <row r="71" spans="1:14" s="91" customFormat="1" ht="30" hidden="1" x14ac:dyDescent="0.25">
      <c r="A71" s="112" t="s">
        <v>189</v>
      </c>
      <c r="B71" s="121" t="s">
        <v>111</v>
      </c>
      <c r="C71" s="120" t="s">
        <v>190</v>
      </c>
      <c r="D71" s="121" t="s">
        <v>66</v>
      </c>
      <c r="E71" s="121" t="s">
        <v>29</v>
      </c>
      <c r="F71" s="122">
        <f>3500*12</f>
        <v>42000</v>
      </c>
      <c r="G71" s="121">
        <v>100</v>
      </c>
      <c r="H71" s="123">
        <v>0</v>
      </c>
      <c r="I71" s="131">
        <v>42573</v>
      </c>
      <c r="J71" s="131">
        <v>42957</v>
      </c>
      <c r="K71" s="121" t="s">
        <v>191</v>
      </c>
      <c r="L71" s="135" t="s">
        <v>46</v>
      </c>
    </row>
    <row r="72" spans="1:14" s="91" customFormat="1" ht="30" hidden="1" x14ac:dyDescent="0.25">
      <c r="A72" s="112" t="s">
        <v>192</v>
      </c>
      <c r="B72" s="121" t="s">
        <v>111</v>
      </c>
      <c r="C72" s="120" t="s">
        <v>193</v>
      </c>
      <c r="D72" s="121" t="s">
        <v>66</v>
      </c>
      <c r="E72" s="121" t="s">
        <v>29</v>
      </c>
      <c r="F72" s="122">
        <f>2520000/64</f>
        <v>39375</v>
      </c>
      <c r="G72" s="121">
        <v>100</v>
      </c>
      <c r="H72" s="123">
        <v>0</v>
      </c>
      <c r="I72" s="131">
        <v>42944</v>
      </c>
      <c r="J72" s="131">
        <v>42950</v>
      </c>
      <c r="K72" s="121" t="s">
        <v>194</v>
      </c>
      <c r="L72" s="135" t="s">
        <v>46</v>
      </c>
    </row>
    <row r="73" spans="1:14" s="91" customFormat="1" ht="30" hidden="1" x14ac:dyDescent="0.25">
      <c r="A73" s="112" t="s">
        <v>195</v>
      </c>
      <c r="B73" s="121" t="s">
        <v>111</v>
      </c>
      <c r="C73" s="120" t="s">
        <v>196</v>
      </c>
      <c r="D73" s="121" t="s">
        <v>66</v>
      </c>
      <c r="E73" s="121" t="s">
        <v>29</v>
      </c>
      <c r="F73" s="122">
        <f>(808308+688608+688308+282000)/64</f>
        <v>38550.375</v>
      </c>
      <c r="G73" s="121">
        <v>100</v>
      </c>
      <c r="H73" s="123">
        <v>0</v>
      </c>
      <c r="I73" s="131">
        <v>42944</v>
      </c>
      <c r="J73" s="131">
        <v>42950</v>
      </c>
      <c r="K73" s="121" t="s">
        <v>135</v>
      </c>
      <c r="L73" s="135" t="s">
        <v>46</v>
      </c>
    </row>
    <row r="74" spans="1:14" s="91" customFormat="1" ht="30" hidden="1" x14ac:dyDescent="0.25">
      <c r="A74" s="112" t="s">
        <v>197</v>
      </c>
      <c r="B74" s="121" t="s">
        <v>111</v>
      </c>
      <c r="C74" s="120" t="s">
        <v>198</v>
      </c>
      <c r="D74" s="121" t="s">
        <v>66</v>
      </c>
      <c r="E74" s="121" t="s">
        <v>29</v>
      </c>
      <c r="F74" s="122">
        <f>(200000*12)/64</f>
        <v>37500</v>
      </c>
      <c r="G74" s="121">
        <v>100</v>
      </c>
      <c r="H74" s="123">
        <v>0</v>
      </c>
      <c r="I74" s="131">
        <v>42944</v>
      </c>
      <c r="J74" s="131">
        <v>42950</v>
      </c>
      <c r="K74" s="121" t="s">
        <v>199</v>
      </c>
      <c r="L74" s="135" t="s">
        <v>37</v>
      </c>
    </row>
    <row r="75" spans="1:14" s="91" customFormat="1" ht="30" hidden="1" x14ac:dyDescent="0.25">
      <c r="A75" s="112" t="s">
        <v>200</v>
      </c>
      <c r="B75" s="121" t="s">
        <v>111</v>
      </c>
      <c r="C75" s="120" t="s">
        <v>201</v>
      </c>
      <c r="D75" s="121" t="s">
        <v>66</v>
      </c>
      <c r="E75" s="121" t="s">
        <v>29</v>
      </c>
      <c r="F75" s="122">
        <f>2064924/64</f>
        <v>32264.4375</v>
      </c>
      <c r="G75" s="121">
        <v>100</v>
      </c>
      <c r="H75" s="123">
        <v>0</v>
      </c>
      <c r="I75" s="131">
        <v>42944</v>
      </c>
      <c r="J75" s="131">
        <v>42950</v>
      </c>
      <c r="K75" s="121" t="s">
        <v>135</v>
      </c>
      <c r="L75" s="135" t="s">
        <v>46</v>
      </c>
    </row>
    <row r="76" spans="1:14" s="91" customFormat="1" ht="44.25" customHeight="1" x14ac:dyDescent="0.25">
      <c r="A76" s="112" t="s">
        <v>202</v>
      </c>
      <c r="B76" s="113" t="s">
        <v>111</v>
      </c>
      <c r="C76" s="115" t="s">
        <v>203</v>
      </c>
      <c r="D76" s="115" t="s">
        <v>66</v>
      </c>
      <c r="E76" s="115" t="s">
        <v>29</v>
      </c>
      <c r="F76" s="116">
        <v>50000</v>
      </c>
      <c r="G76" s="115">
        <v>100</v>
      </c>
      <c r="H76" s="31">
        <v>0</v>
      </c>
      <c r="I76" s="117">
        <v>43136</v>
      </c>
      <c r="J76" s="117">
        <v>43146</v>
      </c>
      <c r="K76" s="115" t="s">
        <v>204</v>
      </c>
      <c r="L76" s="118" t="s">
        <v>144</v>
      </c>
    </row>
    <row r="77" spans="1:14" s="91" customFormat="1" ht="38.25" hidden="1" customHeight="1" x14ac:dyDescent="0.25">
      <c r="A77" s="112" t="s">
        <v>205</v>
      </c>
      <c r="B77" s="115" t="s">
        <v>206</v>
      </c>
      <c r="C77" s="114" t="s">
        <v>207</v>
      </c>
      <c r="D77" s="115" t="s">
        <v>66</v>
      </c>
      <c r="E77" s="115" t="s">
        <v>29</v>
      </c>
      <c r="F77" s="116">
        <v>30000</v>
      </c>
      <c r="G77" s="115">
        <v>100</v>
      </c>
      <c r="H77" s="31">
        <v>0</v>
      </c>
      <c r="I77" s="139">
        <v>43205</v>
      </c>
      <c r="J77" s="139">
        <v>43230</v>
      </c>
      <c r="K77" s="115" t="s">
        <v>208</v>
      </c>
      <c r="L77" s="118" t="s">
        <v>46</v>
      </c>
    </row>
    <row r="78" spans="1:14" s="91" customFormat="1" ht="29.25" hidden="1" customHeight="1" x14ac:dyDescent="0.25">
      <c r="A78" s="140" t="s">
        <v>209</v>
      </c>
      <c r="B78" s="141" t="s">
        <v>111</v>
      </c>
      <c r="C78" s="142" t="s">
        <v>210</v>
      </c>
      <c r="D78" s="141" t="s">
        <v>66</v>
      </c>
      <c r="E78" s="141" t="s">
        <v>29</v>
      </c>
      <c r="F78" s="143">
        <v>29442.46</v>
      </c>
      <c r="G78" s="141">
        <v>100</v>
      </c>
      <c r="H78" s="144">
        <v>0</v>
      </c>
      <c r="I78" s="145">
        <v>43023</v>
      </c>
      <c r="J78" s="145">
        <v>43023</v>
      </c>
      <c r="K78" s="141" t="s">
        <v>211</v>
      </c>
      <c r="L78" s="146" t="s">
        <v>46</v>
      </c>
    </row>
    <row r="79" spans="1:14" s="91" customFormat="1" ht="29.25" hidden="1" customHeight="1" x14ac:dyDescent="0.25">
      <c r="A79" s="112" t="s">
        <v>212</v>
      </c>
      <c r="B79" s="115" t="s">
        <v>111</v>
      </c>
      <c r="C79" s="114" t="s">
        <v>213</v>
      </c>
      <c r="D79" s="115" t="s">
        <v>66</v>
      </c>
      <c r="E79" s="115" t="s">
        <v>29</v>
      </c>
      <c r="F79" s="116">
        <f>(141000*12)/64</f>
        <v>26437.5</v>
      </c>
      <c r="G79" s="115">
        <v>100</v>
      </c>
      <c r="H79" s="31">
        <v>0</v>
      </c>
      <c r="I79" s="139">
        <v>42944</v>
      </c>
      <c r="J79" s="139">
        <v>42950</v>
      </c>
      <c r="K79" s="115" t="s">
        <v>135</v>
      </c>
      <c r="L79" s="118" t="s">
        <v>46</v>
      </c>
    </row>
    <row r="80" spans="1:14" s="91" customFormat="1" ht="30" hidden="1" x14ac:dyDescent="0.25">
      <c r="A80" s="112" t="s">
        <v>214</v>
      </c>
      <c r="B80" s="115" t="s">
        <v>111</v>
      </c>
      <c r="C80" s="114" t="s">
        <v>215</v>
      </c>
      <c r="D80" s="115" t="s">
        <v>66</v>
      </c>
      <c r="E80" s="115" t="s">
        <v>29</v>
      </c>
      <c r="F80" s="116">
        <f>1680000/64</f>
        <v>26250</v>
      </c>
      <c r="G80" s="115">
        <v>100</v>
      </c>
      <c r="H80" s="31">
        <v>0</v>
      </c>
      <c r="I80" s="139">
        <v>42944</v>
      </c>
      <c r="J80" s="139">
        <v>42950</v>
      </c>
      <c r="K80" s="115" t="s">
        <v>135</v>
      </c>
      <c r="L80" s="118" t="s">
        <v>46</v>
      </c>
    </row>
    <row r="81" spans="1:12" s="91" customFormat="1" ht="30" hidden="1" x14ac:dyDescent="0.25">
      <c r="A81" s="112" t="s">
        <v>216</v>
      </c>
      <c r="B81" s="115" t="s">
        <v>111</v>
      </c>
      <c r="C81" s="114" t="s">
        <v>217</v>
      </c>
      <c r="D81" s="115" t="s">
        <v>66</v>
      </c>
      <c r="E81" s="115" t="s">
        <v>29</v>
      </c>
      <c r="F81" s="116">
        <f>2000*12</f>
        <v>24000</v>
      </c>
      <c r="G81" s="115">
        <v>100</v>
      </c>
      <c r="H81" s="31">
        <v>0</v>
      </c>
      <c r="I81" s="139">
        <v>42571</v>
      </c>
      <c r="J81" s="139">
        <v>42957</v>
      </c>
      <c r="K81" s="115" t="s">
        <v>218</v>
      </c>
      <c r="L81" s="118" t="s">
        <v>37</v>
      </c>
    </row>
    <row r="82" spans="1:12" s="91" customFormat="1" ht="60.75" hidden="1" customHeight="1" x14ac:dyDescent="0.25">
      <c r="A82" s="112" t="s">
        <v>219</v>
      </c>
      <c r="B82" s="115" t="s">
        <v>111</v>
      </c>
      <c r="C82" s="147" t="s">
        <v>220</v>
      </c>
      <c r="D82" s="115" t="s">
        <v>66</v>
      </c>
      <c r="E82" s="115" t="s">
        <v>29</v>
      </c>
      <c r="F82" s="116">
        <v>28500</v>
      </c>
      <c r="G82" s="115">
        <v>100</v>
      </c>
      <c r="H82" s="31">
        <v>0</v>
      </c>
      <c r="I82" s="139">
        <v>43101</v>
      </c>
      <c r="J82" s="139">
        <v>43141</v>
      </c>
      <c r="K82" s="115" t="s">
        <v>221</v>
      </c>
      <c r="L82" s="118" t="s">
        <v>46</v>
      </c>
    </row>
    <row r="83" spans="1:12" s="91" customFormat="1" ht="30" hidden="1" x14ac:dyDescent="0.25">
      <c r="A83" s="112" t="s">
        <v>222</v>
      </c>
      <c r="B83" s="115" t="s">
        <v>111</v>
      </c>
      <c r="C83" s="114" t="s">
        <v>223</v>
      </c>
      <c r="D83" s="115" t="s">
        <v>66</v>
      </c>
      <c r="E83" s="115" t="s">
        <v>29</v>
      </c>
      <c r="F83" s="116">
        <f>1200000/64</f>
        <v>18750</v>
      </c>
      <c r="G83" s="115">
        <v>100</v>
      </c>
      <c r="H83" s="31">
        <v>0</v>
      </c>
      <c r="I83" s="139">
        <v>42944</v>
      </c>
      <c r="J83" s="139">
        <v>42950</v>
      </c>
      <c r="K83" s="115" t="s">
        <v>224</v>
      </c>
      <c r="L83" s="118" t="s">
        <v>37</v>
      </c>
    </row>
    <row r="84" spans="1:12" s="91" customFormat="1" ht="30" hidden="1" x14ac:dyDescent="0.25">
      <c r="A84" s="112" t="s">
        <v>225</v>
      </c>
      <c r="B84" s="115" t="s">
        <v>111</v>
      </c>
      <c r="C84" s="114" t="s">
        <v>226</v>
      </c>
      <c r="D84" s="115" t="s">
        <v>66</v>
      </c>
      <c r="E84" s="115" t="s">
        <v>29</v>
      </c>
      <c r="F84" s="116">
        <f>1200000/64</f>
        <v>18750</v>
      </c>
      <c r="G84" s="115">
        <v>100</v>
      </c>
      <c r="H84" s="31">
        <v>0</v>
      </c>
      <c r="I84" s="139">
        <v>42954</v>
      </c>
      <c r="J84" s="139">
        <v>42951</v>
      </c>
      <c r="K84" s="115" t="s">
        <v>227</v>
      </c>
      <c r="L84" s="118" t="s">
        <v>37</v>
      </c>
    </row>
    <row r="85" spans="1:12" s="91" customFormat="1" ht="30" hidden="1" x14ac:dyDescent="0.25">
      <c r="A85" s="148" t="s">
        <v>228</v>
      </c>
      <c r="B85" s="149" t="s">
        <v>111</v>
      </c>
      <c r="C85" s="150" t="s">
        <v>229</v>
      </c>
      <c r="D85" s="149" t="s">
        <v>66</v>
      </c>
      <c r="E85" s="149" t="s">
        <v>29</v>
      </c>
      <c r="F85" s="151">
        <f>1200000/64</f>
        <v>18750</v>
      </c>
      <c r="G85" s="149">
        <v>100</v>
      </c>
      <c r="H85" s="152">
        <v>0</v>
      </c>
      <c r="I85" s="153">
        <v>42955</v>
      </c>
      <c r="J85" s="153">
        <v>42952</v>
      </c>
      <c r="K85" s="149" t="s">
        <v>230</v>
      </c>
      <c r="L85" s="154" t="s">
        <v>37</v>
      </c>
    </row>
    <row r="86" spans="1:12" s="91" customFormat="1" ht="30" hidden="1" x14ac:dyDescent="0.25">
      <c r="A86" s="112" t="s">
        <v>231</v>
      </c>
      <c r="B86" s="115" t="s">
        <v>111</v>
      </c>
      <c r="C86" s="114" t="s">
        <v>232</v>
      </c>
      <c r="D86" s="115" t="s">
        <v>66</v>
      </c>
      <c r="E86" s="115" t="s">
        <v>29</v>
      </c>
      <c r="F86" s="116">
        <f>(90000*12)/64</f>
        <v>16875</v>
      </c>
      <c r="G86" s="115">
        <v>100</v>
      </c>
      <c r="H86" s="31">
        <v>0</v>
      </c>
      <c r="I86" s="139">
        <v>42944</v>
      </c>
      <c r="J86" s="139">
        <v>42950</v>
      </c>
      <c r="K86" s="115" t="s">
        <v>233</v>
      </c>
      <c r="L86" s="118" t="s">
        <v>37</v>
      </c>
    </row>
    <row r="87" spans="1:12" s="91" customFormat="1" ht="30" hidden="1" x14ac:dyDescent="0.25">
      <c r="A87" s="112" t="s">
        <v>234</v>
      </c>
      <c r="B87" s="115" t="s">
        <v>101</v>
      </c>
      <c r="C87" s="114" t="s">
        <v>102</v>
      </c>
      <c r="D87" s="114" t="s">
        <v>66</v>
      </c>
      <c r="E87" s="115" t="s">
        <v>29</v>
      </c>
      <c r="F87" s="116">
        <v>15000</v>
      </c>
      <c r="G87" s="115">
        <v>100</v>
      </c>
      <c r="H87" s="31">
        <v>0</v>
      </c>
      <c r="I87" s="155">
        <v>42948</v>
      </c>
      <c r="J87" s="155">
        <v>42971</v>
      </c>
      <c r="K87" s="115" t="s">
        <v>103</v>
      </c>
      <c r="L87" s="156" t="s">
        <v>37</v>
      </c>
    </row>
    <row r="88" spans="1:12" s="91" customFormat="1" ht="45" hidden="1" x14ac:dyDescent="0.25">
      <c r="A88" s="112" t="s">
        <v>235</v>
      </c>
      <c r="B88" s="115" t="s">
        <v>111</v>
      </c>
      <c r="C88" s="114" t="s">
        <v>236</v>
      </c>
      <c r="D88" s="115" t="s">
        <v>66</v>
      </c>
      <c r="E88" s="115" t="s">
        <v>29</v>
      </c>
      <c r="F88" s="116">
        <f>(70000*12)/64</f>
        <v>13125</v>
      </c>
      <c r="G88" s="115">
        <v>100</v>
      </c>
      <c r="H88" s="31">
        <v>0</v>
      </c>
      <c r="I88" s="139">
        <v>42944</v>
      </c>
      <c r="J88" s="139">
        <v>42950</v>
      </c>
      <c r="K88" s="115" t="s">
        <v>237</v>
      </c>
      <c r="L88" s="118" t="s">
        <v>37</v>
      </c>
    </row>
    <row r="89" spans="1:12" s="91" customFormat="1" ht="30" hidden="1" x14ac:dyDescent="0.25">
      <c r="A89" s="112" t="s">
        <v>238</v>
      </c>
      <c r="B89" s="115" t="s">
        <v>111</v>
      </c>
      <c r="C89" s="114" t="s">
        <v>239</v>
      </c>
      <c r="D89" s="115" t="s">
        <v>66</v>
      </c>
      <c r="E89" s="115" t="s">
        <v>29</v>
      </c>
      <c r="F89" s="116">
        <f>600000/64</f>
        <v>9375</v>
      </c>
      <c r="G89" s="115">
        <v>100</v>
      </c>
      <c r="H89" s="31">
        <v>0</v>
      </c>
      <c r="I89" s="139">
        <v>42944</v>
      </c>
      <c r="J89" s="139">
        <v>42950</v>
      </c>
      <c r="K89" s="115" t="s">
        <v>135</v>
      </c>
      <c r="L89" s="118" t="s">
        <v>46</v>
      </c>
    </row>
    <row r="90" spans="1:12" s="91" customFormat="1" ht="30" hidden="1" x14ac:dyDescent="0.25">
      <c r="A90" s="140" t="s">
        <v>240</v>
      </c>
      <c r="B90" s="141" t="s">
        <v>111</v>
      </c>
      <c r="C90" s="142" t="s">
        <v>241</v>
      </c>
      <c r="D90" s="141" t="s">
        <v>66</v>
      </c>
      <c r="E90" s="141" t="s">
        <v>29</v>
      </c>
      <c r="F90" s="143">
        <f>570000/64.1</f>
        <v>8892.3556942277701</v>
      </c>
      <c r="G90" s="141">
        <v>100</v>
      </c>
      <c r="H90" s="144">
        <v>0</v>
      </c>
      <c r="I90" s="145">
        <v>43023</v>
      </c>
      <c r="J90" s="145">
        <v>43023</v>
      </c>
      <c r="K90" s="141" t="s">
        <v>242</v>
      </c>
      <c r="L90" s="146" t="s">
        <v>46</v>
      </c>
    </row>
    <row r="91" spans="1:12" s="91" customFormat="1" ht="30" hidden="1" x14ac:dyDescent="0.25">
      <c r="A91" s="112" t="s">
        <v>243</v>
      </c>
      <c r="B91" s="115" t="s">
        <v>111</v>
      </c>
      <c r="C91" s="114" t="s">
        <v>244</v>
      </c>
      <c r="D91" s="115" t="s">
        <v>66</v>
      </c>
      <c r="E91" s="115" t="s">
        <v>29</v>
      </c>
      <c r="F91" s="116">
        <f>564000/64</f>
        <v>8812.5</v>
      </c>
      <c r="G91" s="115">
        <v>100</v>
      </c>
      <c r="H91" s="31">
        <v>0</v>
      </c>
      <c r="I91" s="139">
        <v>42944</v>
      </c>
      <c r="J91" s="139">
        <v>42950</v>
      </c>
      <c r="K91" s="115" t="s">
        <v>135</v>
      </c>
      <c r="L91" s="118" t="s">
        <v>46</v>
      </c>
    </row>
    <row r="92" spans="1:12" s="91" customFormat="1" ht="45" hidden="1" x14ac:dyDescent="0.25">
      <c r="A92" s="140" t="s">
        <v>209</v>
      </c>
      <c r="B92" s="141" t="s">
        <v>111</v>
      </c>
      <c r="C92" s="142" t="s">
        <v>245</v>
      </c>
      <c r="D92" s="141" t="s">
        <v>66</v>
      </c>
      <c r="E92" s="141" t="s">
        <v>29</v>
      </c>
      <c r="F92" s="143">
        <f>(150000*8)/62</f>
        <v>19354.83870967742</v>
      </c>
      <c r="G92" s="141">
        <v>100</v>
      </c>
      <c r="H92" s="144">
        <v>0</v>
      </c>
      <c r="I92" s="145">
        <v>43023</v>
      </c>
      <c r="J92" s="145">
        <v>43023</v>
      </c>
      <c r="K92" s="141" t="s">
        <v>246</v>
      </c>
      <c r="L92" s="146" t="s">
        <v>46</v>
      </c>
    </row>
    <row r="93" spans="1:12" s="91" customFormat="1" ht="30" hidden="1" x14ac:dyDescent="0.25">
      <c r="A93" s="112" t="s">
        <v>247</v>
      </c>
      <c r="B93" s="115" t="s">
        <v>111</v>
      </c>
      <c r="C93" s="114" t="s">
        <v>248</v>
      </c>
      <c r="D93" s="115" t="s">
        <v>66</v>
      </c>
      <c r="E93" s="115" t="s">
        <v>29</v>
      </c>
      <c r="F93" s="116">
        <f>180000/64</f>
        <v>2812.5</v>
      </c>
      <c r="G93" s="115">
        <v>100</v>
      </c>
      <c r="H93" s="31">
        <v>0</v>
      </c>
      <c r="I93" s="139">
        <v>42944</v>
      </c>
      <c r="J93" s="139">
        <v>42950</v>
      </c>
      <c r="K93" s="115" t="s">
        <v>135</v>
      </c>
      <c r="L93" s="118" t="s">
        <v>46</v>
      </c>
    </row>
    <row r="94" spans="1:12" s="91" customFormat="1" ht="45" hidden="1" x14ac:dyDescent="0.25">
      <c r="A94" s="112" t="s">
        <v>249</v>
      </c>
      <c r="B94" s="115" t="s">
        <v>111</v>
      </c>
      <c r="C94" s="114" t="s">
        <v>250</v>
      </c>
      <c r="D94" s="115" t="s">
        <v>66</v>
      </c>
      <c r="E94" s="115" t="s">
        <v>29</v>
      </c>
      <c r="F94" s="116">
        <f>(100000/65)*9</f>
        <v>13846.153846153848</v>
      </c>
      <c r="G94" s="115">
        <v>100</v>
      </c>
      <c r="H94" s="31">
        <v>0</v>
      </c>
      <c r="I94" s="139">
        <v>42786</v>
      </c>
      <c r="J94" s="139">
        <v>42781</v>
      </c>
      <c r="K94" s="115" t="s">
        <v>251</v>
      </c>
      <c r="L94" s="157" t="s">
        <v>46</v>
      </c>
    </row>
    <row r="95" spans="1:12" ht="21" customHeight="1" thickBot="1" x14ac:dyDescent="0.3">
      <c r="A95" s="158" t="s">
        <v>59</v>
      </c>
      <c r="B95" s="159"/>
      <c r="C95" s="160"/>
      <c r="D95" s="160"/>
      <c r="E95" s="160"/>
      <c r="F95" s="161">
        <f>F76+F77+F82</f>
        <v>108500</v>
      </c>
      <c r="G95" s="160"/>
      <c r="H95" s="160"/>
      <c r="I95" s="160"/>
      <c r="J95" s="160"/>
      <c r="K95" s="160"/>
      <c r="L95" s="162"/>
    </row>
    <row r="96" spans="1:12" ht="24.75" customHeight="1" x14ac:dyDescent="0.25">
      <c r="A96" s="1"/>
      <c r="B96" s="2"/>
      <c r="C96" s="1"/>
      <c r="D96" s="9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2"/>
      <c r="C97" s="1"/>
      <c r="D97" s="9"/>
      <c r="E97" s="1"/>
      <c r="F97" s="1"/>
      <c r="G97" s="1"/>
      <c r="H97" s="1"/>
      <c r="I97" s="1"/>
      <c r="J97" s="1"/>
      <c r="K97" s="1"/>
      <c r="L97" s="1"/>
    </row>
    <row r="98" spans="1:12" s="167" customFormat="1" x14ac:dyDescent="0.25">
      <c r="A98" s="163" t="s">
        <v>59</v>
      </c>
      <c r="B98" s="164"/>
      <c r="C98" s="164"/>
      <c r="D98" s="164"/>
      <c r="E98" s="164"/>
      <c r="F98" s="165">
        <f>F19+F95</f>
        <v>178500</v>
      </c>
      <c r="G98" s="164"/>
      <c r="H98" s="164"/>
      <c r="I98" s="164"/>
      <c r="J98" s="164"/>
      <c r="K98" s="164"/>
      <c r="L98" s="166"/>
    </row>
    <row r="99" spans="1:12" ht="27" customHeight="1" x14ac:dyDescent="0.25">
      <c r="A99" s="168"/>
      <c r="B99" s="168"/>
      <c r="C99" s="168"/>
      <c r="D99" s="168"/>
      <c r="E99" s="168"/>
      <c r="F99" s="169"/>
      <c r="G99" s="168"/>
      <c r="H99" s="168"/>
      <c r="I99" s="168"/>
      <c r="J99" s="1"/>
      <c r="K99" s="1"/>
      <c r="L99" s="1"/>
    </row>
    <row r="100" spans="1:12" ht="24.75" customHeight="1" x14ac:dyDescent="0.25">
      <c r="A100" s="168"/>
      <c r="B100" s="168"/>
      <c r="C100" s="168"/>
      <c r="D100" s="168"/>
      <c r="E100" s="168"/>
      <c r="F100" s="168"/>
      <c r="G100" s="168"/>
      <c r="H100" s="170">
        <f>F92*62</f>
        <v>1200000</v>
      </c>
      <c r="I100" s="168"/>
      <c r="J100" s="1"/>
      <c r="K100" s="1"/>
      <c r="L100" s="1"/>
    </row>
  </sheetData>
  <mergeCells count="3">
    <mergeCell ref="D2:I2"/>
    <mergeCell ref="D3:I3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PPM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Joseph, Cedrick Guy</dc:creator>
  <cp:lastModifiedBy>Joseph, Cedrick Guy</cp:lastModifiedBy>
  <dcterms:created xsi:type="dcterms:W3CDTF">2018-02-20T17:59:52Z</dcterms:created>
  <dcterms:modified xsi:type="dcterms:W3CDTF">2018-03-07T23:31:46Z</dcterms:modified>
</cp:coreProperties>
</file>