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drawings/drawing11.xml" ContentType="application/vnd.openxmlformats-officedocument.drawingml.chartshapes+xml"/>
  <Override PartName="/xl/worksheets/sheet5.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drawings/drawing18.xml" ContentType="application/vnd.openxmlformats-officedocument.drawing+xml"/>
  <Override PartName="/xl/drawings/drawing17.xml" ContentType="application/vnd.openxmlformats-officedocument.drawing+xml"/>
  <Override PartName="/xl/worksheets/sheet4.xml" ContentType="application/vnd.openxmlformats-officedocument.spreadsheetml.worksheet+xml"/>
  <Override PartName="/xl/drawings/drawing12.xml" ContentType="application/vnd.openxmlformats-officedocument.drawing+xml"/>
  <Override PartName="/xl/worksheets/sheet3.xml" ContentType="application/vnd.openxmlformats-officedocument.spreadsheetml.worksheet+xml"/>
  <Override PartName="/xl/charts/chart3.xml" ContentType="application/vnd.openxmlformats-officedocument.drawingml.chart+xml"/>
  <Override PartName="/xl/drawings/drawing10.xml" ContentType="application/vnd.openxmlformats-officedocument.drawing+xml"/>
  <Override PartName="/xl/drawings/drawing13.xml" ContentType="application/vnd.openxmlformats-officedocument.drawing+xml"/>
  <Override PartName="/xl/charts/chart5.xml" ContentType="application/vnd.openxmlformats-officedocument.drawingml.chart+xml"/>
  <Override PartName="/xl/drawings/drawing14.xml" ContentType="application/vnd.openxmlformats-officedocument.drawing+xml"/>
  <Override PartName="/xl/charts/chart8.xml" ContentType="application/vnd.openxmlformats-officedocument.drawingml.chart+xml"/>
  <Override PartName="/xl/drawings/drawing16.xml" ContentType="application/vnd.openxmlformats-officedocument.drawing+xml"/>
  <Override PartName="/xl/charts/chart7.xml" ContentType="application/vnd.openxmlformats-officedocument.drawingml.chart+xml"/>
  <Override PartName="/xl/drawings/drawing15.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drawings/drawing2.xml" ContentType="application/vnd.openxmlformats-officedocument.drawing+xml"/>
  <Override PartName="/xl/chartsheets/sheet5.xml" ContentType="application/vnd.openxmlformats-officedocument.spreadsheetml.chartsheet+xml"/>
  <Override PartName="/xl/worksheets/sheet19.xml" ContentType="application/vnd.openxmlformats-officedocument.spreadsheetml.worksheet+xml"/>
  <Override PartName="/xl/chartsheets/sheet3.xml" ContentType="application/vnd.openxmlformats-officedocument.spreadsheetml.chartsheet+xml"/>
  <Override PartName="/xl/worksheets/sheet17.xml" ContentType="application/vnd.openxmlformats-officedocument.spreadsheetml.worksheet+xml"/>
  <Override PartName="/xl/worksheets/sheet16.xml" ContentType="application/vnd.openxmlformats-officedocument.spreadsheetml.worksheet+xml"/>
  <Override PartName="/xl/chartsheets/sheet6.xml" ContentType="application/vnd.openxmlformats-officedocument.spreadsheetml.chartsheet+xml"/>
  <Override PartName="/xl/drawings/drawing1.xml" ContentType="application/vnd.openxmlformats-officedocument.drawing+xml"/>
  <Override PartName="/xl/worksheets/sheet20.xml" ContentType="application/vnd.openxmlformats-officedocument.spreadsheetml.worksheet+xml"/>
  <Override PartName="/xl/worksheets/sheet18.xml" ContentType="application/vnd.openxmlformats-officedocument.spreadsheetml.worksheet+xml"/>
  <Override PartName="/xl/chartsheets/sheet8.xml" ContentType="application/vnd.openxmlformats-officedocument.spreadsheetml.chartsheet+xml"/>
  <Override PartName="/xl/chartsheets/sheet7.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5.xml" ContentType="application/vnd.openxmlformats-officedocument.spreadsheetml.worksheet+xml"/>
  <Override PartName="/xl/chartsheets/sheet4.xml" ContentType="application/vnd.openxmlformats-officedocument.spreadsheetml.chartsheet+xml"/>
  <Override PartName="/xl/drawings/drawing3.xml" ContentType="application/vnd.openxmlformats-officedocument.drawing+xml"/>
  <Override PartName="/xl/worksheets/sheet14.xml" ContentType="application/vnd.openxmlformats-officedocument.spreadsheetml.worksheet+xml"/>
  <Override PartName="/xl/chartsheets/sheet2.xml" ContentType="application/vnd.openxmlformats-officedocument.spreadsheetml.chartsheet+xml"/>
  <Override PartName="/xl/drawings/drawing6.xml" ContentType="application/vnd.openxmlformats-officedocument.drawing+xml"/>
  <Override PartName="/xl/chartsheets/sheet1.xml" ContentType="application/vnd.openxmlformats-officedocument.spreadsheetml.chartsheet+xml"/>
  <Override PartName="/xl/drawings/drawing7.xml" ContentType="application/vnd.openxmlformats-officedocument.drawing+xml"/>
  <Override PartName="/xl/worksheets/sheet7.xml" ContentType="application/vnd.openxmlformats-officedocument.spreadsheetml.worksheet+xml"/>
  <Override PartName="/xl/worksheets/sheet6.xml" ContentType="application/vnd.openxmlformats-officedocument.spreadsheetml.worksheet+xml"/>
  <Override PartName="/xl/drawings/drawing5.xml" ContentType="application/vnd.openxmlformats-officedocument.drawing+xml"/>
  <Override PartName="/xl/worksheets/sheet8.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worksheets/sheet12.xml" ContentType="application/vnd.openxmlformats-officedocument.spreadsheetml.worksheet+xml"/>
  <Override PartName="/xl/worksheets/sheet9.xml" ContentType="application/vnd.openxmlformats-officedocument.spreadsheetml.worksheet+xml"/>
  <Override PartName="/xl/worksheets/sheet11.xml" ContentType="application/vnd.openxmlformats-officedocument.spreadsheetml.worksheet+xml"/>
  <Override PartName="/xl/worksheets/sheet13.xml" ContentType="application/vnd.openxmlformats-officedocument.spreadsheetml.worksheet+xml"/>
  <Override PartName="/xl/charts/chart1.xml" ContentType="application/vnd.openxmlformats-officedocument.drawingml.chart+xml"/>
  <Override PartName="/xl/worksheets/sheet10.xml" ContentType="application/vnd.openxmlformats-officedocument.spreadsheetml.worksheet+xml"/>
  <Override PartName="/xl/externalLinks/externalLink7.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externalLinks/externalLink4.xml" ContentType="application/vnd.openxmlformats-officedocument.spreadsheetml.externalLink+xml"/>
  <Override PartName="/xl/externalLinks/externalLink3.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comments2.xml" ContentType="application/vnd.openxmlformats-officedocument.spreadsheetml.comments+xml"/>
  <Override PartName="/xl/comments1.xml" ContentType="application/vnd.openxmlformats-officedocument.spreadsheetml.comments+xml"/>
  <Override PartName="/xl/externalLinks/externalLink1.xml" ContentType="application/vnd.openxmlformats-officedocument.spreadsheetml.externalLink+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245" windowWidth="12390" windowHeight="1635" tabRatio="901" firstSheet="6" activeTab="6"/>
  </bookViews>
  <sheets>
    <sheet name="Reconhecimento" sheetId="28" state="hidden" r:id="rId1"/>
    <sheet name="PxR R$" sheetId="62" state="hidden" r:id="rId2"/>
    <sheet name="PxR U$" sheetId="63" state="hidden" r:id="rId3"/>
    <sheet name="Estructura del Proyecto" sheetId="75" state="hidden" r:id="rId4"/>
    <sheet name="PA New" sheetId="76" state="hidden" r:id="rId5"/>
    <sheet name="Instruções" sheetId="77" state="hidden" r:id="rId6"/>
    <sheet name="Detalhe PA New" sheetId="78" r:id="rId7"/>
    <sheet name="Evolui BID" sheetId="48" state="hidden" r:id="rId8"/>
    <sheet name="Evolui AFD" sheetId="49" state="hidden" r:id="rId9"/>
    <sheet name="Resumo" sheetId="25" state="hidden" r:id="rId10"/>
    <sheet name="UGP" sheetId="56" state="hidden" r:id="rId11"/>
    <sheet name="Tab1 POA 2011 e 2012" sheetId="41" state="hidden" r:id="rId12"/>
    <sheet name="Tab1 POA 2013" sheetId="40" state="hidden" r:id="rId13"/>
    <sheet name="Tab1 POA 2013 (2)" sheetId="58" state="hidden" r:id="rId14"/>
    <sheet name="Tab1 POA 2014" sheetId="68" state="hidden" r:id="rId15"/>
    <sheet name="Tabela 2 POA" sheetId="19" state="hidden" r:id="rId16"/>
    <sheet name="Tab2 POA 2014" sheetId="69" state="hidden" r:id="rId17"/>
    <sheet name="Relatorios" sheetId="45" state="hidden" r:id="rId18"/>
    <sheet name="Relatorios (2)" sheetId="59" state="hidden" r:id="rId19"/>
    <sheet name="Graf Resul 1" sheetId="35" state="hidden" r:id="rId20"/>
    <sheet name="Graf Resul 2" sheetId="36" state="hidden" r:id="rId21"/>
    <sheet name="Graf Resul 3" sheetId="54" state="hidden" r:id="rId22"/>
    <sheet name="Graf Prod 1" sheetId="37" state="hidden" r:id="rId23"/>
    <sheet name="Graf Prod 2" sheetId="55" state="hidden" r:id="rId24"/>
    <sheet name="Graf Prod 3" sheetId="38" state="hidden" r:id="rId25"/>
    <sheet name="Prestação de Contas GT" sheetId="74" state="hidden" r:id="rId26"/>
    <sheet name="Beneficiados" sheetId="61" state="hidden" r:id="rId27"/>
    <sheet name="Caixa" sheetId="67" state="hidden" r:id="rId28"/>
  </sheets>
  <externalReferences>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1" localSheetId="27">[1]INDIECO1!#REF!</definedName>
    <definedName name="_1" localSheetId="1">[1]INDIECO1!#REF!</definedName>
    <definedName name="_1" localSheetId="2">[1]INDIECO1!#REF!</definedName>
    <definedName name="_1" localSheetId="14">[1]INDIECO1!#REF!</definedName>
    <definedName name="_1" localSheetId="16">[1]INDIECO1!#REF!</definedName>
    <definedName name="_1">[1]INDIECO1!#REF!</definedName>
    <definedName name="_BON100" localSheetId="1">[2]GERAÇÃO!#REF!</definedName>
    <definedName name="_BON100" localSheetId="2">[2]GERAÇÃO!#REF!</definedName>
    <definedName name="_BON100" localSheetId="14">[2]GERAÇÃO!#REF!</definedName>
    <definedName name="_BON100" localSheetId="16">[2]GERAÇÃO!#REF!</definedName>
    <definedName name="_BON100">[2]GERAÇÃO!#REF!</definedName>
    <definedName name="_data" localSheetId="26">'[3]Curva S'!$A$23:$Y$47</definedName>
    <definedName name="_data" localSheetId="27">'[4]Curva S'!$A$23:$Y$47</definedName>
    <definedName name="_data" localSheetId="1">'[5]Curva S'!$A$23:$Y$47</definedName>
    <definedName name="_data" localSheetId="2">'[5]Curva S'!$A$23:$Y$47</definedName>
    <definedName name="_data" localSheetId="11">'[6]Curva S'!$A$23:$Y$47</definedName>
    <definedName name="_data" localSheetId="12">'[6]Curva S'!$A$23:$Y$47</definedName>
    <definedName name="_data" localSheetId="13">'[6]Curva S'!$A$23:$Y$47</definedName>
    <definedName name="_data" localSheetId="14">'[6]Curva S'!$A$23:$Y$47</definedName>
    <definedName name="_data">'[7]Curva S'!$A$23:$Y$47</definedName>
    <definedName name="_ENC100" localSheetId="1">[8]Pessoal!#REF!</definedName>
    <definedName name="_ENC100" localSheetId="2">[8]Pessoal!#REF!</definedName>
    <definedName name="_ENC100" localSheetId="14">[8]Pessoal!#REF!</definedName>
    <definedName name="_ENC100" localSheetId="16">[8]Pessoal!#REF!</definedName>
    <definedName name="_ENC100">[8]Pessoal!#REF!</definedName>
    <definedName name="_xlnm._FilterDatabase" localSheetId="0" hidden="1">Reconhecimento!$A$4:$C$15</definedName>
    <definedName name="_Ind01" localSheetId="1">[8]Pessoal!#REF!</definedName>
    <definedName name="_Ind01" localSheetId="2">[8]Pessoal!#REF!</definedName>
    <definedName name="_Ind01" localSheetId="14">[8]Pessoal!#REF!</definedName>
    <definedName name="_Ind01" localSheetId="16">[8]Pessoal!#REF!</definedName>
    <definedName name="_Ind01">[8]Pessoal!#REF!</definedName>
    <definedName name="_Ind02" localSheetId="1">[2]GERAÇÃO!#REF!</definedName>
    <definedName name="_Ind02" localSheetId="2">[2]GERAÇÃO!#REF!</definedName>
    <definedName name="_Ind02" localSheetId="14">[2]GERAÇÃO!#REF!</definedName>
    <definedName name="_Ind02" localSheetId="16">[2]GERAÇÃO!#REF!</definedName>
    <definedName name="_Ind02">[2]GERAÇÃO!#REF!</definedName>
    <definedName name="_Ind03" localSheetId="27">#REF!</definedName>
    <definedName name="_Ind03" localSheetId="1">#REF!</definedName>
    <definedName name="_Ind03" localSheetId="2">#REF!</definedName>
    <definedName name="_Ind03" localSheetId="14">#REF!</definedName>
    <definedName name="_Ind03" localSheetId="16">#REF!</definedName>
    <definedName name="_Ind03">#REF!</definedName>
    <definedName name="_Ind04" localSheetId="27">#REF!</definedName>
    <definedName name="_Ind04" localSheetId="1">#REF!</definedName>
    <definedName name="_Ind04" localSheetId="2">#REF!</definedName>
    <definedName name="_Ind04" localSheetId="14">#REF!</definedName>
    <definedName name="_Ind04" localSheetId="16">#REF!</definedName>
    <definedName name="_Ind04">#REF!</definedName>
    <definedName name="_ind1" localSheetId="27">[2]GERAÇÃO!#REF!</definedName>
    <definedName name="_ind1" localSheetId="1">[2]GERAÇÃO!#REF!</definedName>
    <definedName name="_ind1" localSheetId="2">[2]GERAÇÃO!#REF!</definedName>
    <definedName name="_ind1" localSheetId="14">[2]GERAÇÃO!#REF!</definedName>
    <definedName name="_ind1" localSheetId="16">[2]GERAÇÃO!#REF!</definedName>
    <definedName name="_ind1">[2]GERAÇÃO!#REF!</definedName>
    <definedName name="_ind2" localSheetId="1">[2]GERAÇÃO!#REF!</definedName>
    <definedName name="_ind2" localSheetId="2">[2]GERAÇÃO!#REF!</definedName>
    <definedName name="_ind2" localSheetId="14">[2]GERAÇÃO!#REF!</definedName>
    <definedName name="_ind2" localSheetId="16">[2]GERAÇÃO!#REF!</definedName>
    <definedName name="_ind2">[2]GERAÇÃO!#REF!</definedName>
    <definedName name="_ind3" localSheetId="1">[2]GERAÇÃO!#REF!</definedName>
    <definedName name="_ind3" localSheetId="2">[2]GERAÇÃO!#REF!</definedName>
    <definedName name="_ind3" localSheetId="14">[2]GERAÇÃO!#REF!</definedName>
    <definedName name="_ind3" localSheetId="16">[2]GERAÇÃO!#REF!</definedName>
    <definedName name="_ind3">[2]GERAÇÃO!#REF!</definedName>
    <definedName name="_ind4" localSheetId="1">[2]GERAÇÃO!#REF!</definedName>
    <definedName name="_ind4" localSheetId="2">[2]GERAÇÃO!#REF!</definedName>
    <definedName name="_ind4" localSheetId="14">[2]GERAÇÃO!#REF!</definedName>
    <definedName name="_ind4" localSheetId="16">[2]GERAÇÃO!#REF!</definedName>
    <definedName name="_ind4">[2]GERAÇÃO!#REF!</definedName>
    <definedName name="_ps1" localSheetId="27">#REF!</definedName>
    <definedName name="_ps1" localSheetId="1">#REF!</definedName>
    <definedName name="_ps1" localSheetId="2">#REF!</definedName>
    <definedName name="_ps1" localSheetId="0">#REF!</definedName>
    <definedName name="_ps1" localSheetId="18">#REF!</definedName>
    <definedName name="_ps1" localSheetId="11">#REF!</definedName>
    <definedName name="_ps1" localSheetId="12">#REF!</definedName>
    <definedName name="_ps1" localSheetId="13">#REF!</definedName>
    <definedName name="_ps1" localSheetId="14">#REF!</definedName>
    <definedName name="_ps1" localSheetId="16">#REF!</definedName>
    <definedName name="_ps1">#REF!</definedName>
    <definedName name="_ps2" localSheetId="27">#REF!</definedName>
    <definedName name="_ps2" localSheetId="1">#REF!</definedName>
    <definedName name="_ps2" localSheetId="2">#REF!</definedName>
    <definedName name="_ps2" localSheetId="0">#REF!</definedName>
    <definedName name="_ps2" localSheetId="18">#REF!</definedName>
    <definedName name="_ps2" localSheetId="11">#REF!</definedName>
    <definedName name="_ps2" localSheetId="12">#REF!</definedName>
    <definedName name="_ps2" localSheetId="13">#REF!</definedName>
    <definedName name="_ps2" localSheetId="14">#REF!</definedName>
    <definedName name="_ps2" localSheetId="16">#REF!</definedName>
    <definedName name="_ps2">#REF!</definedName>
    <definedName name="_ps3" localSheetId="27">#REF!</definedName>
    <definedName name="_ps3" localSheetId="1">#REF!</definedName>
    <definedName name="_ps3" localSheetId="2">#REF!</definedName>
    <definedName name="_ps3" localSheetId="0">#REF!</definedName>
    <definedName name="_ps3" localSheetId="18">#REF!</definedName>
    <definedName name="_ps3" localSheetId="11">#REF!</definedName>
    <definedName name="_ps3" localSheetId="12">#REF!</definedName>
    <definedName name="_ps3" localSheetId="13">#REF!</definedName>
    <definedName name="_ps3" localSheetId="14">#REF!</definedName>
    <definedName name="_ps3" localSheetId="16">#REF!</definedName>
    <definedName name="_ps3">#REF!</definedName>
    <definedName name="_pta15" localSheetId="27">#REF!</definedName>
    <definedName name="_pta15" localSheetId="1">#REF!</definedName>
    <definedName name="_pta15" localSheetId="2">#REF!</definedName>
    <definedName name="_pta15" localSheetId="0">#REF!</definedName>
    <definedName name="_pta15" localSheetId="18">#REF!</definedName>
    <definedName name="_pta15" localSheetId="11">#REF!</definedName>
    <definedName name="_pta15" localSheetId="12">#REF!</definedName>
    <definedName name="_pta15" localSheetId="13">#REF!</definedName>
    <definedName name="_pta15" localSheetId="14">#REF!</definedName>
    <definedName name="_pta15" localSheetId="16">#REF!</definedName>
    <definedName name="_pta15">#REF!</definedName>
    <definedName name="_qta15" localSheetId="27">#REF!</definedName>
    <definedName name="_qta15" localSheetId="1">#REF!</definedName>
    <definedName name="_qta15" localSheetId="2">#REF!</definedName>
    <definedName name="_qta15" localSheetId="0">#REF!</definedName>
    <definedName name="_qta15" localSheetId="18">#REF!</definedName>
    <definedName name="_qta15" localSheetId="11">#REF!</definedName>
    <definedName name="_qta15" localSheetId="12">#REF!</definedName>
    <definedName name="_qta15" localSheetId="13">#REF!</definedName>
    <definedName name="_qta15" localSheetId="14">#REF!</definedName>
    <definedName name="_qta15" localSheetId="16">#REF!</definedName>
    <definedName name="_qta15">#REF!</definedName>
    <definedName name="_REM100" localSheetId="27">[2]GERAÇÃO!#REF!</definedName>
    <definedName name="_REM100" localSheetId="1">[2]GERAÇÃO!#REF!</definedName>
    <definedName name="_REM100" localSheetId="2">[2]GERAÇÃO!#REF!</definedName>
    <definedName name="_REM100" localSheetId="14">[2]GERAÇÃO!#REF!</definedName>
    <definedName name="_REM100" localSheetId="16">[2]GERAÇÃO!#REF!</definedName>
    <definedName name="_REM100">[2]GERAÇÃO!#REF!</definedName>
    <definedName name="_vte2" localSheetId="27">#REF!</definedName>
    <definedName name="_vte2" localSheetId="1">#REF!</definedName>
    <definedName name="_vte2" localSheetId="2">#REF!</definedName>
    <definedName name="_vte2" localSheetId="0">#REF!</definedName>
    <definedName name="_vte2" localSheetId="18">#REF!</definedName>
    <definedName name="_vte2" localSheetId="11">#REF!</definedName>
    <definedName name="_vte2" localSheetId="12">#REF!</definedName>
    <definedName name="_vte2" localSheetId="13">#REF!</definedName>
    <definedName name="_vte2" localSheetId="14">#REF!</definedName>
    <definedName name="_vte2" localSheetId="16">#REF!</definedName>
    <definedName name="_vte2">#REF!</definedName>
    <definedName name="_vte3" localSheetId="27">#REF!</definedName>
    <definedName name="_vte3" localSheetId="1">#REF!</definedName>
    <definedName name="_vte3" localSheetId="2">#REF!</definedName>
    <definedName name="_vte3" localSheetId="0">#REF!</definedName>
    <definedName name="_vte3" localSheetId="18">#REF!</definedName>
    <definedName name="_vte3" localSheetId="11">#REF!</definedName>
    <definedName name="_vte3" localSheetId="12">#REF!</definedName>
    <definedName name="_vte3" localSheetId="13">#REF!</definedName>
    <definedName name="_vte3" localSheetId="14">#REF!</definedName>
    <definedName name="_vte3" localSheetId="16">#REF!</definedName>
    <definedName name="_vte3">#REF!</definedName>
    <definedName name="_vte4" localSheetId="27">#REF!</definedName>
    <definedName name="_vte4" localSheetId="1">#REF!</definedName>
    <definedName name="_vte4" localSheetId="2">#REF!</definedName>
    <definedName name="_vte4" localSheetId="0">#REF!</definedName>
    <definedName name="_vte4" localSheetId="18">#REF!</definedName>
    <definedName name="_vte4" localSheetId="11">#REF!</definedName>
    <definedName name="_vte4" localSheetId="12">#REF!</definedName>
    <definedName name="_vte4" localSheetId="13">#REF!</definedName>
    <definedName name="_vte4" localSheetId="14">#REF!</definedName>
    <definedName name="_vte4" localSheetId="16">#REF!</definedName>
    <definedName name="_vte4">#REF!</definedName>
    <definedName name="_vte5" localSheetId="27">#REF!</definedName>
    <definedName name="_vte5" localSheetId="1">#REF!</definedName>
    <definedName name="_vte5" localSheetId="2">#REF!</definedName>
    <definedName name="_vte5" localSheetId="0">#REF!</definedName>
    <definedName name="_vte5" localSheetId="18">#REF!</definedName>
    <definedName name="_vte5" localSheetId="11">#REF!</definedName>
    <definedName name="_vte5" localSheetId="12">#REF!</definedName>
    <definedName name="_vte5" localSheetId="13">#REF!</definedName>
    <definedName name="_vte5" localSheetId="14">#REF!</definedName>
    <definedName name="_vte5" localSheetId="16">#REF!</definedName>
    <definedName name="_vte5">#REF!</definedName>
    <definedName name="_xlnm.Criteria">#N/A</definedName>
    <definedName name="DIS_23" localSheetId="27">#REF!</definedName>
    <definedName name="DIS_23" localSheetId="1">#REF!</definedName>
    <definedName name="DIS_23" localSheetId="2">#REF!</definedName>
    <definedName name="DIS_23" localSheetId="0">#REF!</definedName>
    <definedName name="DIS_23" localSheetId="18">#REF!</definedName>
    <definedName name="DIS_23" localSheetId="11">#REF!</definedName>
    <definedName name="DIS_23" localSheetId="12">#REF!</definedName>
    <definedName name="DIS_23" localSheetId="13">#REF!</definedName>
    <definedName name="DIS_23" localSheetId="14">#REF!</definedName>
    <definedName name="DIS_23" localSheetId="16">#REF!</definedName>
    <definedName name="DIS_23">#REF!</definedName>
    <definedName name="DIS_230" localSheetId="27">#REF!</definedName>
    <definedName name="DIS_230" localSheetId="1">#REF!</definedName>
    <definedName name="DIS_230" localSheetId="2">#REF!</definedName>
    <definedName name="DIS_230" localSheetId="0">#REF!</definedName>
    <definedName name="DIS_230" localSheetId="18">#REF!</definedName>
    <definedName name="DIS_230" localSheetId="11">#REF!</definedName>
    <definedName name="DIS_230" localSheetId="12">#REF!</definedName>
    <definedName name="DIS_230" localSheetId="13">#REF!</definedName>
    <definedName name="DIS_230" localSheetId="14">#REF!</definedName>
    <definedName name="DIS_230" localSheetId="16">#REF!</definedName>
    <definedName name="DIS_230">#REF!</definedName>
    <definedName name="EncaNovos100" localSheetId="27">[2]GERAÇÃO!#REF!</definedName>
    <definedName name="EncaNovos100" localSheetId="1">[2]GERAÇÃO!#REF!</definedName>
    <definedName name="EncaNovos100" localSheetId="2">[2]GERAÇÃO!#REF!</definedName>
    <definedName name="EncaNovos100" localSheetId="14">[2]GERAÇÃO!#REF!</definedName>
    <definedName name="EncaNovos100" localSheetId="16">[2]GERAÇÃO!#REF!</definedName>
    <definedName name="EncaNovos100">[2]GERAÇÃO!#REF!</definedName>
    <definedName name="ENCNOVOS" localSheetId="1">[2]GERAÇÃO!#REF!</definedName>
    <definedName name="ENCNOVOS" localSheetId="2">[2]GERAÇÃO!#REF!</definedName>
    <definedName name="ENCNOVOS" localSheetId="14">[2]GERAÇÃO!#REF!</definedName>
    <definedName name="ENCNOVOS" localSheetId="16">[2]GERAÇÃO!#REF!</definedName>
    <definedName name="ENCNOVOS">[2]GERAÇÃO!#REF!</definedName>
    <definedName name="EncNovos100" localSheetId="1">[2]GERAÇÃO!#REF!</definedName>
    <definedName name="EncNovos100" localSheetId="2">[2]GERAÇÃO!#REF!</definedName>
    <definedName name="EncNovos100" localSheetId="14">[2]GERAÇÃO!#REF!</definedName>
    <definedName name="EncNovos100" localSheetId="16">[2]GERAÇÃO!#REF!</definedName>
    <definedName name="EncNovos100">[2]GERAÇÃO!#REF!</definedName>
    <definedName name="Excel_BuiltIn_Print_Area_1_1" localSheetId="27">#REF!</definedName>
    <definedName name="Excel_BuiltIn_Print_Area_1_1" localSheetId="1">#REF!</definedName>
    <definedName name="Excel_BuiltIn_Print_Area_1_1" localSheetId="2">#REF!</definedName>
    <definedName name="Excel_BuiltIn_Print_Area_1_1" localSheetId="14">#REF!</definedName>
    <definedName name="Excel_BuiltIn_Print_Area_1_1" localSheetId="16">#REF!</definedName>
    <definedName name="Excel_BuiltIn_Print_Area_1_1">#REF!</definedName>
    <definedName name="indice" localSheetId="27">[2]GERAÇÃO!#REF!</definedName>
    <definedName name="indice" localSheetId="1">[2]GERAÇÃO!#REF!</definedName>
    <definedName name="indice" localSheetId="2">[2]GERAÇÃO!#REF!</definedName>
    <definedName name="indice" localSheetId="14">[2]GERAÇÃO!#REF!</definedName>
    <definedName name="indice" localSheetId="16">[2]GERAÇÃO!#REF!</definedName>
    <definedName name="indice">[2]GERAÇÃO!#REF!</definedName>
    <definedName name="Indice01" localSheetId="1">[2]GERAÇÃO!#REF!</definedName>
    <definedName name="Indice01" localSheetId="2">[2]GERAÇÃO!#REF!</definedName>
    <definedName name="Indice01" localSheetId="14">[2]GERAÇÃO!#REF!</definedName>
    <definedName name="Indice01" localSheetId="16">[2]GERAÇÃO!#REF!</definedName>
    <definedName name="Indice01">[2]GERAÇÃO!#REF!</definedName>
    <definedName name="km" localSheetId="27">#REF!</definedName>
    <definedName name="km" localSheetId="1">#REF!</definedName>
    <definedName name="km" localSheetId="2">#REF!</definedName>
    <definedName name="km" localSheetId="0">#REF!</definedName>
    <definedName name="km" localSheetId="18">#REF!</definedName>
    <definedName name="km" localSheetId="11">#REF!</definedName>
    <definedName name="km" localSheetId="12">#REF!</definedName>
    <definedName name="km" localSheetId="13">#REF!</definedName>
    <definedName name="km" localSheetId="14">#REF!</definedName>
    <definedName name="km" localSheetId="16">#REF!</definedName>
    <definedName name="km">#REF!</definedName>
    <definedName name="kmlt" localSheetId="27">#REF!</definedName>
    <definedName name="kmlt" localSheetId="1">#REF!</definedName>
    <definedName name="kmlt" localSheetId="2">#REF!</definedName>
    <definedName name="kmlt" localSheetId="0">#REF!</definedName>
    <definedName name="kmlt" localSheetId="18">#REF!</definedName>
    <definedName name="kmlt" localSheetId="11">#REF!</definedName>
    <definedName name="kmlt" localSheetId="12">#REF!</definedName>
    <definedName name="kmlt" localSheetId="13">#REF!</definedName>
    <definedName name="kmlt" localSheetId="14">#REF!</definedName>
    <definedName name="kmlt" localSheetId="16">#REF!</definedName>
    <definedName name="kmlt">#REF!</definedName>
    <definedName name="lt" localSheetId="27">#REF!</definedName>
    <definedName name="lt" localSheetId="1">#REF!</definedName>
    <definedName name="lt" localSheetId="2">#REF!</definedName>
    <definedName name="lt" localSheetId="0">#REF!</definedName>
    <definedName name="lt" localSheetId="18">#REF!</definedName>
    <definedName name="lt" localSheetId="11">#REF!</definedName>
    <definedName name="lt" localSheetId="12">#REF!</definedName>
    <definedName name="lt" localSheetId="13">#REF!</definedName>
    <definedName name="lt" localSheetId="14">#REF!</definedName>
    <definedName name="lt" localSheetId="16">#REF!</definedName>
    <definedName name="lt">#REF!</definedName>
    <definedName name="MES" localSheetId="27">'[9]1996'!#REF!</definedName>
    <definedName name="MES" localSheetId="1">'[9]1996'!#REF!</definedName>
    <definedName name="MES" localSheetId="2">'[9]1996'!#REF!</definedName>
    <definedName name="MES" localSheetId="14">'[9]1996'!#REF!</definedName>
    <definedName name="MES" localSheetId="16">'[9]1996'!#REF!</definedName>
    <definedName name="MES">'[9]1996'!#REF!</definedName>
    <definedName name="num" localSheetId="27">#REF!</definedName>
    <definedName name="num" localSheetId="1">#REF!</definedName>
    <definedName name="num" localSheetId="2">#REF!</definedName>
    <definedName name="num" localSheetId="0">#REF!</definedName>
    <definedName name="num" localSheetId="18">#REF!</definedName>
    <definedName name="num" localSheetId="11">#REF!</definedName>
    <definedName name="num" localSheetId="12">#REF!</definedName>
    <definedName name="num" localSheetId="13">#REF!</definedName>
    <definedName name="num" localSheetId="14">#REF!</definedName>
    <definedName name="num" localSheetId="16">#REF!</definedName>
    <definedName name="num">#REF!</definedName>
    <definedName name="PR_23" localSheetId="27">#REF!</definedName>
    <definedName name="PR_23" localSheetId="1">#REF!</definedName>
    <definedName name="PR_23" localSheetId="2">#REF!</definedName>
    <definedName name="PR_23" localSheetId="0">#REF!</definedName>
    <definedName name="PR_23" localSheetId="18">#REF!</definedName>
    <definedName name="PR_23" localSheetId="11">#REF!</definedName>
    <definedName name="PR_23" localSheetId="12">#REF!</definedName>
    <definedName name="PR_23" localSheetId="13">#REF!</definedName>
    <definedName name="PR_23" localSheetId="14">#REF!</definedName>
    <definedName name="PR_23" localSheetId="16">#REF!</definedName>
    <definedName name="PR_23">#REF!</definedName>
    <definedName name="PR_230" localSheetId="27">#REF!</definedName>
    <definedName name="PR_230" localSheetId="1">#REF!</definedName>
    <definedName name="PR_230" localSheetId="2">#REF!</definedName>
    <definedName name="PR_230" localSheetId="0">#REF!</definedName>
    <definedName name="PR_230" localSheetId="18">#REF!</definedName>
    <definedName name="PR_230" localSheetId="11">#REF!</definedName>
    <definedName name="PR_230" localSheetId="12">#REF!</definedName>
    <definedName name="PR_230" localSheetId="13">#REF!</definedName>
    <definedName name="PR_230" localSheetId="14">#REF!</definedName>
    <definedName name="PR_230" localSheetId="16">#REF!</definedName>
    <definedName name="PR_230">#REF!</definedName>
    <definedName name="_xlnm.Print_Area" localSheetId="25">'Prestação de Contas GT'!$A$1:$T$15</definedName>
    <definedName name="_xlnm.Print_Area" localSheetId="0">Reconhecimento!$A$1:$J$70</definedName>
    <definedName name="_xlnm.Print_Area" localSheetId="13">'Tab1 POA 2013 (2)'!$A$5:$D$15</definedName>
    <definedName name="_xlnm.Print_Area" localSheetId="14">'Tab1 POA 2014'!$A$6:$D$11</definedName>
    <definedName name="_xlnm.Print_Area" localSheetId="16">'Tab2 POA 2014'!$A$2:$F$26</definedName>
    <definedName name="_xlnm.Print_Titles" localSheetId="1">'PxR R$'!$1:$4</definedName>
    <definedName name="_xlnm.Print_Titles" localSheetId="2">'PxR U$'!$1:$4</definedName>
    <definedName name="_xlnm.Print_Titles" localSheetId="0">Reconhecimento!$2:$3</definedName>
    <definedName name="_xlnm.Print_Titles" localSheetId="11">'Tab1 POA 2011 e 2012'!$1:$5</definedName>
    <definedName name="_xlnm.Print_Titles" localSheetId="12">'Tab1 POA 2013'!$1:$5</definedName>
    <definedName name="_xlnm.Print_Titles" localSheetId="13">'Tab1 POA 2013 (2)'!$1:$5</definedName>
    <definedName name="_xlnm.Print_Titles" localSheetId="14">'Tab1 POA 2014'!$2:$6</definedName>
    <definedName name="_xlnm.Print_Titles" localSheetId="16">'Tab2 POA 2014'!$2:$5</definedName>
    <definedName name="_xlnm.Print_Titles" localSheetId="15">'Tabela 2 POA'!$1:$4</definedName>
    <definedName name="pta" localSheetId="27">#REF!</definedName>
    <definedName name="pta" localSheetId="1">#REF!</definedName>
    <definedName name="pta" localSheetId="2">#REF!</definedName>
    <definedName name="pta" localSheetId="0">#REF!</definedName>
    <definedName name="pta" localSheetId="18">#REF!</definedName>
    <definedName name="pta" localSheetId="11">#REF!</definedName>
    <definedName name="pta" localSheetId="12">#REF!</definedName>
    <definedName name="pta" localSheetId="13">#REF!</definedName>
    <definedName name="pta" localSheetId="14">#REF!</definedName>
    <definedName name="pta" localSheetId="16">#REF!</definedName>
    <definedName name="pta">#REF!</definedName>
    <definedName name="ptae" localSheetId="27">#REF!</definedName>
    <definedName name="ptae" localSheetId="1">#REF!</definedName>
    <definedName name="ptae" localSheetId="2">#REF!</definedName>
    <definedName name="ptae" localSheetId="0">#REF!</definedName>
    <definedName name="ptae" localSheetId="18">#REF!</definedName>
    <definedName name="ptae" localSheetId="11">#REF!</definedName>
    <definedName name="ptae" localSheetId="12">#REF!</definedName>
    <definedName name="ptae" localSheetId="13">#REF!</definedName>
    <definedName name="ptae" localSheetId="14">#REF!</definedName>
    <definedName name="ptae" localSheetId="16">#REF!</definedName>
    <definedName name="ptae">#REF!</definedName>
    <definedName name="ptai" localSheetId="27">#REF!</definedName>
    <definedName name="ptai" localSheetId="1">#REF!</definedName>
    <definedName name="ptai" localSheetId="2">#REF!</definedName>
    <definedName name="ptai" localSheetId="0">#REF!</definedName>
    <definedName name="ptai" localSheetId="18">#REF!</definedName>
    <definedName name="ptai" localSheetId="11">#REF!</definedName>
    <definedName name="ptai" localSheetId="12">#REF!</definedName>
    <definedName name="ptai" localSheetId="13">#REF!</definedName>
    <definedName name="ptai" localSheetId="14">#REF!</definedName>
    <definedName name="ptai" localSheetId="16">#REF!</definedName>
    <definedName name="ptai">#REF!</definedName>
    <definedName name="ptfl" localSheetId="27">#REF!</definedName>
    <definedName name="ptfl" localSheetId="1">#REF!</definedName>
    <definedName name="ptfl" localSheetId="2">#REF!</definedName>
    <definedName name="ptfl" localSheetId="0">#REF!</definedName>
    <definedName name="ptfl" localSheetId="18">#REF!</definedName>
    <definedName name="ptfl" localSheetId="11">#REF!</definedName>
    <definedName name="ptfl" localSheetId="12">#REF!</definedName>
    <definedName name="ptfl" localSheetId="13">#REF!</definedName>
    <definedName name="ptfl" localSheetId="14">#REF!</definedName>
    <definedName name="ptfl" localSheetId="16">#REF!</definedName>
    <definedName name="ptfl">#REF!</definedName>
    <definedName name="ptsa" localSheetId="27">#REF!</definedName>
    <definedName name="ptsa" localSheetId="1">#REF!</definedName>
    <definedName name="ptsa" localSheetId="2">#REF!</definedName>
    <definedName name="ptsa" localSheetId="0">#REF!</definedName>
    <definedName name="ptsa" localSheetId="18">#REF!</definedName>
    <definedName name="ptsa" localSheetId="11">#REF!</definedName>
    <definedName name="ptsa" localSheetId="12">#REF!</definedName>
    <definedName name="ptsa" localSheetId="13">#REF!</definedName>
    <definedName name="ptsa" localSheetId="14">#REF!</definedName>
    <definedName name="ptsa" localSheetId="16">#REF!</definedName>
    <definedName name="ptsa">#REF!</definedName>
    <definedName name="ptta" localSheetId="27">#REF!</definedName>
    <definedName name="ptta" localSheetId="1">#REF!</definedName>
    <definedName name="ptta" localSheetId="2">#REF!</definedName>
    <definedName name="ptta" localSheetId="0">#REF!</definedName>
    <definedName name="ptta" localSheetId="18">#REF!</definedName>
    <definedName name="ptta" localSheetId="11">#REF!</definedName>
    <definedName name="ptta" localSheetId="12">#REF!</definedName>
    <definedName name="ptta" localSheetId="13">#REF!</definedName>
    <definedName name="ptta" localSheetId="14">#REF!</definedName>
    <definedName name="ptta" localSheetId="16">#REF!</definedName>
    <definedName name="ptta">#REF!</definedName>
    <definedName name="pttt" localSheetId="27">#REF!</definedName>
    <definedName name="pttt" localSheetId="1">#REF!</definedName>
    <definedName name="pttt" localSheetId="2">#REF!</definedName>
    <definedName name="pttt" localSheetId="0">#REF!</definedName>
    <definedName name="pttt" localSheetId="18">#REF!</definedName>
    <definedName name="pttt" localSheetId="11">#REF!</definedName>
    <definedName name="pttt" localSheetId="12">#REF!</definedName>
    <definedName name="pttt" localSheetId="13">#REF!</definedName>
    <definedName name="pttt" localSheetId="14">#REF!</definedName>
    <definedName name="pttt" localSheetId="16">#REF!</definedName>
    <definedName name="pttt">#REF!</definedName>
    <definedName name="qtae" localSheetId="27">#REF!</definedName>
    <definedName name="qtae" localSheetId="1">#REF!</definedName>
    <definedName name="qtae" localSheetId="2">#REF!</definedName>
    <definedName name="qtae" localSheetId="0">#REF!</definedName>
    <definedName name="qtae" localSheetId="18">#REF!</definedName>
    <definedName name="qtae" localSheetId="11">#REF!</definedName>
    <definedName name="qtae" localSheetId="12">#REF!</definedName>
    <definedName name="qtae" localSheetId="13">#REF!</definedName>
    <definedName name="qtae" localSheetId="14">#REF!</definedName>
    <definedName name="qtae" localSheetId="16">#REF!</definedName>
    <definedName name="qtae">#REF!</definedName>
    <definedName name="qtag" localSheetId="27">#REF!</definedName>
    <definedName name="qtag" localSheetId="1">#REF!</definedName>
    <definedName name="qtag" localSheetId="2">#REF!</definedName>
    <definedName name="qtag" localSheetId="0">#REF!</definedName>
    <definedName name="qtag" localSheetId="18">#REF!</definedName>
    <definedName name="qtag" localSheetId="11">#REF!</definedName>
    <definedName name="qtag" localSheetId="12">#REF!</definedName>
    <definedName name="qtag" localSheetId="13">#REF!</definedName>
    <definedName name="qtag" localSheetId="14">#REF!</definedName>
    <definedName name="qtag" localSheetId="16">#REF!</definedName>
    <definedName name="qtag">#REF!</definedName>
    <definedName name="qtai" localSheetId="27">#REF!</definedName>
    <definedName name="qtai" localSheetId="1">#REF!</definedName>
    <definedName name="qtai" localSheetId="2">#REF!</definedName>
    <definedName name="qtai" localSheetId="0">#REF!</definedName>
    <definedName name="qtai" localSheetId="18">#REF!</definedName>
    <definedName name="qtai" localSheetId="11">#REF!</definedName>
    <definedName name="qtai" localSheetId="12">#REF!</definedName>
    <definedName name="qtai" localSheetId="13">#REF!</definedName>
    <definedName name="qtai" localSheetId="14">#REF!</definedName>
    <definedName name="qtai" localSheetId="16">#REF!</definedName>
    <definedName name="qtai">#REF!</definedName>
    <definedName name="qtcc" localSheetId="27">#REF!</definedName>
    <definedName name="qtcc" localSheetId="1">#REF!</definedName>
    <definedName name="qtcc" localSheetId="2">#REF!</definedName>
    <definedName name="qtcc" localSheetId="0">#REF!</definedName>
    <definedName name="qtcc" localSheetId="18">#REF!</definedName>
    <definedName name="qtcc" localSheetId="11">#REF!</definedName>
    <definedName name="qtcc" localSheetId="12">#REF!</definedName>
    <definedName name="qtcc" localSheetId="13">#REF!</definedName>
    <definedName name="qtcc" localSheetId="14">#REF!</definedName>
    <definedName name="qtcc" localSheetId="16">#REF!</definedName>
    <definedName name="qtcc">#REF!</definedName>
    <definedName name="qtcci" localSheetId="27">#REF!</definedName>
    <definedName name="qtcci" localSheetId="1">#REF!</definedName>
    <definedName name="qtcci" localSheetId="2">#REF!</definedName>
    <definedName name="qtcci" localSheetId="0">#REF!</definedName>
    <definedName name="qtcci" localSheetId="18">#REF!</definedName>
    <definedName name="qtcci" localSheetId="11">#REF!</definedName>
    <definedName name="qtcci" localSheetId="12">#REF!</definedName>
    <definedName name="qtcci" localSheetId="13">#REF!</definedName>
    <definedName name="qtcci" localSheetId="14">#REF!</definedName>
    <definedName name="qtcci" localSheetId="16">#REF!</definedName>
    <definedName name="qtcci">#REF!</definedName>
    <definedName name="QTD_MOD_23" localSheetId="27">#REF!</definedName>
    <definedName name="QTD_MOD_23" localSheetId="1">#REF!</definedName>
    <definedName name="QTD_MOD_23" localSheetId="2">#REF!</definedName>
    <definedName name="QTD_MOD_23" localSheetId="0">#REF!</definedName>
    <definedName name="QTD_MOD_23" localSheetId="18">#REF!</definedName>
    <definedName name="QTD_MOD_23" localSheetId="11">#REF!</definedName>
    <definedName name="QTD_MOD_23" localSheetId="12">#REF!</definedName>
    <definedName name="QTD_MOD_23" localSheetId="13">#REF!</definedName>
    <definedName name="QTD_MOD_23" localSheetId="14">#REF!</definedName>
    <definedName name="QTD_MOD_23" localSheetId="16">#REF!</definedName>
    <definedName name="QTD_MOD_23">#REF!</definedName>
    <definedName name="QTD_MOD_230" localSheetId="27">#REF!</definedName>
    <definedName name="QTD_MOD_230" localSheetId="1">#REF!</definedName>
    <definedName name="QTD_MOD_230" localSheetId="2">#REF!</definedName>
    <definedName name="QTD_MOD_230" localSheetId="0">#REF!</definedName>
    <definedName name="QTD_MOD_230" localSheetId="18">#REF!</definedName>
    <definedName name="QTD_MOD_230" localSheetId="11">#REF!</definedName>
    <definedName name="QTD_MOD_230" localSheetId="12">#REF!</definedName>
    <definedName name="QTD_MOD_230" localSheetId="13">#REF!</definedName>
    <definedName name="QTD_MOD_230" localSheetId="14">#REF!</definedName>
    <definedName name="QTD_MOD_230" localSheetId="16">#REF!</definedName>
    <definedName name="QTD_MOD_230">#REF!</definedName>
    <definedName name="QTD_MOD_INT_230" localSheetId="27">#REF!</definedName>
    <definedName name="QTD_MOD_INT_230" localSheetId="1">#REF!</definedName>
    <definedName name="QTD_MOD_INT_230" localSheetId="2">#REF!</definedName>
    <definedName name="QTD_MOD_INT_230" localSheetId="0">#REF!</definedName>
    <definedName name="QTD_MOD_INT_230" localSheetId="18">#REF!</definedName>
    <definedName name="QTD_MOD_INT_230" localSheetId="11">#REF!</definedName>
    <definedName name="QTD_MOD_INT_230" localSheetId="12">#REF!</definedName>
    <definedName name="QTD_MOD_INT_230" localSheetId="13">#REF!</definedName>
    <definedName name="QTD_MOD_INT_230" localSheetId="14">#REF!</definedName>
    <definedName name="QTD_MOD_INT_230" localSheetId="16">#REF!</definedName>
    <definedName name="QTD_MOD_INT_230">#REF!</definedName>
    <definedName name="QTD_MOD_LT_230" localSheetId="27">#REF!</definedName>
    <definedName name="QTD_MOD_LT_230" localSheetId="1">#REF!</definedName>
    <definedName name="QTD_MOD_LT_230" localSheetId="2">#REF!</definedName>
    <definedName name="QTD_MOD_LT_230" localSheetId="0">#REF!</definedName>
    <definedName name="QTD_MOD_LT_230" localSheetId="18">#REF!</definedName>
    <definedName name="QTD_MOD_LT_230" localSheetId="11">#REF!</definedName>
    <definedName name="QTD_MOD_LT_230" localSheetId="12">#REF!</definedName>
    <definedName name="QTD_MOD_LT_230" localSheetId="13">#REF!</definedName>
    <definedName name="QTD_MOD_LT_230" localSheetId="14">#REF!</definedName>
    <definedName name="QTD_MOD_LT_230" localSheetId="16">#REF!</definedName>
    <definedName name="QTD_MOD_LT_230">#REF!</definedName>
    <definedName name="QTD_MOD_TR_23" localSheetId="27">#REF!</definedName>
    <definedName name="QTD_MOD_TR_23" localSheetId="1">#REF!</definedName>
    <definedName name="QTD_MOD_TR_23" localSheetId="2">#REF!</definedName>
    <definedName name="QTD_MOD_TR_23" localSheetId="0">#REF!</definedName>
    <definedName name="QTD_MOD_TR_23" localSheetId="18">#REF!</definedName>
    <definedName name="QTD_MOD_TR_23" localSheetId="11">#REF!</definedName>
    <definedName name="QTD_MOD_TR_23" localSheetId="12">#REF!</definedName>
    <definedName name="QTD_MOD_TR_23" localSheetId="13">#REF!</definedName>
    <definedName name="QTD_MOD_TR_23" localSheetId="14">#REF!</definedName>
    <definedName name="QTD_MOD_TR_23" localSheetId="16">#REF!</definedName>
    <definedName name="QTD_MOD_TR_23">#REF!</definedName>
    <definedName name="QTD_MOD_TR_230" localSheetId="27">#REF!</definedName>
    <definedName name="QTD_MOD_TR_230" localSheetId="1">#REF!</definedName>
    <definedName name="QTD_MOD_TR_230" localSheetId="2">#REF!</definedName>
    <definedName name="QTD_MOD_TR_230" localSheetId="0">#REF!</definedName>
    <definedName name="QTD_MOD_TR_230" localSheetId="18">#REF!</definedName>
    <definedName name="QTD_MOD_TR_230" localSheetId="11">#REF!</definedName>
    <definedName name="QTD_MOD_TR_230" localSheetId="12">#REF!</definedName>
    <definedName name="QTD_MOD_TR_230" localSheetId="13">#REF!</definedName>
    <definedName name="QTD_MOD_TR_230" localSheetId="14">#REF!</definedName>
    <definedName name="QTD_MOD_TR_230" localSheetId="16">#REF!</definedName>
    <definedName name="QTD_MOD_TR_230">#REF!</definedName>
    <definedName name="QTD_MOD_VAZIO_23" localSheetId="27">#REF!</definedName>
    <definedName name="QTD_MOD_VAZIO_23" localSheetId="1">#REF!</definedName>
    <definedName name="QTD_MOD_VAZIO_23" localSheetId="2">#REF!</definedName>
    <definedName name="QTD_MOD_VAZIO_23" localSheetId="0">#REF!</definedName>
    <definedName name="QTD_MOD_VAZIO_23" localSheetId="18">#REF!</definedName>
    <definedName name="QTD_MOD_VAZIO_23" localSheetId="11">#REF!</definedName>
    <definedName name="QTD_MOD_VAZIO_23" localSheetId="12">#REF!</definedName>
    <definedName name="QTD_MOD_VAZIO_23" localSheetId="13">#REF!</definedName>
    <definedName name="QTD_MOD_VAZIO_23" localSheetId="14">#REF!</definedName>
    <definedName name="QTD_MOD_VAZIO_23" localSheetId="16">#REF!</definedName>
    <definedName name="QTD_MOD_VAZIO_23">#REF!</definedName>
    <definedName name="QTD_TSA" localSheetId="27">#REF!</definedName>
    <definedName name="QTD_TSA" localSheetId="1">#REF!</definedName>
    <definedName name="QTD_TSA" localSheetId="2">#REF!</definedName>
    <definedName name="QTD_TSA" localSheetId="0">#REF!</definedName>
    <definedName name="QTD_TSA" localSheetId="18">#REF!</definedName>
    <definedName name="QTD_TSA" localSheetId="11">#REF!</definedName>
    <definedName name="QTD_TSA" localSheetId="12">#REF!</definedName>
    <definedName name="QTD_TSA" localSheetId="13">#REF!</definedName>
    <definedName name="QTD_TSA" localSheetId="14">#REF!</definedName>
    <definedName name="QTD_TSA" localSheetId="16">#REF!</definedName>
    <definedName name="QTD_TSA">#REF!</definedName>
    <definedName name="qtfl" localSheetId="27">#REF!</definedName>
    <definedName name="qtfl" localSheetId="1">#REF!</definedName>
    <definedName name="qtfl" localSheetId="2">#REF!</definedName>
    <definedName name="qtfl" localSheetId="0">#REF!</definedName>
    <definedName name="qtfl" localSheetId="18">#REF!</definedName>
    <definedName name="qtfl" localSheetId="11">#REF!</definedName>
    <definedName name="qtfl" localSheetId="12">#REF!</definedName>
    <definedName name="qtfl" localSheetId="13">#REF!</definedName>
    <definedName name="qtfl" localSheetId="14">#REF!</definedName>
    <definedName name="qtfl" localSheetId="16">#REF!</definedName>
    <definedName name="qtfl">#REF!</definedName>
    <definedName name="qtha" localSheetId="27">#REF!</definedName>
    <definedName name="qtha" localSheetId="1">#REF!</definedName>
    <definedName name="qtha" localSheetId="2">#REF!</definedName>
    <definedName name="qtha" localSheetId="0">#REF!</definedName>
    <definedName name="qtha" localSheetId="18">#REF!</definedName>
    <definedName name="qtha" localSheetId="11">#REF!</definedName>
    <definedName name="qtha" localSheetId="12">#REF!</definedName>
    <definedName name="qtha" localSheetId="13">#REF!</definedName>
    <definedName name="qtha" localSheetId="14">#REF!</definedName>
    <definedName name="qtha" localSheetId="16">#REF!</definedName>
    <definedName name="qtha">#REF!</definedName>
    <definedName name="qtor" localSheetId="27">#REF!</definedName>
    <definedName name="qtor" localSheetId="1">#REF!</definedName>
    <definedName name="qtor" localSheetId="2">#REF!</definedName>
    <definedName name="qtor" localSheetId="0">#REF!</definedName>
    <definedName name="qtor" localSheetId="18">#REF!</definedName>
    <definedName name="qtor" localSheetId="11">#REF!</definedName>
    <definedName name="qtor" localSheetId="12">#REF!</definedName>
    <definedName name="qtor" localSheetId="13">#REF!</definedName>
    <definedName name="qtor" localSheetId="14">#REF!</definedName>
    <definedName name="qtor" localSheetId="16">#REF!</definedName>
    <definedName name="qtor">#REF!</definedName>
    <definedName name="qtpb" localSheetId="27">#REF!</definedName>
    <definedName name="qtpb" localSheetId="1">#REF!</definedName>
    <definedName name="qtpb" localSheetId="2">#REF!</definedName>
    <definedName name="qtpb" localSheetId="0">#REF!</definedName>
    <definedName name="qtpb" localSheetId="18">#REF!</definedName>
    <definedName name="qtpb" localSheetId="11">#REF!</definedName>
    <definedName name="qtpb" localSheetId="12">#REF!</definedName>
    <definedName name="qtpb" localSheetId="13">#REF!</definedName>
    <definedName name="qtpb" localSheetId="14">#REF!</definedName>
    <definedName name="qtpb" localSheetId="16">#REF!</definedName>
    <definedName name="qtpb">#REF!</definedName>
    <definedName name="qtpr" localSheetId="27">#REF!</definedName>
    <definedName name="qtpr" localSheetId="1">#REF!</definedName>
    <definedName name="qtpr" localSheetId="2">#REF!</definedName>
    <definedName name="qtpr" localSheetId="0">#REF!</definedName>
    <definedName name="qtpr" localSheetId="18">#REF!</definedName>
    <definedName name="qtpr" localSheetId="11">#REF!</definedName>
    <definedName name="qtpr" localSheetId="12">#REF!</definedName>
    <definedName name="qtpr" localSheetId="13">#REF!</definedName>
    <definedName name="qtpr" localSheetId="14">#REF!</definedName>
    <definedName name="qtpr" localSheetId="16">#REF!</definedName>
    <definedName name="qtpr">#REF!</definedName>
    <definedName name="qtpr64" localSheetId="27">#REF!</definedName>
    <definedName name="qtpr64" localSheetId="1">#REF!</definedName>
    <definedName name="qtpr64" localSheetId="2">#REF!</definedName>
    <definedName name="qtpr64" localSheetId="0">#REF!</definedName>
    <definedName name="qtpr64" localSheetId="18">#REF!</definedName>
    <definedName name="qtpr64" localSheetId="11">#REF!</definedName>
    <definedName name="qtpr64" localSheetId="12">#REF!</definedName>
    <definedName name="qtpr64" localSheetId="13">#REF!</definedName>
    <definedName name="qtpr64" localSheetId="14">#REF!</definedName>
    <definedName name="qtpr64" localSheetId="16">#REF!</definedName>
    <definedName name="qtpr64">#REF!</definedName>
    <definedName name="qtpr89" localSheetId="27">#REF!</definedName>
    <definedName name="qtpr89" localSheetId="1">#REF!</definedName>
    <definedName name="qtpr89" localSheetId="2">#REF!</definedName>
    <definedName name="qtpr89" localSheetId="0">#REF!</definedName>
    <definedName name="qtpr89" localSheetId="18">#REF!</definedName>
    <definedName name="qtpr89" localSheetId="11">#REF!</definedName>
    <definedName name="qtpr89" localSheetId="12">#REF!</definedName>
    <definedName name="qtpr89" localSheetId="13">#REF!</definedName>
    <definedName name="qtpr89" localSheetId="14">#REF!</definedName>
    <definedName name="qtpr89" localSheetId="16">#REF!</definedName>
    <definedName name="qtpr89">#REF!</definedName>
    <definedName name="qtsa" localSheetId="27">#REF!</definedName>
    <definedName name="qtsa" localSheetId="1">#REF!</definedName>
    <definedName name="qtsa" localSheetId="2">#REF!</definedName>
    <definedName name="qtsa" localSheetId="0">#REF!</definedName>
    <definedName name="qtsa" localSheetId="18">#REF!</definedName>
    <definedName name="qtsa" localSheetId="11">#REF!</definedName>
    <definedName name="qtsa" localSheetId="12">#REF!</definedName>
    <definedName name="qtsa" localSheetId="13">#REF!</definedName>
    <definedName name="qtsa" localSheetId="14">#REF!</definedName>
    <definedName name="qtsa" localSheetId="16">#REF!</definedName>
    <definedName name="qtsa">#REF!</definedName>
    <definedName name="qtta" localSheetId="27">#REF!</definedName>
    <definedName name="qtta" localSheetId="1">#REF!</definedName>
    <definedName name="qtta" localSheetId="2">#REF!</definedName>
    <definedName name="qtta" localSheetId="0">#REF!</definedName>
    <definedName name="qtta" localSheetId="18">#REF!</definedName>
    <definedName name="qtta" localSheetId="11">#REF!</definedName>
    <definedName name="qtta" localSheetId="12">#REF!</definedName>
    <definedName name="qtta" localSheetId="13">#REF!</definedName>
    <definedName name="qtta" localSheetId="14">#REF!</definedName>
    <definedName name="qtta" localSheetId="16">#REF!</definedName>
    <definedName name="qtta">#REF!</definedName>
    <definedName name="qttrav" localSheetId="27">#REF!</definedName>
    <definedName name="qttrav" localSheetId="1">#REF!</definedName>
    <definedName name="qttrav" localSheetId="2">#REF!</definedName>
    <definedName name="qttrav" localSheetId="0">#REF!</definedName>
    <definedName name="qttrav" localSheetId="18">#REF!</definedName>
    <definedName name="qttrav" localSheetId="11">#REF!</definedName>
    <definedName name="qttrav" localSheetId="12">#REF!</definedName>
    <definedName name="qttrav" localSheetId="13">#REF!</definedName>
    <definedName name="qttrav" localSheetId="14">#REF!</definedName>
    <definedName name="qttrav" localSheetId="16">#REF!</definedName>
    <definedName name="qttrav">#REF!</definedName>
    <definedName name="qttt" localSheetId="27">#REF!</definedName>
    <definedName name="qttt" localSheetId="1">#REF!</definedName>
    <definedName name="qttt" localSheetId="2">#REF!</definedName>
    <definedName name="qttt" localSheetId="0">#REF!</definedName>
    <definedName name="qttt" localSheetId="18">#REF!</definedName>
    <definedName name="qttt" localSheetId="11">#REF!</definedName>
    <definedName name="qttt" localSheetId="12">#REF!</definedName>
    <definedName name="qttt" localSheetId="13">#REF!</definedName>
    <definedName name="qttt" localSheetId="14">#REF!</definedName>
    <definedName name="qttt" localSheetId="16">#REF!</definedName>
    <definedName name="qttt">#REF!</definedName>
    <definedName name="RemNovos100" localSheetId="27">[2]GERAÇÃO!#REF!</definedName>
    <definedName name="RemNovos100" localSheetId="1">[2]GERAÇÃO!#REF!</definedName>
    <definedName name="RemNovos100" localSheetId="2">[2]GERAÇÃO!#REF!</definedName>
    <definedName name="RemNovos100" localSheetId="14">[2]GERAÇÃO!#REF!</definedName>
    <definedName name="RemNovos100" localSheetId="16">[2]GERAÇÃO!#REF!</definedName>
    <definedName name="RemNovos100">[2]GERAÇÃO!#REF!</definedName>
    <definedName name="rev" localSheetId="27">#REF!</definedName>
    <definedName name="rev" localSheetId="1">#REF!</definedName>
    <definedName name="rev" localSheetId="2">#REF!</definedName>
    <definedName name="rev" localSheetId="0">#REF!</definedName>
    <definedName name="rev" localSheetId="18">#REF!</definedName>
    <definedName name="rev" localSheetId="11">#REF!</definedName>
    <definedName name="rev" localSheetId="12">#REF!</definedName>
    <definedName name="rev" localSheetId="13">#REF!</definedName>
    <definedName name="rev" localSheetId="14">#REF!</definedName>
    <definedName name="rev" localSheetId="16">#REF!</definedName>
    <definedName name="rev">#REF!</definedName>
    <definedName name="SEC_AV_230" localSheetId="27">#REF!</definedName>
    <definedName name="SEC_AV_230" localSheetId="1">#REF!</definedName>
    <definedName name="SEC_AV_230" localSheetId="2">#REF!</definedName>
    <definedName name="SEC_AV_230" localSheetId="0">#REF!</definedName>
    <definedName name="SEC_AV_230" localSheetId="18">#REF!</definedName>
    <definedName name="SEC_AV_230" localSheetId="11">#REF!</definedName>
    <definedName name="SEC_AV_230" localSheetId="12">#REF!</definedName>
    <definedName name="SEC_AV_230" localSheetId="13">#REF!</definedName>
    <definedName name="SEC_AV_230" localSheetId="14">#REF!</definedName>
    <definedName name="SEC_AV_230" localSheetId="16">#REF!</definedName>
    <definedName name="SEC_AV_230">#REF!</definedName>
    <definedName name="SEC_AV_LT_230" localSheetId="27">#REF!</definedName>
    <definedName name="SEC_AV_LT_230" localSheetId="1">#REF!</definedName>
    <definedName name="SEC_AV_LT_230" localSheetId="2">#REF!</definedName>
    <definedName name="SEC_AV_LT_230" localSheetId="0">#REF!</definedName>
    <definedName name="SEC_AV_LT_230" localSheetId="18">#REF!</definedName>
    <definedName name="SEC_AV_LT_230" localSheetId="11">#REF!</definedName>
    <definedName name="SEC_AV_LT_230" localSheetId="12">#REF!</definedName>
    <definedName name="SEC_AV_LT_230" localSheetId="13">#REF!</definedName>
    <definedName name="SEC_AV_LT_230" localSheetId="14">#REF!</definedName>
    <definedName name="SEC_AV_LT_230" localSheetId="16">#REF!</definedName>
    <definedName name="SEC_AV_LT_230">#REF!</definedName>
    <definedName name="SEC_MONO_23" localSheetId="27">#REF!</definedName>
    <definedName name="SEC_MONO_23" localSheetId="1">#REF!</definedName>
    <definedName name="SEC_MONO_23" localSheetId="2">#REF!</definedName>
    <definedName name="SEC_MONO_23" localSheetId="0">#REF!</definedName>
    <definedName name="SEC_MONO_23" localSheetId="18">#REF!</definedName>
    <definedName name="SEC_MONO_23" localSheetId="11">#REF!</definedName>
    <definedName name="SEC_MONO_23" localSheetId="12">#REF!</definedName>
    <definedName name="SEC_MONO_23" localSheetId="13">#REF!</definedName>
    <definedName name="SEC_MONO_23" localSheetId="14">#REF!</definedName>
    <definedName name="SEC_MONO_23" localSheetId="16">#REF!</definedName>
    <definedName name="SEC_MONO_23">#REF!</definedName>
    <definedName name="SEC_SEMI_230" localSheetId="27">#REF!</definedName>
    <definedName name="SEC_SEMI_230" localSheetId="1">#REF!</definedName>
    <definedName name="SEC_SEMI_230" localSheetId="2">#REF!</definedName>
    <definedName name="SEC_SEMI_230" localSheetId="0">#REF!</definedName>
    <definedName name="SEC_SEMI_230" localSheetId="18">#REF!</definedName>
    <definedName name="SEC_SEMI_230" localSheetId="11">#REF!</definedName>
    <definedName name="SEC_SEMI_230" localSheetId="12">#REF!</definedName>
    <definedName name="SEC_SEMI_230" localSheetId="13">#REF!</definedName>
    <definedName name="SEC_SEMI_230" localSheetId="14">#REF!</definedName>
    <definedName name="SEC_SEMI_230" localSheetId="16">#REF!</definedName>
    <definedName name="SEC_SEMI_230">#REF!</definedName>
    <definedName name="SEC_TRI_23" localSheetId="27">#REF!</definedName>
    <definedName name="SEC_TRI_23" localSheetId="1">#REF!</definedName>
    <definedName name="SEC_TRI_23" localSheetId="2">#REF!</definedName>
    <definedName name="SEC_TRI_23" localSheetId="0">#REF!</definedName>
    <definedName name="SEC_TRI_23" localSheetId="18">#REF!</definedName>
    <definedName name="SEC_TRI_23" localSheetId="11">#REF!</definedName>
    <definedName name="SEC_TRI_23" localSheetId="12">#REF!</definedName>
    <definedName name="SEC_TRI_23" localSheetId="13">#REF!</definedName>
    <definedName name="SEC_TRI_23" localSheetId="14">#REF!</definedName>
    <definedName name="SEC_TRI_23" localSheetId="16">#REF!</definedName>
    <definedName name="SEC_TRI_23">#REF!</definedName>
    <definedName name="TC_23" localSheetId="27">#REF!</definedName>
    <definedName name="TC_23" localSheetId="1">#REF!</definedName>
    <definedName name="TC_23" localSheetId="2">#REF!</definedName>
    <definedName name="TC_23" localSheetId="0">#REF!</definedName>
    <definedName name="TC_23" localSheetId="18">#REF!</definedName>
    <definedName name="TC_23" localSheetId="11">#REF!</definedName>
    <definedName name="TC_23" localSheetId="12">#REF!</definedName>
    <definedName name="TC_23" localSheetId="13">#REF!</definedName>
    <definedName name="TC_23" localSheetId="14">#REF!</definedName>
    <definedName name="TC_23" localSheetId="16">#REF!</definedName>
    <definedName name="TC_23">#REF!</definedName>
    <definedName name="TC_230" localSheetId="27">#REF!</definedName>
    <definedName name="TC_230" localSheetId="1">#REF!</definedName>
    <definedName name="TC_230" localSheetId="2">#REF!</definedName>
    <definedName name="TC_230" localSheetId="0">#REF!</definedName>
    <definedName name="TC_230" localSheetId="18">#REF!</definedName>
    <definedName name="TC_230" localSheetId="11">#REF!</definedName>
    <definedName name="TC_230" localSheetId="12">#REF!</definedName>
    <definedName name="TC_230" localSheetId="13">#REF!</definedName>
    <definedName name="TC_230" localSheetId="14">#REF!</definedName>
    <definedName name="TC_230" localSheetId="16">#REF!</definedName>
    <definedName name="TC_230">#REF!</definedName>
    <definedName name="Total_Equipamentos" localSheetId="27">#REF!</definedName>
    <definedName name="Total_Equipamentos" localSheetId="1">#REF!</definedName>
    <definedName name="Total_Equipamentos" localSheetId="2">#REF!</definedName>
    <definedName name="Total_Equipamentos" localSheetId="0">#REF!</definedName>
    <definedName name="Total_Equipamentos" localSheetId="18">#REF!</definedName>
    <definedName name="Total_Equipamentos" localSheetId="11">#REF!</definedName>
    <definedName name="Total_Equipamentos" localSheetId="12">#REF!</definedName>
    <definedName name="Total_Equipamentos" localSheetId="13">#REF!</definedName>
    <definedName name="Total_Equipamentos" localSheetId="14">#REF!</definedName>
    <definedName name="Total_Equipamentos" localSheetId="16">#REF!</definedName>
    <definedName name="Total_Equipamentos">#REF!</definedName>
    <definedName name="Total_Materiais" localSheetId="27">#REF!</definedName>
    <definedName name="Total_Materiais" localSheetId="1">#REF!</definedName>
    <definedName name="Total_Materiais" localSheetId="2">#REF!</definedName>
    <definedName name="Total_Materiais" localSheetId="0">#REF!</definedName>
    <definedName name="Total_Materiais" localSheetId="18">#REF!</definedName>
    <definedName name="Total_Materiais" localSheetId="11">#REF!</definedName>
    <definedName name="Total_Materiais" localSheetId="12">#REF!</definedName>
    <definedName name="Total_Materiais" localSheetId="13">#REF!</definedName>
    <definedName name="Total_Materiais" localSheetId="14">#REF!</definedName>
    <definedName name="Total_Materiais" localSheetId="16">#REF!</definedName>
    <definedName name="Total_Materiais">#REF!</definedName>
    <definedName name="Total_MontagemEletr" localSheetId="27">#REF!</definedName>
    <definedName name="Total_MontagemEletr" localSheetId="1">#REF!</definedName>
    <definedName name="Total_MontagemEletr" localSheetId="2">#REF!</definedName>
    <definedName name="Total_MontagemEletr" localSheetId="0">#REF!</definedName>
    <definedName name="Total_MontagemEletr" localSheetId="18">#REF!</definedName>
    <definedName name="Total_MontagemEletr" localSheetId="11">#REF!</definedName>
    <definedName name="Total_MontagemEletr" localSheetId="12">#REF!</definedName>
    <definedName name="Total_MontagemEletr" localSheetId="13">#REF!</definedName>
    <definedName name="Total_MontagemEletr" localSheetId="14">#REF!</definedName>
    <definedName name="Total_MontagemEletr" localSheetId="16">#REF!</definedName>
    <definedName name="Total_MontagemEletr">#REF!</definedName>
    <definedName name="TPC_230" localSheetId="27">#REF!</definedName>
    <definedName name="TPC_230" localSheetId="1">#REF!</definedName>
    <definedName name="TPC_230" localSheetId="2">#REF!</definedName>
    <definedName name="TPC_230" localSheetId="0">#REF!</definedName>
    <definedName name="TPC_230" localSheetId="18">#REF!</definedName>
    <definedName name="TPC_230" localSheetId="11">#REF!</definedName>
    <definedName name="TPC_230" localSheetId="12">#REF!</definedName>
    <definedName name="TPC_230" localSheetId="13">#REF!</definedName>
    <definedName name="TPC_230" localSheetId="14">#REF!</definedName>
    <definedName name="TPC_230" localSheetId="16">#REF!</definedName>
    <definedName name="TPC_230">#REF!</definedName>
    <definedName name="vmed" localSheetId="27">#REF!</definedName>
    <definedName name="vmed" localSheetId="1">#REF!</definedName>
    <definedName name="vmed" localSheetId="2">#REF!</definedName>
    <definedName name="vmed" localSheetId="0">#REF!</definedName>
    <definedName name="vmed" localSheetId="18">#REF!</definedName>
    <definedName name="vmed" localSheetId="11">#REF!</definedName>
    <definedName name="vmed" localSheetId="12">#REF!</definedName>
    <definedName name="vmed" localSheetId="13">#REF!</definedName>
    <definedName name="vmed" localSheetId="14">#REF!</definedName>
    <definedName name="vmed" localSheetId="16">#REF!</definedName>
    <definedName name="vmed">#REF!</definedName>
    <definedName name="vrse" localSheetId="27">#REF!</definedName>
    <definedName name="vrse" localSheetId="1">#REF!</definedName>
    <definedName name="vrse" localSheetId="2">#REF!</definedName>
    <definedName name="vrse" localSheetId="0">#REF!</definedName>
    <definedName name="vrse" localSheetId="18">#REF!</definedName>
    <definedName name="vrse" localSheetId="11">#REF!</definedName>
    <definedName name="vrse" localSheetId="12">#REF!</definedName>
    <definedName name="vrse" localSheetId="13">#REF!</definedName>
    <definedName name="vrse" localSheetId="14">#REF!</definedName>
    <definedName name="vrse" localSheetId="16">#REF!</definedName>
    <definedName name="vrse">#REF!</definedName>
    <definedName name="vrsl" localSheetId="27">#REF!</definedName>
    <definedName name="vrsl" localSheetId="1">#REF!</definedName>
    <definedName name="vrsl" localSheetId="2">#REF!</definedName>
    <definedName name="vrsl" localSheetId="0">#REF!</definedName>
    <definedName name="vrsl" localSheetId="18">#REF!</definedName>
    <definedName name="vrsl" localSheetId="11">#REF!</definedName>
    <definedName name="vrsl" localSheetId="12">#REF!</definedName>
    <definedName name="vrsl" localSheetId="13">#REF!</definedName>
    <definedName name="vrsl" localSheetId="14">#REF!</definedName>
    <definedName name="vrsl" localSheetId="16">#REF!</definedName>
    <definedName name="vrsl">#REF!</definedName>
    <definedName name="vtc" localSheetId="27">#REF!</definedName>
    <definedName name="vtc" localSheetId="1">#REF!</definedName>
    <definedName name="vtc" localSheetId="2">#REF!</definedName>
    <definedName name="vtc" localSheetId="0">#REF!</definedName>
    <definedName name="vtc" localSheetId="18">#REF!</definedName>
    <definedName name="vtc" localSheetId="11">#REF!</definedName>
    <definedName name="vtc" localSheetId="12">#REF!</definedName>
    <definedName name="vtc" localSheetId="13">#REF!</definedName>
    <definedName name="vtc" localSheetId="14">#REF!</definedName>
    <definedName name="vtc" localSheetId="16">#REF!</definedName>
    <definedName name="vtc">#REF!</definedName>
  </definedNames>
  <calcPr calcId="145621"/>
</workbook>
</file>

<file path=xl/calcChain.xml><?xml version="1.0" encoding="utf-8"?>
<calcChain xmlns="http://schemas.openxmlformats.org/spreadsheetml/2006/main">
  <c r="G68" i="78" l="1"/>
  <c r="G95" i="78" l="1"/>
  <c r="G85" i="78"/>
  <c r="G49" i="78"/>
  <c r="P12" i="74" l="1"/>
  <c r="P6" i="74"/>
  <c r="A3" i="74" l="1"/>
  <c r="AC14" i="74" l="1"/>
  <c r="Y14" i="74"/>
  <c r="J14" i="74"/>
  <c r="N13" i="74"/>
  <c r="P13" i="74" s="1"/>
  <c r="N12" i="74"/>
  <c r="J10" i="74"/>
  <c r="N9" i="74"/>
  <c r="R9" i="74" s="1"/>
  <c r="N8" i="74"/>
  <c r="R8" i="74" s="1"/>
  <c r="N7" i="74"/>
  <c r="R7" i="74" s="1"/>
  <c r="R6" i="74"/>
  <c r="N6" i="74"/>
  <c r="N10" i="74" l="1"/>
  <c r="L10" i="74" s="1"/>
  <c r="D6" i="74" s="1"/>
  <c r="N14" i="74"/>
  <c r="L14" i="74" s="1"/>
  <c r="D12" i="74" s="1"/>
  <c r="AC10" i="74"/>
  <c r="R13" i="74"/>
  <c r="Y10" i="74"/>
  <c r="P10" i="74"/>
  <c r="R10" i="74" l="1"/>
  <c r="R12" i="74"/>
  <c r="P14" i="74"/>
  <c r="R14" i="74" s="1"/>
  <c r="B23" i="62" l="1"/>
  <c r="B22" i="62"/>
  <c r="A23" i="63"/>
  <c r="A22" i="62"/>
  <c r="G23" i="62"/>
  <c r="F23" i="62"/>
  <c r="G22" i="63"/>
  <c r="F22" i="62"/>
  <c r="A22" i="63" l="1"/>
  <c r="B23" i="63"/>
  <c r="F23" i="63"/>
  <c r="G22" i="62"/>
  <c r="B22" i="63"/>
  <c r="F22" i="63"/>
  <c r="G23" i="63"/>
  <c r="A23" i="62"/>
  <c r="I23" i="63" l="1"/>
  <c r="I23" i="62"/>
  <c r="H22" i="63"/>
  <c r="H22" i="62"/>
  <c r="J23" i="62"/>
  <c r="J23" i="63"/>
  <c r="H23" i="63"/>
  <c r="H23" i="62"/>
  <c r="K23" i="62" l="1"/>
  <c r="K23" i="63"/>
  <c r="B18" i="69" l="1"/>
  <c r="B16" i="69"/>
  <c r="B15" i="69"/>
  <c r="F12" i="69"/>
  <c r="F13" i="69"/>
  <c r="F14" i="69"/>
  <c r="F15" i="69"/>
  <c r="F17" i="69"/>
  <c r="F19" i="69"/>
  <c r="F21" i="69"/>
  <c r="E13" i="69"/>
  <c r="E14" i="69"/>
  <c r="E15" i="69"/>
  <c r="E16" i="69"/>
  <c r="E18" i="69"/>
  <c r="E21" i="69"/>
  <c r="D14" i="69" l="1"/>
  <c r="D21" i="69"/>
  <c r="D15" i="69"/>
  <c r="D13" i="69"/>
  <c r="F24" i="69" l="1"/>
  <c r="E24" i="69"/>
  <c r="C24" i="69"/>
  <c r="B24" i="69"/>
  <c r="B21" i="69"/>
  <c r="C20" i="69"/>
  <c r="B20" i="69"/>
  <c r="C19" i="69"/>
  <c r="B19" i="69"/>
  <c r="C17" i="69"/>
  <c r="B17" i="69"/>
  <c r="B14" i="69"/>
  <c r="B13" i="69"/>
  <c r="C12" i="69"/>
  <c r="B12" i="69"/>
  <c r="C10" i="69"/>
  <c r="B10" i="69"/>
  <c r="B9" i="69"/>
  <c r="D24" i="69" l="1"/>
  <c r="E17" i="69" l="1"/>
  <c r="D17" i="69" s="1"/>
  <c r="E20" i="69"/>
  <c r="F20" i="69" l="1"/>
  <c r="D20" i="69" s="1"/>
  <c r="B44" i="63"/>
  <c r="I44" i="63"/>
  <c r="H44" i="63"/>
  <c r="C44" i="63"/>
  <c r="C10" i="19" l="1"/>
  <c r="B10" i="19"/>
  <c r="B9" i="19"/>
  <c r="E10" i="69" l="1"/>
  <c r="F10" i="69"/>
  <c r="D10" i="69" l="1"/>
  <c r="C9" i="19" l="1"/>
  <c r="C9" i="69"/>
  <c r="C13" i="69"/>
  <c r="C14" i="69"/>
  <c r="C5" i="67"/>
  <c r="G5" i="67"/>
  <c r="E15" i="67"/>
  <c r="E14" i="67"/>
  <c r="E13" i="67"/>
  <c r="E12" i="67"/>
  <c r="E11" i="67"/>
  <c r="E10" i="67"/>
  <c r="E9" i="67"/>
  <c r="E8" i="67"/>
  <c r="E7" i="67"/>
  <c r="E6" i="67"/>
  <c r="E5" i="67"/>
  <c r="H4" i="67"/>
  <c r="F5" i="67" s="1"/>
  <c r="E4" i="67"/>
  <c r="D4" i="67"/>
  <c r="B5" i="67" s="1"/>
  <c r="E2" i="67"/>
  <c r="G9" i="67" l="1"/>
  <c r="C9" i="67"/>
  <c r="G6" i="67"/>
  <c r="G12" i="67" s="1"/>
  <c r="G10" i="67"/>
  <c r="C6" i="67"/>
  <c r="C12" i="67" s="1"/>
  <c r="C10" i="67"/>
  <c r="G7" i="67"/>
  <c r="G11" i="67"/>
  <c r="C7" i="67"/>
  <c r="C11" i="67"/>
  <c r="G8" i="67"/>
  <c r="C8" i="67"/>
  <c r="D5" i="67"/>
  <c r="B6" i="67" s="1"/>
  <c r="D6" i="67" s="1"/>
  <c r="B7" i="67" s="1"/>
  <c r="D7" i="67" s="1"/>
  <c r="B8" i="67" s="1"/>
  <c r="D8" i="67" s="1"/>
  <c r="B9" i="67" s="1"/>
  <c r="D9" i="67" s="1"/>
  <c r="B10" i="67" s="1"/>
  <c r="H5" i="67"/>
  <c r="F6" i="67" s="1"/>
  <c r="H6" i="67" s="1"/>
  <c r="F7" i="67" s="1"/>
  <c r="H7" i="67" s="1"/>
  <c r="F8" i="67" s="1"/>
  <c r="H8" i="67" s="1"/>
  <c r="F9" i="67" s="1"/>
  <c r="H9" i="67" s="1"/>
  <c r="F10" i="67" s="1"/>
  <c r="D10" i="67" l="1"/>
  <c r="B11" i="67" s="1"/>
  <c r="D11" i="67" s="1"/>
  <c r="B12" i="67" s="1"/>
  <c r="D12" i="67" s="1"/>
  <c r="B13" i="67" s="1"/>
  <c r="D13" i="67" s="1"/>
  <c r="B14" i="67" s="1"/>
  <c r="D14" i="67" s="1"/>
  <c r="B15" i="67" s="1"/>
  <c r="D15" i="67" s="1"/>
  <c r="C16" i="67"/>
  <c r="H10" i="67"/>
  <c r="F11" i="67" s="1"/>
  <c r="H11" i="67" s="1"/>
  <c r="F12" i="67" s="1"/>
  <c r="H12" i="67" l="1"/>
  <c r="F13" i="67" s="1"/>
  <c r="H13" i="67" s="1"/>
  <c r="F14" i="67" s="1"/>
  <c r="H14" i="67" s="1"/>
  <c r="F15" i="67" s="1"/>
  <c r="H15" i="67" s="1"/>
  <c r="G16" i="67"/>
  <c r="H43" i="63" l="1"/>
  <c r="H42" i="63"/>
  <c r="H41" i="63"/>
  <c r="H40" i="63"/>
  <c r="A43" i="63"/>
  <c r="A42" i="63"/>
  <c r="A41" i="63"/>
  <c r="A40" i="63"/>
  <c r="J44" i="62" l="1"/>
  <c r="F44" i="62"/>
  <c r="E44" i="62"/>
  <c r="B44" i="62"/>
  <c r="H3" i="63"/>
  <c r="M7" i="63"/>
  <c r="N7" i="63"/>
  <c r="P43" i="63"/>
  <c r="O43" i="63"/>
  <c r="N43" i="63"/>
  <c r="M43" i="63"/>
  <c r="L43" i="63"/>
  <c r="P42" i="63"/>
  <c r="O42" i="63"/>
  <c r="N42" i="63"/>
  <c r="M42" i="63"/>
  <c r="L42" i="63"/>
  <c r="P41" i="63"/>
  <c r="O41" i="63"/>
  <c r="N41" i="63"/>
  <c r="M41" i="63"/>
  <c r="L41" i="63"/>
  <c r="P40" i="63"/>
  <c r="O40" i="63"/>
  <c r="N40" i="63"/>
  <c r="M40" i="63"/>
  <c r="L40" i="63"/>
  <c r="P39" i="63"/>
  <c r="L39" i="63"/>
  <c r="G39" i="63"/>
  <c r="P38" i="63"/>
  <c r="O38" i="63"/>
  <c r="N38" i="63"/>
  <c r="M38" i="63"/>
  <c r="P36" i="63"/>
  <c r="O36" i="63"/>
  <c r="N36" i="63"/>
  <c r="M36" i="63"/>
  <c r="K36" i="63"/>
  <c r="J36" i="63"/>
  <c r="I36" i="63"/>
  <c r="H36" i="63"/>
  <c r="G36" i="63"/>
  <c r="F36" i="63"/>
  <c r="P35" i="63"/>
  <c r="O35" i="63"/>
  <c r="N35" i="63"/>
  <c r="M35" i="63"/>
  <c r="F35" i="63"/>
  <c r="P34" i="63"/>
  <c r="O34" i="63"/>
  <c r="N34" i="63"/>
  <c r="M34" i="63"/>
  <c r="F34" i="63"/>
  <c r="N32" i="63"/>
  <c r="M32" i="63"/>
  <c r="P31" i="63"/>
  <c r="O31" i="63"/>
  <c r="N31" i="63"/>
  <c r="M31" i="63"/>
  <c r="H31" i="63"/>
  <c r="G31" i="63"/>
  <c r="F31" i="63"/>
  <c r="N30" i="63"/>
  <c r="M30" i="63"/>
  <c r="P29" i="63"/>
  <c r="O29" i="63"/>
  <c r="N29" i="63"/>
  <c r="M29" i="63"/>
  <c r="H29" i="63"/>
  <c r="G29" i="63"/>
  <c r="F29" i="63"/>
  <c r="N28" i="63"/>
  <c r="M28" i="63"/>
  <c r="H28" i="63"/>
  <c r="G28" i="63"/>
  <c r="F28" i="63"/>
  <c r="N27" i="63"/>
  <c r="M27" i="63"/>
  <c r="N26" i="63"/>
  <c r="M26" i="63"/>
  <c r="G26" i="63"/>
  <c r="N25" i="63"/>
  <c r="M25" i="63"/>
  <c r="G25" i="63"/>
  <c r="N24" i="63"/>
  <c r="H24" i="63"/>
  <c r="G24" i="63"/>
  <c r="F24" i="63"/>
  <c r="N21" i="63"/>
  <c r="M21" i="63"/>
  <c r="G21" i="63"/>
  <c r="N20" i="63"/>
  <c r="M20" i="63"/>
  <c r="H20" i="63"/>
  <c r="G20" i="63"/>
  <c r="F20" i="63"/>
  <c r="N19" i="63"/>
  <c r="H19" i="63"/>
  <c r="G19" i="63"/>
  <c r="F19" i="63"/>
  <c r="N18" i="63"/>
  <c r="M18" i="63"/>
  <c r="H18" i="63"/>
  <c r="G18" i="63"/>
  <c r="F18" i="63"/>
  <c r="N17" i="63"/>
  <c r="M17" i="63"/>
  <c r="P16" i="63"/>
  <c r="O16" i="63"/>
  <c r="N16" i="63"/>
  <c r="M16" i="63"/>
  <c r="H16" i="63"/>
  <c r="G16" i="63"/>
  <c r="F16" i="63"/>
  <c r="P15" i="63"/>
  <c r="O15" i="63"/>
  <c r="N15" i="63"/>
  <c r="M15" i="63"/>
  <c r="H15" i="63"/>
  <c r="G15" i="63"/>
  <c r="F15" i="63"/>
  <c r="P14" i="63"/>
  <c r="O14" i="63"/>
  <c r="N14" i="63"/>
  <c r="M14" i="63"/>
  <c r="G14" i="63"/>
  <c r="F14" i="63"/>
  <c r="P13" i="63"/>
  <c r="O13" i="63"/>
  <c r="N13" i="63"/>
  <c r="M13" i="63"/>
  <c r="H13" i="63"/>
  <c r="G13" i="63"/>
  <c r="F13" i="63"/>
  <c r="P12" i="63"/>
  <c r="O12" i="63"/>
  <c r="N12" i="63"/>
  <c r="M12" i="63"/>
  <c r="P11" i="63"/>
  <c r="O11" i="63"/>
  <c r="N11" i="63"/>
  <c r="M11" i="63"/>
  <c r="P10" i="63"/>
  <c r="O10" i="63"/>
  <c r="N10" i="63"/>
  <c r="M10" i="63"/>
  <c r="B9" i="63"/>
  <c r="P8" i="63"/>
  <c r="O8" i="63"/>
  <c r="N8" i="63"/>
  <c r="M8" i="63"/>
  <c r="G8" i="63"/>
  <c r="B7" i="63"/>
  <c r="N6" i="63"/>
  <c r="M6" i="63"/>
  <c r="J6" i="63"/>
  <c r="F6" i="63"/>
  <c r="P5" i="63"/>
  <c r="O5" i="63"/>
  <c r="N5" i="63"/>
  <c r="M5" i="63"/>
  <c r="B5" i="63"/>
  <c r="K4" i="63"/>
  <c r="J4" i="63"/>
  <c r="I4" i="63"/>
  <c r="H4" i="63"/>
  <c r="G4" i="63"/>
  <c r="F4" i="63"/>
  <c r="E4" i="63"/>
  <c r="D4" i="63"/>
  <c r="C4" i="63"/>
  <c r="B4" i="63"/>
  <c r="A4" i="63"/>
  <c r="I3" i="63"/>
  <c r="G3" i="63"/>
  <c r="F3" i="63"/>
  <c r="E3" i="63"/>
  <c r="D3" i="63"/>
  <c r="C3" i="63"/>
  <c r="B3" i="63"/>
  <c r="A3" i="63"/>
  <c r="P44" i="62"/>
  <c r="O44" i="62"/>
  <c r="N44" i="62"/>
  <c r="M44" i="62"/>
  <c r="L44" i="62"/>
  <c r="P43" i="62"/>
  <c r="O43" i="62"/>
  <c r="N43" i="62"/>
  <c r="M43" i="62"/>
  <c r="L43" i="62"/>
  <c r="H43" i="62"/>
  <c r="G43" i="62"/>
  <c r="F43" i="62"/>
  <c r="E43" i="62"/>
  <c r="D43" i="62"/>
  <c r="C43" i="62"/>
  <c r="B43" i="62"/>
  <c r="P42" i="62"/>
  <c r="O42" i="62"/>
  <c r="N42" i="62"/>
  <c r="M42" i="62"/>
  <c r="L42" i="62"/>
  <c r="H42" i="62"/>
  <c r="G42" i="62"/>
  <c r="F42" i="62"/>
  <c r="E42" i="62"/>
  <c r="D42" i="62"/>
  <c r="C42" i="62"/>
  <c r="B42" i="62"/>
  <c r="P41" i="62"/>
  <c r="O41" i="62"/>
  <c r="N41" i="62"/>
  <c r="M41" i="62"/>
  <c r="L41" i="62"/>
  <c r="H41" i="62"/>
  <c r="G41" i="62"/>
  <c r="F41" i="62"/>
  <c r="E41" i="62"/>
  <c r="D41" i="62"/>
  <c r="C41" i="62"/>
  <c r="B41" i="62"/>
  <c r="P40" i="62"/>
  <c r="O40" i="62"/>
  <c r="N40" i="62"/>
  <c r="M40" i="62"/>
  <c r="L40" i="62"/>
  <c r="H40" i="62"/>
  <c r="G40" i="62"/>
  <c r="F40" i="62"/>
  <c r="E40" i="62"/>
  <c r="D40" i="62"/>
  <c r="C40" i="62"/>
  <c r="B40" i="62"/>
  <c r="P39" i="62"/>
  <c r="L39" i="62"/>
  <c r="G39" i="62"/>
  <c r="P38" i="62"/>
  <c r="O38" i="62"/>
  <c r="N38" i="62"/>
  <c r="M38" i="62"/>
  <c r="L38" i="62"/>
  <c r="P37" i="62"/>
  <c r="O37" i="62"/>
  <c r="N37" i="62"/>
  <c r="M37" i="62"/>
  <c r="L37" i="62"/>
  <c r="P36" i="62"/>
  <c r="O36" i="62"/>
  <c r="N36" i="62"/>
  <c r="M36" i="62"/>
  <c r="L36" i="62"/>
  <c r="K36" i="62"/>
  <c r="J36" i="62"/>
  <c r="I36" i="62"/>
  <c r="H36" i="62"/>
  <c r="G36" i="62"/>
  <c r="F36" i="62"/>
  <c r="P35" i="62"/>
  <c r="O35" i="62"/>
  <c r="N35" i="62"/>
  <c r="M35" i="62"/>
  <c r="L35" i="62"/>
  <c r="F35" i="62"/>
  <c r="P34" i="62"/>
  <c r="O34" i="62"/>
  <c r="N34" i="62"/>
  <c r="M34" i="62"/>
  <c r="L34" i="62"/>
  <c r="F34" i="62"/>
  <c r="P33" i="62"/>
  <c r="O33" i="62"/>
  <c r="N33" i="62"/>
  <c r="M33" i="62"/>
  <c r="L33" i="62"/>
  <c r="N32" i="62"/>
  <c r="M32" i="62"/>
  <c r="L32" i="62"/>
  <c r="P31" i="62"/>
  <c r="O31" i="62"/>
  <c r="N31" i="62"/>
  <c r="M31" i="62"/>
  <c r="L31" i="62"/>
  <c r="H31" i="62"/>
  <c r="G31" i="62"/>
  <c r="F31" i="62"/>
  <c r="N30" i="62"/>
  <c r="M30" i="62"/>
  <c r="L30" i="62"/>
  <c r="P29" i="62"/>
  <c r="O29" i="62"/>
  <c r="N29" i="62"/>
  <c r="M29" i="62"/>
  <c r="L29" i="62"/>
  <c r="H29" i="62"/>
  <c r="G29" i="62"/>
  <c r="F29" i="62"/>
  <c r="N28" i="62"/>
  <c r="M28" i="62"/>
  <c r="L28" i="62"/>
  <c r="H28" i="62"/>
  <c r="G28" i="62"/>
  <c r="F28" i="62"/>
  <c r="N27" i="62"/>
  <c r="M27" i="62"/>
  <c r="L27" i="62"/>
  <c r="N26" i="62"/>
  <c r="M26" i="62"/>
  <c r="L26" i="62"/>
  <c r="G26" i="62"/>
  <c r="N25" i="62"/>
  <c r="M25" i="62"/>
  <c r="L25" i="62"/>
  <c r="G25" i="62"/>
  <c r="N24" i="62"/>
  <c r="L24" i="62"/>
  <c r="H24" i="62"/>
  <c r="G24" i="62"/>
  <c r="F24" i="62"/>
  <c r="N21" i="62"/>
  <c r="M21" i="62"/>
  <c r="L21" i="62"/>
  <c r="G21" i="62"/>
  <c r="N20" i="62"/>
  <c r="M20" i="62"/>
  <c r="L20" i="62"/>
  <c r="H20" i="62"/>
  <c r="G20" i="62"/>
  <c r="F20" i="62"/>
  <c r="N19" i="62"/>
  <c r="L19" i="62"/>
  <c r="H19" i="62"/>
  <c r="G19" i="62"/>
  <c r="F19" i="62"/>
  <c r="N18" i="62"/>
  <c r="M18" i="62"/>
  <c r="L18" i="62"/>
  <c r="H18" i="62"/>
  <c r="G18" i="62"/>
  <c r="F18" i="62"/>
  <c r="N17" i="62"/>
  <c r="M17" i="62"/>
  <c r="L17" i="62"/>
  <c r="P16" i="62"/>
  <c r="O16" i="62"/>
  <c r="N16" i="62"/>
  <c r="M16" i="62"/>
  <c r="L16" i="62"/>
  <c r="H16" i="62"/>
  <c r="G16" i="62"/>
  <c r="F16" i="62"/>
  <c r="P15" i="62"/>
  <c r="O15" i="62"/>
  <c r="N15" i="62"/>
  <c r="M15" i="62"/>
  <c r="L15" i="62"/>
  <c r="H15" i="62"/>
  <c r="G15" i="62"/>
  <c r="F15" i="62"/>
  <c r="P14" i="62"/>
  <c r="O14" i="62"/>
  <c r="N14" i="62"/>
  <c r="M14" i="62"/>
  <c r="L14" i="62"/>
  <c r="P13" i="62"/>
  <c r="O13" i="62"/>
  <c r="N13" i="62"/>
  <c r="M13" i="62"/>
  <c r="L13" i="62"/>
  <c r="H13" i="62"/>
  <c r="G13" i="62"/>
  <c r="F13" i="62"/>
  <c r="P12" i="62"/>
  <c r="O12" i="62"/>
  <c r="N12" i="62"/>
  <c r="M12" i="62"/>
  <c r="L12" i="62"/>
  <c r="P11" i="62"/>
  <c r="O11" i="62"/>
  <c r="N11" i="62"/>
  <c r="M11" i="62"/>
  <c r="L11" i="62"/>
  <c r="P10" i="62"/>
  <c r="O10" i="62"/>
  <c r="N10" i="62"/>
  <c r="M10" i="62"/>
  <c r="L10" i="62"/>
  <c r="P9" i="62"/>
  <c r="O9" i="62"/>
  <c r="N9" i="62"/>
  <c r="M9" i="62"/>
  <c r="L9" i="62"/>
  <c r="B9" i="62"/>
  <c r="P8" i="62"/>
  <c r="O8" i="62"/>
  <c r="N8" i="62"/>
  <c r="M8" i="62"/>
  <c r="L8" i="62"/>
  <c r="G8" i="62"/>
  <c r="N7" i="62"/>
  <c r="M7" i="62"/>
  <c r="L7" i="62"/>
  <c r="B7" i="62"/>
  <c r="N6" i="62"/>
  <c r="M6" i="62"/>
  <c r="L6" i="62"/>
  <c r="J6" i="62"/>
  <c r="F6" i="62"/>
  <c r="P5" i="62"/>
  <c r="O5" i="62"/>
  <c r="N5" i="62"/>
  <c r="M5" i="62"/>
  <c r="L5" i="62"/>
  <c r="B5" i="62"/>
  <c r="P4" i="62"/>
  <c r="O4" i="62"/>
  <c r="N4" i="62"/>
  <c r="M4" i="62"/>
  <c r="L4" i="62"/>
  <c r="K4" i="62"/>
  <c r="J4" i="62"/>
  <c r="I4" i="62"/>
  <c r="H4" i="62"/>
  <c r="G4" i="62"/>
  <c r="F4" i="62"/>
  <c r="E4" i="62"/>
  <c r="D4" i="62"/>
  <c r="C4" i="62"/>
  <c r="B4" i="62"/>
  <c r="A4" i="62"/>
  <c r="P3" i="62"/>
  <c r="O3" i="62"/>
  <c r="N3" i="62"/>
  <c r="M3" i="62"/>
  <c r="L3" i="62"/>
  <c r="K3" i="62"/>
  <c r="J3" i="62"/>
  <c r="I3" i="62"/>
  <c r="H3" i="62"/>
  <c r="G3" i="62"/>
  <c r="F3" i="62"/>
  <c r="E3" i="62"/>
  <c r="D3" i="62"/>
  <c r="C3" i="62"/>
  <c r="B3" i="62"/>
  <c r="A3" i="62"/>
  <c r="P2" i="62"/>
  <c r="O2" i="62"/>
  <c r="N2" i="62"/>
  <c r="M2" i="62"/>
  <c r="L2" i="62"/>
  <c r="F18" i="69" l="1"/>
  <c r="D18" i="69" s="1"/>
  <c r="F16" i="69"/>
  <c r="D16" i="69" l="1"/>
  <c r="F11" i="69"/>
  <c r="E19" i="69"/>
  <c r="D19" i="69" s="1"/>
  <c r="D4" i="56" l="1"/>
  <c r="D5" i="56"/>
  <c r="D6" i="56"/>
  <c r="D7" i="56"/>
  <c r="D8" i="56"/>
  <c r="D3" i="56"/>
  <c r="E3" i="56" l="1"/>
  <c r="E9" i="56"/>
  <c r="C15" i="56"/>
  <c r="E15" i="56" l="1"/>
  <c r="D15" i="56"/>
  <c r="I13" i="63" l="1"/>
  <c r="I16" i="62"/>
  <c r="I13" i="62"/>
  <c r="A34" i="62"/>
  <c r="A34" i="63"/>
  <c r="C14" i="63"/>
  <c r="C14" i="62"/>
  <c r="A36" i="63"/>
  <c r="A36" i="62"/>
  <c r="C28" i="63"/>
  <c r="C28" i="62"/>
  <c r="B33" i="63"/>
  <c r="B33" i="62"/>
  <c r="A35" i="62"/>
  <c r="A35" i="63"/>
  <c r="C16" i="63"/>
  <c r="C16" i="62"/>
  <c r="C26" i="63"/>
  <c r="C26" i="62"/>
  <c r="B37" i="62"/>
  <c r="B37" i="63"/>
  <c r="B36" i="62"/>
  <c r="B36" i="63"/>
  <c r="C13" i="63"/>
  <c r="C13" i="62"/>
  <c r="C25" i="63"/>
  <c r="C25" i="62"/>
  <c r="A38" i="63"/>
  <c r="A38" i="62"/>
  <c r="I28" i="62" l="1"/>
  <c r="I16" i="63"/>
  <c r="I28" i="63"/>
  <c r="C29" i="62" l="1"/>
  <c r="C29" i="63"/>
  <c r="I29" i="62" l="1"/>
  <c r="I29" i="63"/>
  <c r="I19" i="62"/>
  <c r="I20" i="63"/>
  <c r="C27" i="63"/>
  <c r="C27" i="62"/>
  <c r="C17" i="62"/>
  <c r="C17" i="63"/>
  <c r="C20" i="63"/>
  <c r="C20" i="62"/>
  <c r="C19" i="63"/>
  <c r="C19" i="62"/>
  <c r="C18" i="63"/>
  <c r="C18" i="62"/>
  <c r="I18" i="63" l="1"/>
  <c r="I19" i="63"/>
  <c r="I18" i="62"/>
  <c r="I20" i="62"/>
  <c r="F10" i="63" l="1"/>
  <c r="F10" i="62"/>
  <c r="F25" i="63"/>
  <c r="F25" i="62"/>
  <c r="C16" i="69" l="1"/>
  <c r="C15" i="69"/>
  <c r="D26" i="63" l="1"/>
  <c r="M24" i="63"/>
  <c r="M24" i="62"/>
  <c r="A12" i="63"/>
  <c r="A12" i="62"/>
  <c r="B14" i="63"/>
  <c r="B14" i="62"/>
  <c r="A18" i="63"/>
  <c r="A18" i="62"/>
  <c r="A28" i="62"/>
  <c r="A28" i="63"/>
  <c r="B26" i="63"/>
  <c r="B26" i="62"/>
  <c r="O18" i="63"/>
  <c r="O18" i="62"/>
  <c r="O30" i="62"/>
  <c r="O30" i="63"/>
  <c r="A10" i="62"/>
  <c r="A10" i="63"/>
  <c r="A16" i="63"/>
  <c r="A16" i="62"/>
  <c r="B20" i="63"/>
  <c r="B20" i="62"/>
  <c r="A25" i="62"/>
  <c r="A25" i="63"/>
  <c r="A29" i="62"/>
  <c r="A29" i="63"/>
  <c r="B21" i="63"/>
  <c r="B21" i="62"/>
  <c r="B31" i="63"/>
  <c r="B31" i="62"/>
  <c r="O6" i="63"/>
  <c r="O6" i="62"/>
  <c r="O20" i="63"/>
  <c r="O20" i="62"/>
  <c r="O26" i="63"/>
  <c r="O26" i="62"/>
  <c r="O32" i="62"/>
  <c r="O32" i="63"/>
  <c r="B6" i="63"/>
  <c r="B6" i="62"/>
  <c r="B10" i="63"/>
  <c r="B10" i="62"/>
  <c r="B11" i="63"/>
  <c r="B11" i="62"/>
  <c r="B16" i="63"/>
  <c r="B16" i="62"/>
  <c r="A15" i="62"/>
  <c r="A15" i="63"/>
  <c r="B19" i="62"/>
  <c r="B19" i="63"/>
  <c r="A20" i="63"/>
  <c r="A20" i="62"/>
  <c r="A26" i="63"/>
  <c r="A26" i="62"/>
  <c r="A30" i="63"/>
  <c r="A30" i="62"/>
  <c r="B24" i="63"/>
  <c r="B24" i="62"/>
  <c r="B29" i="62"/>
  <c r="B29" i="63"/>
  <c r="B32" i="63"/>
  <c r="B32" i="62"/>
  <c r="O17" i="63"/>
  <c r="O17" i="62"/>
  <c r="O28" i="63"/>
  <c r="O28" i="62"/>
  <c r="B8" i="63"/>
  <c r="B8" i="62"/>
  <c r="B13" i="63"/>
  <c r="B13" i="62"/>
  <c r="B17" i="63"/>
  <c r="B17" i="62"/>
  <c r="A24" i="62"/>
  <c r="A24" i="63"/>
  <c r="A32" i="62"/>
  <c r="A32" i="63"/>
  <c r="B30" i="62"/>
  <c r="B30" i="63"/>
  <c r="O25" i="63"/>
  <c r="O25" i="62"/>
  <c r="A6" i="63"/>
  <c r="A6" i="62"/>
  <c r="A13" i="63"/>
  <c r="A13" i="62"/>
  <c r="A14" i="63"/>
  <c r="A14" i="62"/>
  <c r="A19" i="63"/>
  <c r="A19" i="62"/>
  <c r="B27" i="63"/>
  <c r="B27" i="62"/>
  <c r="O7" i="63"/>
  <c r="O7" i="62"/>
  <c r="O21" i="63"/>
  <c r="O21" i="62"/>
  <c r="O27" i="63"/>
  <c r="O27" i="62"/>
  <c r="N39" i="62"/>
  <c r="N39" i="63"/>
  <c r="A8" i="63"/>
  <c r="A8" i="62"/>
  <c r="A11" i="63"/>
  <c r="A11" i="62"/>
  <c r="B12" i="62"/>
  <c r="B12" i="63"/>
  <c r="B15" i="62"/>
  <c r="B15" i="63"/>
  <c r="A17" i="63"/>
  <c r="A17" i="62"/>
  <c r="B18" i="63"/>
  <c r="B18" i="62"/>
  <c r="A21" i="63"/>
  <c r="A21" i="62"/>
  <c r="A27" i="63"/>
  <c r="A27" i="62"/>
  <c r="A31" i="63"/>
  <c r="A31" i="62"/>
  <c r="B25" i="63"/>
  <c r="B25" i="62"/>
  <c r="B28" i="63"/>
  <c r="B28" i="62"/>
  <c r="F26" i="63"/>
  <c r="F26" i="62"/>
  <c r="J14" i="63"/>
  <c r="J13" i="63" l="1"/>
  <c r="D22" i="63"/>
  <c r="D22" i="62"/>
  <c r="D23" i="63"/>
  <c r="D23" i="62"/>
  <c r="J16" i="62"/>
  <c r="J16" i="63"/>
  <c r="D26" i="62"/>
  <c r="E13" i="63"/>
  <c r="E13" i="62"/>
  <c r="E16" i="63"/>
  <c r="E16" i="62"/>
  <c r="E14" i="62"/>
  <c r="E14" i="63"/>
  <c r="M39" i="63"/>
  <c r="M39" i="62"/>
  <c r="D6" i="63"/>
  <c r="D6" i="62"/>
  <c r="D32" i="63"/>
  <c r="D32" i="62"/>
  <c r="D35" i="63"/>
  <c r="D35" i="62"/>
  <c r="P6" i="63"/>
  <c r="P6" i="62"/>
  <c r="H26" i="63"/>
  <c r="H26" i="62"/>
  <c r="D19" i="63"/>
  <c r="D19" i="62"/>
  <c r="D14" i="62"/>
  <c r="D14" i="63"/>
  <c r="D15" i="63"/>
  <c r="D15" i="62"/>
  <c r="P25" i="63"/>
  <c r="P25" i="62"/>
  <c r="D21" i="63"/>
  <c r="D21" i="62"/>
  <c r="D38" i="63"/>
  <c r="D38" i="62"/>
  <c r="P7" i="63"/>
  <c r="P7" i="62"/>
  <c r="D18" i="63"/>
  <c r="D18" i="62"/>
  <c r="D12" i="63"/>
  <c r="D12" i="62"/>
  <c r="D10" i="63"/>
  <c r="D10" i="62"/>
  <c r="M19" i="63"/>
  <c r="M19" i="62"/>
  <c r="D27" i="62"/>
  <c r="D27" i="63"/>
  <c r="D16" i="63"/>
  <c r="D16" i="62"/>
  <c r="D36" i="63"/>
  <c r="D36" i="62"/>
  <c r="D29" i="63"/>
  <c r="D29" i="62"/>
  <c r="D13" i="63"/>
  <c r="D13" i="62"/>
  <c r="D20" i="63"/>
  <c r="D20" i="62"/>
  <c r="I26" i="63"/>
  <c r="I26" i="62"/>
  <c r="D24" i="63"/>
  <c r="D24" i="62"/>
  <c r="P28" i="63"/>
  <c r="P28" i="62"/>
  <c r="E26" i="63"/>
  <c r="D31" i="62"/>
  <c r="D31" i="63"/>
  <c r="P20" i="63"/>
  <c r="P20" i="62"/>
  <c r="D17" i="63"/>
  <c r="D17" i="62"/>
  <c r="D8" i="63"/>
  <c r="D8" i="62"/>
  <c r="D28" i="63"/>
  <c r="D28" i="62"/>
  <c r="D25" i="63"/>
  <c r="D25" i="62"/>
  <c r="D30" i="63"/>
  <c r="D30" i="62"/>
  <c r="D11" i="63"/>
  <c r="D11" i="62"/>
  <c r="P26" i="63"/>
  <c r="P26" i="62"/>
  <c r="D34" i="62"/>
  <c r="D34" i="63"/>
  <c r="P18" i="63"/>
  <c r="P18" i="62"/>
  <c r="O24" i="63"/>
  <c r="O24" i="62"/>
  <c r="I6" i="63" l="1"/>
  <c r="I6" i="62"/>
  <c r="J13" i="62"/>
  <c r="K13" i="62"/>
  <c r="K16" i="63"/>
  <c r="K16" i="62"/>
  <c r="E26" i="62"/>
  <c r="E25" i="63"/>
  <c r="E25" i="62"/>
  <c r="G10" i="63"/>
  <c r="G10" i="62"/>
  <c r="E27" i="63"/>
  <c r="E27" i="62"/>
  <c r="J26" i="62"/>
  <c r="J26" i="63"/>
  <c r="H25" i="63"/>
  <c r="H25" i="62"/>
  <c r="E20" i="63"/>
  <c r="E20" i="62"/>
  <c r="G6" i="63"/>
  <c r="G6" i="62"/>
  <c r="E28" i="63"/>
  <c r="E28" i="62"/>
  <c r="O19" i="62"/>
  <c r="O19" i="63"/>
  <c r="G34" i="63"/>
  <c r="G34" i="62"/>
  <c r="P24" i="63"/>
  <c r="P24" i="62"/>
  <c r="E19" i="62"/>
  <c r="E19" i="63"/>
  <c r="H6" i="63"/>
  <c r="H6" i="62"/>
  <c r="E29" i="63"/>
  <c r="E29" i="62"/>
  <c r="G32" i="63"/>
  <c r="G32" i="62"/>
  <c r="E17" i="63"/>
  <c r="E17" i="62"/>
  <c r="G35" i="63"/>
  <c r="G35" i="62"/>
  <c r="E18" i="62"/>
  <c r="E18" i="63"/>
  <c r="G12" i="63"/>
  <c r="G12" i="62"/>
  <c r="G30" i="62"/>
  <c r="G30" i="63"/>
  <c r="G11" i="63"/>
  <c r="G11" i="62"/>
  <c r="G17" i="63"/>
  <c r="G17" i="62"/>
  <c r="G38" i="62"/>
  <c r="G38" i="63"/>
  <c r="G27" i="63"/>
  <c r="G27" i="62"/>
  <c r="K13" i="63" l="1"/>
  <c r="J19" i="63"/>
  <c r="J19" i="62"/>
  <c r="P19" i="63"/>
  <c r="P19" i="62"/>
  <c r="H34" i="62"/>
  <c r="H34" i="63"/>
  <c r="I25" i="62"/>
  <c r="I25" i="63"/>
  <c r="J25" i="63"/>
  <c r="J25" i="62"/>
  <c r="O39" i="63"/>
  <c r="O39" i="62"/>
  <c r="J20" i="63"/>
  <c r="J20" i="62"/>
  <c r="J18" i="63"/>
  <c r="J18" i="62"/>
  <c r="J29" i="62"/>
  <c r="J29" i="63"/>
  <c r="H35" i="63"/>
  <c r="H35" i="62"/>
  <c r="J28" i="63"/>
  <c r="J28" i="62"/>
  <c r="K26" i="63"/>
  <c r="K26" i="62"/>
  <c r="H10" i="63"/>
  <c r="H10" i="62"/>
  <c r="K29" i="63" l="1"/>
  <c r="K29" i="62"/>
  <c r="K28" i="63"/>
  <c r="K28" i="62"/>
  <c r="K20" i="63"/>
  <c r="K20" i="62"/>
  <c r="K18" i="63"/>
  <c r="K18" i="62"/>
  <c r="K25" i="63"/>
  <c r="K25" i="62"/>
  <c r="K19" i="63"/>
  <c r="K19" i="62"/>
  <c r="J15" i="62" l="1"/>
  <c r="E15" i="63"/>
  <c r="E15" i="62"/>
  <c r="C15" i="62"/>
  <c r="C15" i="63"/>
  <c r="K15" i="62" l="1"/>
  <c r="I15" i="62"/>
  <c r="I15" i="63"/>
  <c r="J15" i="63"/>
  <c r="K15" i="63" l="1"/>
  <c r="C30" i="63" l="1"/>
  <c r="C30" i="62"/>
  <c r="E30" i="62" l="1"/>
  <c r="E30" i="63"/>
  <c r="E9" i="69" l="1"/>
  <c r="F9" i="69" l="1"/>
  <c r="F8" i="69" s="1"/>
  <c r="E8" i="69"/>
  <c r="D9" i="69" l="1"/>
  <c r="D8" i="69" s="1"/>
  <c r="A10" i="28"/>
  <c r="A1" i="28"/>
  <c r="I16" i="28"/>
  <c r="H16" i="28"/>
  <c r="G16" i="28"/>
  <c r="F16" i="28"/>
  <c r="E16" i="28"/>
  <c r="D16" i="28"/>
  <c r="B13" i="28"/>
  <c r="A13" i="28"/>
  <c r="E8" i="28"/>
  <c r="F8" i="28"/>
  <c r="G8" i="28"/>
  <c r="H8" i="28"/>
  <c r="I8" i="28"/>
  <c r="J8" i="28"/>
  <c r="K8" i="28"/>
  <c r="D8" i="28"/>
  <c r="B8" i="28"/>
  <c r="K14" i="28" l="1"/>
  <c r="K16" i="28" s="1"/>
  <c r="K49" i="28" l="1"/>
  <c r="L49" i="28" s="1"/>
  <c r="K48" i="28"/>
  <c r="L48" i="28" s="1"/>
  <c r="K47" i="28"/>
  <c r="L47" i="28" s="1"/>
  <c r="K38" i="28"/>
  <c r="L38" i="28" s="1"/>
  <c r="K36" i="28"/>
  <c r="L36" i="28" s="1"/>
  <c r="K28" i="28"/>
  <c r="L28" i="28" s="1"/>
  <c r="G35" i="28" l="1"/>
  <c r="J35" i="28" s="1"/>
  <c r="J14" i="28"/>
  <c r="J16" i="28" s="1"/>
  <c r="I26" i="28"/>
  <c r="H26" i="28"/>
  <c r="I24" i="28"/>
  <c r="H24" i="28"/>
  <c r="G54" i="28"/>
  <c r="F54" i="28"/>
  <c r="F55" i="28" s="1"/>
  <c r="J49" i="28"/>
  <c r="J48" i="28"/>
  <c r="J47" i="28"/>
  <c r="J38" i="28"/>
  <c r="J36" i="28"/>
  <c r="G50" i="28"/>
  <c r="K50" i="28" s="1"/>
  <c r="L50" i="28" s="1"/>
  <c r="E50" i="28"/>
  <c r="D50" i="28"/>
  <c r="E28" i="28"/>
  <c r="J28" i="28" s="1"/>
  <c r="D28" i="28"/>
  <c r="E26" i="28"/>
  <c r="D26" i="28"/>
  <c r="B69" i="28"/>
  <c r="B64" i="28"/>
  <c r="B63" i="28"/>
  <c r="A63" i="28"/>
  <c r="A62" i="28"/>
  <c r="A61" i="28"/>
  <c r="B60" i="28"/>
  <c r="A60" i="28"/>
  <c r="B58" i="28"/>
  <c r="A58" i="28"/>
  <c r="A57" i="28"/>
  <c r="B55" i="28"/>
  <c r="B54" i="28"/>
  <c r="B53" i="28"/>
  <c r="B52" i="28"/>
  <c r="B51" i="28"/>
  <c r="B50" i="28"/>
  <c r="B49" i="28"/>
  <c r="B48" i="28"/>
  <c r="B47" i="28"/>
  <c r="B46" i="28"/>
  <c r="B45" i="28"/>
  <c r="B44" i="28"/>
  <c r="B43" i="28"/>
  <c r="B42" i="28"/>
  <c r="B41" i="28"/>
  <c r="B40" i="28"/>
  <c r="A40" i="28"/>
  <c r="B39" i="28"/>
  <c r="A39" i="28"/>
  <c r="B38" i="28"/>
  <c r="A38" i="28"/>
  <c r="B37" i="28"/>
  <c r="A37" i="28"/>
  <c r="B36" i="28"/>
  <c r="A36" i="28"/>
  <c r="B35" i="28"/>
  <c r="A35" i="28"/>
  <c r="B34" i="28"/>
  <c r="A34" i="28"/>
  <c r="B33" i="28"/>
  <c r="A33" i="28"/>
  <c r="B32" i="28"/>
  <c r="A32" i="28"/>
  <c r="B31" i="28"/>
  <c r="A31" i="28"/>
  <c r="B30" i="28"/>
  <c r="A30" i="28"/>
  <c r="B29" i="28"/>
  <c r="A29" i="28"/>
  <c r="B28" i="28"/>
  <c r="A28" i="28"/>
  <c r="B27" i="28"/>
  <c r="A27" i="28"/>
  <c r="B26" i="28"/>
  <c r="A26" i="28"/>
  <c r="B25" i="28"/>
  <c r="A25" i="28"/>
  <c r="B24" i="28"/>
  <c r="A24" i="28"/>
  <c r="B23" i="28"/>
  <c r="A23" i="28"/>
  <c r="B22" i="28"/>
  <c r="A22" i="28"/>
  <c r="B19" i="28"/>
  <c r="A19" i="28"/>
  <c r="A18" i="28"/>
  <c r="B16" i="28"/>
  <c r="B15" i="28"/>
  <c r="A15" i="28"/>
  <c r="B14" i="28"/>
  <c r="A14" i="28"/>
  <c r="B7" i="28"/>
  <c r="A7" i="28"/>
  <c r="B6" i="28"/>
  <c r="A6" i="28"/>
  <c r="B5" i="28"/>
  <c r="A5" i="28"/>
  <c r="B4" i="28"/>
  <c r="A4" i="28"/>
  <c r="I55" i="28" l="1"/>
  <c r="I69" i="28" s="1"/>
  <c r="J50" i="28"/>
  <c r="K24" i="28"/>
  <c r="D55" i="28"/>
  <c r="H55" i="28"/>
  <c r="E55" i="28"/>
  <c r="L24" i="28"/>
  <c r="J24" i="28"/>
  <c r="K26" i="28"/>
  <c r="L26" i="28" s="1"/>
  <c r="J54" i="28"/>
  <c r="K54" i="28"/>
  <c r="L54" i="28" s="1"/>
  <c r="G55" i="28"/>
  <c r="G69" i="28" s="1"/>
  <c r="K35" i="28"/>
  <c r="L35" i="28" s="1"/>
  <c r="F69" i="28"/>
  <c r="J26" i="28"/>
  <c r="E69" i="28" l="1"/>
  <c r="D69" i="28"/>
  <c r="H69" i="28"/>
  <c r="J55" i="28"/>
  <c r="K55" i="28"/>
  <c r="J69" i="28" l="1"/>
  <c r="L55" i="28"/>
  <c r="K69" i="28"/>
  <c r="C21" i="69"/>
  <c r="G32" i="19" l="1"/>
  <c r="G30" i="19"/>
  <c r="F30" i="19"/>
  <c r="G28" i="19"/>
  <c r="F28" i="19"/>
  <c r="G27" i="19"/>
  <c r="F27" i="19"/>
  <c r="F24" i="19"/>
  <c r="G22" i="19"/>
  <c r="F22" i="19"/>
  <c r="G21" i="19"/>
  <c r="F21" i="19"/>
  <c r="G20" i="19"/>
  <c r="F20" i="19"/>
  <c r="G19" i="19"/>
  <c r="F19" i="19"/>
  <c r="F17" i="19"/>
  <c r="G16" i="19"/>
  <c r="F16" i="19"/>
  <c r="F15" i="19"/>
  <c r="G13" i="19"/>
  <c r="F13" i="19"/>
  <c r="F8" i="19"/>
  <c r="E31" i="19"/>
  <c r="E24" i="19"/>
  <c r="E23" i="19"/>
  <c r="E18" i="19"/>
  <c r="E17" i="19"/>
  <c r="E16" i="19"/>
  <c r="E15" i="19"/>
  <c r="E12" i="19"/>
  <c r="E10" i="19"/>
  <c r="E9" i="19"/>
  <c r="E8" i="19"/>
  <c r="G24" i="19"/>
  <c r="G17" i="19"/>
  <c r="G15" i="19"/>
  <c r="D16" i="19" l="1"/>
  <c r="D15" i="19"/>
  <c r="D24" i="19"/>
  <c r="D17" i="19"/>
  <c r="F23" i="19"/>
  <c r="F18" i="19"/>
  <c r="C18" i="69" l="1"/>
  <c r="C21" i="62"/>
  <c r="C24" i="63"/>
  <c r="C24" i="62"/>
  <c r="F9" i="19"/>
  <c r="B32" i="19"/>
  <c r="B31" i="19"/>
  <c r="B30" i="19"/>
  <c r="B29" i="19"/>
  <c r="B28" i="19"/>
  <c r="B27" i="19"/>
  <c r="B26" i="19"/>
  <c r="B25" i="19"/>
  <c r="B24" i="19"/>
  <c r="B23" i="19"/>
  <c r="B21" i="19"/>
  <c r="B20" i="19"/>
  <c r="B19" i="19"/>
  <c r="B18" i="19"/>
  <c r="B22" i="19"/>
  <c r="B17" i="19"/>
  <c r="B16" i="19"/>
  <c r="B15" i="19"/>
  <c r="B14" i="19"/>
  <c r="B13" i="19"/>
  <c r="B12" i="19"/>
  <c r="I21" i="62" l="1"/>
  <c r="C21" i="63"/>
  <c r="H21" i="62"/>
  <c r="H21" i="63"/>
  <c r="E24" i="63"/>
  <c r="E24" i="62"/>
  <c r="I24" i="63"/>
  <c r="I24" i="62"/>
  <c r="I21" i="63"/>
  <c r="E21" i="62"/>
  <c r="E21" i="63"/>
  <c r="C8" i="62" l="1"/>
  <c r="F21" i="62"/>
  <c r="J21" i="63"/>
  <c r="C8" i="63"/>
  <c r="F21" i="63"/>
  <c r="P21" i="62"/>
  <c r="P21" i="63"/>
  <c r="J24" i="62"/>
  <c r="J24" i="63"/>
  <c r="E8" i="62"/>
  <c r="E8" i="63"/>
  <c r="E35" i="19"/>
  <c r="E33" i="19"/>
  <c r="J21" i="62" l="1"/>
  <c r="K24" i="62"/>
  <c r="K24" i="63"/>
  <c r="K21" i="63"/>
  <c r="K21" i="62"/>
  <c r="C32" i="19"/>
  <c r="C13" i="19"/>
  <c r="C12" i="19"/>
  <c r="F8" i="63" l="1"/>
  <c r="F8" i="62"/>
  <c r="C24" i="19"/>
  <c r="C23" i="19"/>
  <c r="C21" i="19"/>
  <c r="C19" i="19"/>
  <c r="C22" i="19"/>
  <c r="C20" i="19"/>
  <c r="G26" i="19"/>
  <c r="F26" i="19"/>
  <c r="E26" i="19"/>
  <c r="I8" i="62" l="1"/>
  <c r="J8" i="63"/>
  <c r="J8" i="62"/>
  <c r="H8" i="63"/>
  <c r="H8" i="62"/>
  <c r="D26" i="19"/>
  <c r="I8" i="63" l="1"/>
  <c r="A16" i="69"/>
  <c r="A15" i="69"/>
  <c r="A19" i="69"/>
  <c r="A20" i="69"/>
  <c r="E30" i="19"/>
  <c r="D30" i="19" s="1"/>
  <c r="A18" i="19"/>
  <c r="A25" i="19"/>
  <c r="A29" i="19"/>
  <c r="A26" i="19"/>
  <c r="A30" i="19"/>
  <c r="A27" i="19"/>
  <c r="A17" i="19"/>
  <c r="A28" i="19"/>
  <c r="K8" i="62" l="1"/>
  <c r="K8" i="63"/>
  <c r="G18" i="19" l="1"/>
  <c r="D18" i="19" s="1"/>
  <c r="C17" i="19" l="1"/>
  <c r="C15" i="19"/>
  <c r="C18" i="19"/>
  <c r="C16" i="19"/>
  <c r="G35" i="19" l="1"/>
  <c r="F35" i="19"/>
  <c r="C14" i="19"/>
  <c r="B29" i="76" l="1"/>
  <c r="C38" i="62"/>
  <c r="C38" i="63"/>
  <c r="D35" i="19"/>
  <c r="C31" i="19"/>
  <c r="A14" i="69" l="1"/>
  <c r="A17" i="69"/>
  <c r="A10" i="69"/>
  <c r="A13" i="69"/>
  <c r="A21" i="69"/>
  <c r="A12" i="69"/>
  <c r="A9" i="69"/>
  <c r="A18" i="69"/>
  <c r="E38" i="63"/>
  <c r="E38" i="62"/>
  <c r="C30" i="19"/>
  <c r="C28" i="19"/>
  <c r="C29" i="19"/>
  <c r="C27" i="19"/>
  <c r="C26" i="19"/>
  <c r="C25" i="19"/>
  <c r="A16" i="19"/>
  <c r="A22" i="19"/>
  <c r="A14" i="19"/>
  <c r="A20" i="19"/>
  <c r="A24" i="19"/>
  <c r="A15" i="19"/>
  <c r="A21" i="19"/>
  <c r="A31" i="19"/>
  <c r="A32" i="19"/>
  <c r="A13" i="19"/>
  <c r="A19" i="19"/>
  <c r="A23" i="19"/>
  <c r="A9" i="19"/>
  <c r="F38" i="62" l="1"/>
  <c r="F38" i="63"/>
  <c r="H38" i="63" l="1"/>
  <c r="H38" i="62"/>
  <c r="J38" i="62"/>
  <c r="J38" i="63"/>
  <c r="K38" i="62" l="1"/>
  <c r="K38" i="63"/>
  <c r="I38" i="63"/>
  <c r="I38" i="62"/>
  <c r="C35" i="19" l="1"/>
  <c r="B35" i="19"/>
  <c r="A12" i="19" l="1"/>
  <c r="A8" i="19"/>
  <c r="A10" i="19"/>
  <c r="G76" i="78" l="1"/>
  <c r="E36" i="62"/>
  <c r="E36" i="63"/>
  <c r="C34" i="63"/>
  <c r="C34" i="62"/>
  <c r="C36" i="63"/>
  <c r="C36" i="62"/>
  <c r="C29" i="76" l="1"/>
  <c r="C35" i="62"/>
  <c r="C35" i="63"/>
  <c r="I34" i="62"/>
  <c r="I34" i="63"/>
  <c r="E34" i="62"/>
  <c r="E34" i="63"/>
  <c r="I35" i="63"/>
  <c r="E27" i="19"/>
  <c r="D27" i="19" s="1"/>
  <c r="G61" i="78" l="1"/>
  <c r="C44" i="28"/>
  <c r="I1" i="62"/>
  <c r="I1" i="63"/>
  <c r="C32" i="28"/>
  <c r="C24" i="28"/>
  <c r="C23" i="28" s="1"/>
  <c r="C7" i="28"/>
  <c r="C42" i="28"/>
  <c r="C41" i="28" s="1"/>
  <c r="C15" i="28"/>
  <c r="C50" i="28"/>
  <c r="C33" i="28"/>
  <c r="C45" i="28"/>
  <c r="C31" i="28"/>
  <c r="C6" i="28"/>
  <c r="C52" i="28"/>
  <c r="C51" i="28" s="1"/>
  <c r="C40" i="28"/>
  <c r="C39" i="28" s="1"/>
  <c r="C30" i="28"/>
  <c r="C26" i="28"/>
  <c r="C25" i="28" s="1"/>
  <c r="F56" i="28"/>
  <c r="D56" i="28"/>
  <c r="H56" i="28"/>
  <c r="I70" i="28"/>
  <c r="I56" i="28"/>
  <c r="E56" i="28"/>
  <c r="G56" i="28"/>
  <c r="F70" i="28"/>
  <c r="G70" i="28"/>
  <c r="J56" i="28"/>
  <c r="E70" i="28"/>
  <c r="H70" i="28"/>
  <c r="K56" i="28"/>
  <c r="D70" i="28"/>
  <c r="J70" i="28"/>
  <c r="K70" i="28"/>
  <c r="C5" i="28"/>
  <c r="C4" i="28" s="1"/>
  <c r="C8" i="28" s="1"/>
  <c r="C14" i="28"/>
  <c r="C13" i="28" s="1"/>
  <c r="C16" i="28" s="1"/>
  <c r="C63" i="28"/>
  <c r="C62" i="28"/>
  <c r="C61" i="28"/>
  <c r="C47" i="28"/>
  <c r="C28" i="28"/>
  <c r="C27" i="28" s="1"/>
  <c r="C54" i="28"/>
  <c r="C53" i="28" s="1"/>
  <c r="I35" i="62"/>
  <c r="E35" i="62"/>
  <c r="J35" i="62"/>
  <c r="E35" i="63"/>
  <c r="J40" i="62"/>
  <c r="K34" i="63"/>
  <c r="K34" i="62"/>
  <c r="J34" i="63"/>
  <c r="J34" i="62"/>
  <c r="I40" i="63"/>
  <c r="I40" i="62"/>
  <c r="C49" i="28"/>
  <c r="E21" i="19"/>
  <c r="D21" i="19" s="1"/>
  <c r="C37" i="28"/>
  <c r="E20" i="19"/>
  <c r="D20" i="19" s="1"/>
  <c r="C36" i="28"/>
  <c r="E19" i="19"/>
  <c r="D19" i="19" s="1"/>
  <c r="C35" i="28"/>
  <c r="E22" i="19"/>
  <c r="D22" i="19" s="1"/>
  <c r="C38" i="28"/>
  <c r="C48" i="28"/>
  <c r="E25" i="19"/>
  <c r="G9" i="19"/>
  <c r="D9" i="19" s="1"/>
  <c r="B38" i="63" l="1"/>
  <c r="C43" i="28"/>
  <c r="C29" i="28"/>
  <c r="C60" i="28"/>
  <c r="L56" i="28"/>
  <c r="J35" i="63"/>
  <c r="K35" i="63"/>
  <c r="C67" i="28"/>
  <c r="E13" i="19"/>
  <c r="D13" i="19" s="1"/>
  <c r="C32" i="63"/>
  <c r="C32" i="62"/>
  <c r="B62" i="28"/>
  <c r="B61" i="28"/>
  <c r="G12" i="19"/>
  <c r="G8" i="19"/>
  <c r="D8" i="19" s="1"/>
  <c r="F12" i="19"/>
  <c r="F31" i="19"/>
  <c r="F10" i="19"/>
  <c r="G23" i="19"/>
  <c r="D23" i="19" s="1"/>
  <c r="G10" i="19"/>
  <c r="C46" i="28"/>
  <c r="B67" i="28"/>
  <c r="C56" i="28"/>
  <c r="C34" i="28"/>
  <c r="E32" i="19"/>
  <c r="G25" i="19"/>
  <c r="F25" i="19"/>
  <c r="B38" i="62" l="1"/>
  <c r="F30" i="63"/>
  <c r="F30" i="62"/>
  <c r="J31" i="62"/>
  <c r="E6" i="63"/>
  <c r="K35" i="62"/>
  <c r="C12" i="63"/>
  <c r="E31" i="62"/>
  <c r="E12" i="69"/>
  <c r="C31" i="63"/>
  <c r="C31" i="62"/>
  <c r="C6" i="62"/>
  <c r="C6" i="63"/>
  <c r="C11" i="63"/>
  <c r="C11" i="62"/>
  <c r="E32" i="63"/>
  <c r="E32" i="62"/>
  <c r="G14" i="19"/>
  <c r="C12" i="62"/>
  <c r="B35" i="63"/>
  <c r="B35" i="62"/>
  <c r="C10" i="63"/>
  <c r="C10" i="62"/>
  <c r="B34" i="63"/>
  <c r="B34" i="62"/>
  <c r="E12" i="63"/>
  <c r="E12" i="62"/>
  <c r="G31" i="19"/>
  <c r="D31" i="19" s="1"/>
  <c r="D12" i="19"/>
  <c r="D10" i="19"/>
  <c r="C55" i="28"/>
  <c r="C22" i="28"/>
  <c r="D25" i="19"/>
  <c r="F32" i="19"/>
  <c r="D32" i="19" s="1"/>
  <c r="P30" i="63" l="1"/>
  <c r="P30" i="62"/>
  <c r="J30" i="63"/>
  <c r="J30" i="62"/>
  <c r="H30" i="63"/>
  <c r="H30" i="62"/>
  <c r="H11" i="63"/>
  <c r="E31" i="63"/>
  <c r="E6" i="62"/>
  <c r="J31" i="63"/>
  <c r="K6" i="62"/>
  <c r="K6" i="63"/>
  <c r="J11" i="62"/>
  <c r="I31" i="62"/>
  <c r="I31" i="63"/>
  <c r="F11" i="62"/>
  <c r="F11" i="63"/>
  <c r="B33" i="19"/>
  <c r="B22" i="69"/>
  <c r="D12" i="69"/>
  <c r="D11" i="69" s="1"/>
  <c r="E11" i="69"/>
  <c r="C33" i="19"/>
  <c r="C22" i="69"/>
  <c r="E11" i="62"/>
  <c r="E11" i="63"/>
  <c r="F17" i="62"/>
  <c r="F17" i="63"/>
  <c r="E10" i="63"/>
  <c r="E10" i="62"/>
  <c r="I10" i="63"/>
  <c r="I10" i="62"/>
  <c r="C64" i="28"/>
  <c r="C69" i="28" s="1"/>
  <c r="C70" i="28" s="1"/>
  <c r="F33" i="19"/>
  <c r="I30" i="62" l="1"/>
  <c r="I30" i="63"/>
  <c r="H11" i="62"/>
  <c r="K11" i="62"/>
  <c r="F32" i="63"/>
  <c r="K31" i="63"/>
  <c r="K31" i="62"/>
  <c r="E22" i="69"/>
  <c r="F22" i="69"/>
  <c r="F26" i="69" s="1"/>
  <c r="J11" i="63"/>
  <c r="F32" i="62"/>
  <c r="P32" i="62"/>
  <c r="H17" i="62"/>
  <c r="H17" i="63"/>
  <c r="J17" i="62"/>
  <c r="J17" i="63"/>
  <c r="P17" i="63"/>
  <c r="P17" i="62"/>
  <c r="J10" i="63"/>
  <c r="J10" i="62"/>
  <c r="G33" i="19"/>
  <c r="D33" i="19" s="1"/>
  <c r="D7" i="19"/>
  <c r="K30" i="63" l="1"/>
  <c r="K30" i="62"/>
  <c r="I11" i="62"/>
  <c r="I11" i="63"/>
  <c r="K11" i="63"/>
  <c r="D22" i="69"/>
  <c r="D26" i="69" s="1"/>
  <c r="E26" i="69"/>
  <c r="H32" i="63"/>
  <c r="P32" i="63"/>
  <c r="H32" i="62"/>
  <c r="J32" i="62"/>
  <c r="J32" i="63"/>
  <c r="K32" i="63"/>
  <c r="K32" i="62"/>
  <c r="I17" i="63"/>
  <c r="I17" i="62"/>
  <c r="K17" i="63"/>
  <c r="K17" i="62"/>
  <c r="K10" i="63"/>
  <c r="K10" i="62"/>
  <c r="I32" i="63" l="1"/>
  <c r="I32" i="62"/>
  <c r="G7" i="19" l="1"/>
  <c r="F7" i="19"/>
  <c r="E7" i="19"/>
  <c r="C11" i="69" l="1"/>
  <c r="B11" i="69"/>
  <c r="C8" i="69"/>
  <c r="B11" i="19"/>
  <c r="C11" i="19"/>
  <c r="C7" i="19"/>
  <c r="B8" i="69" l="1"/>
  <c r="B7" i="19"/>
  <c r="E14" i="19" l="1"/>
  <c r="F14" i="19" l="1"/>
  <c r="D14" i="19" l="1"/>
  <c r="F12" i="62" l="1"/>
  <c r="F12" i="63"/>
  <c r="H12" i="63" l="1"/>
  <c r="H12" i="62"/>
  <c r="J12" i="63"/>
  <c r="J12" i="62"/>
  <c r="K12" i="62" l="1"/>
  <c r="K12" i="63"/>
  <c r="I12" i="63"/>
  <c r="I12" i="62"/>
  <c r="F29" i="19" l="1"/>
  <c r="F11" i="19" s="1"/>
  <c r="F37" i="19" s="1"/>
  <c r="E29" i="19" l="1"/>
  <c r="E28" i="19" l="1"/>
  <c r="G29" i="19"/>
  <c r="G11" i="19" s="1"/>
  <c r="G37" i="19" s="1"/>
  <c r="D28" i="19" l="1"/>
  <c r="E11" i="19"/>
  <c r="E37" i="19" s="1"/>
  <c r="D29" i="19"/>
  <c r="D11" i="19" l="1"/>
  <c r="D37" i="19" s="1"/>
  <c r="F27" i="63" l="1"/>
  <c r="F39" i="62"/>
  <c r="F27" i="62"/>
  <c r="P27" i="63"/>
  <c r="K27" i="62" l="1"/>
  <c r="J27" i="63"/>
  <c r="H27" i="62"/>
  <c r="H39" i="62"/>
  <c r="J27" i="62"/>
  <c r="H27" i="63"/>
  <c r="P27" i="62"/>
  <c r="F39" i="63"/>
  <c r="K27" i="63" l="1"/>
  <c r="I27" i="62"/>
  <c r="I27" i="63"/>
  <c r="I43" i="63"/>
  <c r="H39" i="63"/>
  <c r="I43" i="62" l="1"/>
  <c r="J43" i="62"/>
  <c r="C23" i="62" l="1"/>
  <c r="C23" i="63"/>
  <c r="B20" i="76"/>
  <c r="G39" i="78" l="1"/>
  <c r="K22" i="63"/>
  <c r="I22" i="62"/>
  <c r="I22" i="63"/>
  <c r="C22" i="62"/>
  <c r="J22" i="62"/>
  <c r="C20" i="76"/>
  <c r="C22" i="63"/>
  <c r="C39" i="63"/>
  <c r="C39" i="62"/>
  <c r="E22" i="62"/>
  <c r="E23" i="63"/>
  <c r="E23" i="62"/>
  <c r="G97" i="78" l="1"/>
  <c r="E22" i="63"/>
  <c r="J22" i="63"/>
  <c r="K22" i="62"/>
  <c r="I39" i="63"/>
  <c r="E39" i="63"/>
  <c r="I39" i="62"/>
  <c r="J41" i="62"/>
  <c r="J39" i="62"/>
  <c r="J39" i="63"/>
  <c r="E39" i="62" l="1"/>
  <c r="K39" i="62"/>
  <c r="J42" i="62"/>
  <c r="I41" i="62"/>
  <c r="I41" i="63"/>
  <c r="K39" i="63" l="1"/>
  <c r="I42" i="63"/>
  <c r="I42" i="62"/>
</calcChain>
</file>

<file path=xl/comments1.xml><?xml version="1.0" encoding="utf-8"?>
<comments xmlns="http://schemas.openxmlformats.org/spreadsheetml/2006/main">
  <authors>
    <author>J. Canova</author>
  </authors>
  <commentList>
    <comment ref="F35" authorId="0">
      <text>
        <r>
          <rPr>
            <b/>
            <sz val="9"/>
            <color indexed="81"/>
            <rFont val="Tahoma"/>
            <family val="2"/>
          </rPr>
          <t>J. Canova:</t>
        </r>
        <r>
          <rPr>
            <sz val="9"/>
            <color indexed="81"/>
            <rFont val="Tahoma"/>
            <family val="2"/>
          </rPr>
          <t xml:space="preserve">
Somente KPG ano 2012</t>
        </r>
      </text>
    </comment>
  </commentList>
</comments>
</file>

<file path=xl/comments2.xml><?xml version="1.0" encoding="utf-8"?>
<comments xmlns="http://schemas.openxmlformats.org/spreadsheetml/2006/main">
  <authors>
    <author>J. Canova</author>
  </authors>
  <commentList>
    <comment ref="F35" authorId="0">
      <text>
        <r>
          <rPr>
            <b/>
            <sz val="9"/>
            <color indexed="81"/>
            <rFont val="Tahoma"/>
            <family val="2"/>
          </rPr>
          <t>J. Canova:</t>
        </r>
        <r>
          <rPr>
            <sz val="9"/>
            <color indexed="81"/>
            <rFont val="Tahoma"/>
            <family val="2"/>
          </rPr>
          <t xml:space="preserve">
Somente KPG ano 2012</t>
        </r>
      </text>
    </comment>
  </commentList>
</comments>
</file>

<file path=xl/sharedStrings.xml><?xml version="1.0" encoding="utf-8"?>
<sst xmlns="http://schemas.openxmlformats.org/spreadsheetml/2006/main" count="1224" uniqueCount="689">
  <si>
    <t>N°</t>
  </si>
  <si>
    <t>total</t>
  </si>
  <si>
    <t>Descrição Contrato e Montante (Estimado)</t>
  </si>
  <si>
    <t>BID</t>
  </si>
  <si>
    <t>R$</t>
  </si>
  <si>
    <t>Valor  (R$ x 1.000)</t>
  </si>
  <si>
    <t>valor (R$ x 1000)</t>
  </si>
  <si>
    <t>1.7</t>
  </si>
  <si>
    <t>1.8</t>
  </si>
  <si>
    <t>1.9</t>
  </si>
  <si>
    <t>1.10</t>
  </si>
  <si>
    <t>U$</t>
  </si>
  <si>
    <t>I</t>
  </si>
  <si>
    <t>II</t>
  </si>
  <si>
    <t>CUADRO RESUMEN</t>
  </si>
  <si>
    <t>DOCUMENTO TECNICO I - PLANO OPERATIVO ANUAL - POA</t>
  </si>
  <si>
    <t>Objetivos
Componentes
Atividades</t>
  </si>
  <si>
    <t>Resultado Final Esperado</t>
  </si>
  <si>
    <t>Meios de Verificação</t>
  </si>
  <si>
    <t>Tabela 2. Lista de Atividades e Cronograma de Implantação para o ano 1</t>
  </si>
  <si>
    <t>Data
Inicial</t>
  </si>
  <si>
    <t>Data
Final</t>
  </si>
  <si>
    <t>Total</t>
  </si>
  <si>
    <t>TOTAL</t>
  </si>
  <si>
    <t>Categoria</t>
  </si>
  <si>
    <t>Contingências</t>
  </si>
  <si>
    <t>Ano</t>
  </si>
  <si>
    <t>AFD</t>
  </si>
  <si>
    <t>COMPONENTE VI - CONTIGÊNCIAS</t>
  </si>
  <si>
    <t>Cachoeirinha 1 - Transf. 138/23 kV</t>
  </si>
  <si>
    <t>Livramento 2 - Reator 230 kV</t>
  </si>
  <si>
    <t>1.7.1</t>
  </si>
  <si>
    <t>1.8.1</t>
  </si>
  <si>
    <t>1.9.1</t>
  </si>
  <si>
    <t>1.10.1</t>
  </si>
  <si>
    <t>1.8.2</t>
  </si>
  <si>
    <t>Maçambará - Transformador 230/69 kV</t>
  </si>
  <si>
    <t>Scharlau - Transformador 230/23 kV</t>
  </si>
  <si>
    <t>Santa Marta - Setor 230 e 138 kV</t>
  </si>
  <si>
    <t>LT 138 kV UHE P. Fundo - Erechim 1</t>
  </si>
  <si>
    <t xml:space="preserve">      Ampliação da PCH Ijuizinho II, de concessão da CEEE-GT, de cerca de 1 MW para 15 MW (Ampliação da barragem, novo conjunto de adução e nova Casa de Força.)</t>
  </si>
  <si>
    <t xml:space="preserve">      Modernização na unidade geradora 2 da UHE Passo Real e da unidade geradora 4 da UHE Itaúba, com objetivo de aumento de confiabilidade e disponibilidade</t>
  </si>
  <si>
    <t xml:space="preserve">      Adequação de 2 línhas de 138 e 230 kV, recapacitação de uma linha em 138 kV, para atender o crescimento da demanda. </t>
  </si>
  <si>
    <t xml:space="preserve">      Instalação de 1 reator, com a finalidade de melhorar a qualidade no controle da sobretensão.</t>
  </si>
  <si>
    <t>PROGRAMA PRÓ ENERGIA RS – CEEE GT</t>
  </si>
  <si>
    <t>OBRAS COMPONENTE I - GERAÇÃO</t>
  </si>
  <si>
    <t>AMPLIAÇÃO DA PCH IJUIZINHO II</t>
  </si>
  <si>
    <t>MODERNIZAÇÃO UHE PASSO REAL E UHE ITAÚBA</t>
  </si>
  <si>
    <t>OBRAS DO COMPONENTE II - TRANSMISSÃO</t>
  </si>
  <si>
    <t>INVESTIMENTOS EM ALTA TENSÃO DE TRANSMISSÃO - SUBESTAÇÕES</t>
  </si>
  <si>
    <t>INVESTIMENTOS EM ALTA TENSÃO DE TRANSMISSÃO - LINHAS</t>
  </si>
  <si>
    <t>ATUALIZAÇÃO DO CONTROLE DE TENSÃO DE TRANSMISSÃO</t>
  </si>
  <si>
    <t>COMPONENTE I – Geração</t>
  </si>
  <si>
    <t>COMPONENTE III – Engenharia e Administração</t>
  </si>
  <si>
    <t>COMPONENTE IV – Contingências</t>
  </si>
  <si>
    <t xml:space="preserve">      Ampliação de 13 subestações, com capacidade de transformação individual de 25, 50 e 83 MVA, duas das quais estão localizadas na área metropolitana de Porto Alegre.</t>
  </si>
  <si>
    <t>COMPONENTE II – Transmissão</t>
  </si>
  <si>
    <t>1.9.2</t>
  </si>
  <si>
    <t>1.9.3</t>
  </si>
  <si>
    <t>1.9.4</t>
  </si>
  <si>
    <t>1.11</t>
  </si>
  <si>
    <t>1.11.1</t>
  </si>
  <si>
    <t>Ijuí 1 - Setor de 23 kV</t>
  </si>
  <si>
    <t>Ano 2013 - R$ x 1.000</t>
  </si>
  <si>
    <t>SE Guaíba 2 - Modulos para seccionamento da LT 230 kV Pelotas 3 - C. Industrial</t>
  </si>
  <si>
    <t>Até ago/10</t>
  </si>
  <si>
    <t>Set a Dez/10</t>
  </si>
  <si>
    <t>1º sem.
2011</t>
  </si>
  <si>
    <t>RS x 1.000</t>
  </si>
  <si>
    <t>1º sem.
2012</t>
  </si>
  <si>
    <t>3º trim.
2012</t>
  </si>
  <si>
    <t>2º sem.
2011</t>
  </si>
  <si>
    <t>US$$</t>
  </si>
  <si>
    <t>US$</t>
  </si>
  <si>
    <t>Total
após set/10</t>
  </si>
  <si>
    <t>Estes valores estão junto com o transformador</t>
  </si>
  <si>
    <t>Total
após jun/11</t>
  </si>
  <si>
    <t>3.3.1</t>
  </si>
  <si>
    <t>Reconhecimento</t>
  </si>
  <si>
    <t>Custo Total da Atividade
(U$ x 1.000)</t>
  </si>
  <si>
    <t>Reconhe-cimento
U$ x 1.000</t>
  </si>
  <si>
    <t>A</t>
  </si>
  <si>
    <t>Resultados esperados no final do Ano de 2013</t>
  </si>
  <si>
    <t>Relatório de Acompanhamento
Auditoria Interna
Auditoria Externa</t>
  </si>
  <si>
    <t>Relatório de Acompanhamento</t>
  </si>
  <si>
    <r>
      <t xml:space="preserve">Tabela 1. Lista de Produtos e Resultados Esperados para o ano 1 - </t>
    </r>
    <r>
      <rPr>
        <b/>
        <sz val="11"/>
        <color theme="1"/>
        <rFont val="Arial"/>
        <family val="2"/>
      </rPr>
      <t>2013</t>
    </r>
  </si>
  <si>
    <t>Componente I - AMPLIAÇÃO DA PCH IJUIZINHO II</t>
  </si>
  <si>
    <t>Componente II - MODERNIZAÇÃO UHE PASSO REAL E UHE ITAÚBA</t>
  </si>
  <si>
    <t>Componente III - TRANSMISSÃO</t>
  </si>
  <si>
    <t xml:space="preserve">INVESTIMENTOS EM ALTA TENSÃO DE TRANSMISSÃO - LINHAS:
• Adequação de 2 línhas de 138 e 230 kV, recapacitação de uma linha em 138 kV, para atender o crescimento da demanda. </t>
  </si>
  <si>
    <t>INVESTIMENTOS EM ALTA TENSÃO DE TRANSMISSÃO - SUBESTAÇÕES:
• Ampliação de 13 subestações, com capacidade de transformação individual de 25, 50 e 83 MVA, duas das quais estão localizadas na área metropolitana de Porto Alegre.
• Adequação de 2 subestações existentes em 138 e 230 kV, onde se instalam novos módulos de línha de transmissão.</t>
  </si>
  <si>
    <t>• Ampliação da PCH Ijuizinho II, de concessão da CEEE-GT, de cerca de 1 MW para 15 MW (Ampliação da barragem, novo conjunto de adução e nova Casa de Força.)</t>
  </si>
  <si>
    <t>• Modernização na unidade geradora 2 da UHE Passo Real e da unidade geradora 4 da UHE Itaúba, com objetivo de aumento de confiabilidade e disponibilidade</t>
  </si>
  <si>
    <t xml:space="preserve">      Instalação de 4 bancos de capacitores, com a finalidade de melhorar a qualidade no controle da subtensão.</t>
  </si>
  <si>
    <t>ATUALIZAÇÃO DO CONTROLE DE TENSÃO DE TRANSMISSÃO:
• Instalação de 3 bancos de capacitores, com a finalidade de melhorar a qualidade no controle da subtensão.
• Instalação de 1 reator, com a finalidade de melhorar a qualidade no controle da sobretensão.</t>
  </si>
  <si>
    <t>Obra de Ampliação da PCH Ijuizinho II</t>
  </si>
  <si>
    <t>Plubicar o edital e contratar a construção da PCH.</t>
  </si>
  <si>
    <t>Concessão da ANEEL</t>
  </si>
  <si>
    <t>Licença de Instalação da FEPAM</t>
  </si>
  <si>
    <t>Autorga do uso da água</t>
  </si>
  <si>
    <t>Iniciar as obras de construção da PCH</t>
  </si>
  <si>
    <t>Modernização da UHE Passo Real e da UHE Itaúba</t>
  </si>
  <si>
    <t>Obras da Transmissão</t>
  </si>
  <si>
    <t>Continuar os serviços de modernização da unidade geradora 4 da UHE Itaúba</t>
  </si>
  <si>
    <t>Iniciar os serviços de modernização da unidade geradora 2 da UHE Passo Real</t>
  </si>
  <si>
    <t>Realizar os serviços de modernização das unidades geradoras no prazo contratado.</t>
  </si>
  <si>
    <t>Realizar 4 licitações
(1 RDC e 3 LPN)</t>
  </si>
  <si>
    <t>Publicação do edital e contratação dos serviços para a instalação das obras dos itens 3.4, 3.6, 3.7 e 3.10 do PA</t>
  </si>
  <si>
    <t>Concluir a LT 138 kV Cidade Industrial - Cachoeirnha 1</t>
  </si>
  <si>
    <t>Concluir os Bancos de Capacitores de Pananbi (7,2 MVAr) e de Cruz Alta (3,6 MVAr)</t>
  </si>
  <si>
    <t>Concluir 10,8 MVAr de Bancos de Capacitores</t>
  </si>
  <si>
    <t>Concluir a instalação dos Transformadores da SE Cachoeirinha (42 MVA) e da SE Camaquã (25 MVA)</t>
  </si>
  <si>
    <t>Concluir 4,5 km de LT</t>
  </si>
  <si>
    <t>Concluir a instalação de 67 MVA de Transformadores</t>
  </si>
  <si>
    <r>
      <t xml:space="preserve">Tabela 1. Lista de Produtos e Resultados obtidos nos anos anteriores a assinatura do contrato - </t>
    </r>
    <r>
      <rPr>
        <b/>
        <sz val="11"/>
        <color theme="1"/>
        <rFont val="Arial"/>
        <family val="2"/>
      </rPr>
      <t>2011 e 2012</t>
    </r>
  </si>
  <si>
    <t>Iniciar o processo para a obtenção da concessão da ANEEL para o empreendimento</t>
  </si>
  <si>
    <t>Contratar os serviços de modernização da unidade geradora 2 da UHE Passo Real</t>
  </si>
  <si>
    <t>Contratar e iniciar os serviços de modernização da unidade geradora 4 da UHE Itaúba</t>
  </si>
  <si>
    <t>Contratar os serviços de modernização das unidades geradoras</t>
  </si>
  <si>
    <t>Publicação de 7 editais e contratação dos serviços para a instalação das obras dos itens 3.1, 3.2, 3.3, 3.5, 3.8, 3.9 e 3.11 do PA de acordo com a Lei 8666.</t>
  </si>
  <si>
    <t>Realizar 7 licitações (Lei 8666)</t>
  </si>
  <si>
    <t>Concluir a instalação do Reator de Livramento 2</t>
  </si>
  <si>
    <t>Concluir 30 MVAr de Reator</t>
  </si>
  <si>
    <t>Concluir o Banco de Capacitor de Ijuí 1</t>
  </si>
  <si>
    <t>Concluir 7,2 MVAr de Bancos de Capacitores</t>
  </si>
  <si>
    <t>Concluir a adequação da Subestação Guaíba 2 - Modulos para seccionamento da LT 230 kV Pelotas 3 - C. Industrial</t>
  </si>
  <si>
    <t>Adequação de uma LT 230 kV</t>
  </si>
  <si>
    <t>Concluir a instalação dos Transformadores da SE Ijuí 1 (25 MVA), da SE Bagé 2 (25 MVA) e da SE Lajeado 2 (2x25 MVA)</t>
  </si>
  <si>
    <t>Concluir a instalação de 100 MVA de Transformadores</t>
  </si>
  <si>
    <t xml:space="preserve">      Adequação de 4 subestações existentes de 23 kV, 138 kV e 230 kV, onde se instalam novos módulos de línha de transmissão nestes setores.</t>
  </si>
  <si>
    <t>1.3.1</t>
  </si>
  <si>
    <t>2.3.1</t>
  </si>
  <si>
    <t>3.3.3</t>
  </si>
  <si>
    <t>3.3.5</t>
  </si>
  <si>
    <t>3.3.6</t>
  </si>
  <si>
    <t>3.3.7</t>
  </si>
  <si>
    <t>3.3.8</t>
  </si>
  <si>
    <t>3.3.10</t>
  </si>
  <si>
    <t>3.3.11</t>
  </si>
  <si>
    <t>4.5.2</t>
  </si>
  <si>
    <t>5.6.2</t>
  </si>
  <si>
    <t>3.3.18</t>
  </si>
  <si>
    <t>3.3.19</t>
  </si>
  <si>
    <t>3.3.21</t>
  </si>
  <si>
    <t>Auditoria Externa</t>
  </si>
  <si>
    <t>Relatório</t>
  </si>
  <si>
    <t>Sigla</t>
  </si>
  <si>
    <t>Item
Contrato</t>
  </si>
  <si>
    <t>Prazo</t>
  </si>
  <si>
    <t>Periodicidade</t>
  </si>
  <si>
    <t>Área</t>
  </si>
  <si>
    <t>Quem</t>
  </si>
  <si>
    <t>Obs.:</t>
  </si>
  <si>
    <t>Relatório de Gestão Ambiental e Social</t>
  </si>
  <si>
    <t>RGAS</t>
  </si>
  <si>
    <t>4.06 (b)</t>
  </si>
  <si>
    <t>Antes da assinatura do contrato</t>
  </si>
  <si>
    <t>Supervisão BID anual</t>
  </si>
  <si>
    <t>Atendido</t>
  </si>
  <si>
    <t>Plano de Ação Ambiental, de Saúde e Segurança</t>
  </si>
  <si>
    <t>PAASS</t>
  </si>
  <si>
    <t>Felix</t>
  </si>
  <si>
    <t>Relatório de Conformidade Ambiental e Social</t>
  </si>
  <si>
    <t>RCAS</t>
  </si>
  <si>
    <t>Não especificado em contrato</t>
  </si>
  <si>
    <t>Anual</t>
  </si>
  <si>
    <t>UGP</t>
  </si>
  <si>
    <t>Marcelo</t>
  </si>
  <si>
    <t>Deve ser elaborado uma vez ao ano até 19 de setembro</t>
  </si>
  <si>
    <t>Plano de Execução do Programa</t>
  </si>
  <si>
    <t>PEP</t>
  </si>
  <si>
    <t>5.02 (a)</t>
  </si>
  <si>
    <t>Antes do primeiro desembolso</t>
  </si>
  <si>
    <t>Canova</t>
  </si>
  <si>
    <t>Plano Operativo Anual</t>
  </si>
  <si>
    <t>POA</t>
  </si>
  <si>
    <t>30 de novembro</t>
  </si>
  <si>
    <t>Plano de Aquisições</t>
  </si>
  <si>
    <t>PA</t>
  </si>
  <si>
    <t>Relatório Inicial</t>
  </si>
  <si>
    <t>RI</t>
  </si>
  <si>
    <t>4.01 (d) Normas Gerais</t>
  </si>
  <si>
    <t>Manual de Operações</t>
  </si>
  <si>
    <t>MO</t>
  </si>
  <si>
    <t>4.06 (a)</t>
  </si>
  <si>
    <t>Dentro de 3 meses após assinatura do contrato</t>
  </si>
  <si>
    <t>Relatório Semestral de Acompanhamento</t>
  </si>
  <si>
    <t>RSA</t>
  </si>
  <si>
    <t>Fevereiro e Agosto (60 dias do encerramento do semestre)</t>
  </si>
  <si>
    <t>Semestral</t>
  </si>
  <si>
    <t>Plano Anual de Manutenção</t>
  </si>
  <si>
    <t>PAM</t>
  </si>
  <si>
    <t>Dentro do primeiro trimestre de cada ano</t>
  </si>
  <si>
    <t>Div. Manut. e UGP</t>
  </si>
  <si>
    <t>Relatório Margem EBITDA</t>
  </si>
  <si>
    <t>RME</t>
  </si>
  <si>
    <t>Abril (120 dias do encerramento do exercício)</t>
  </si>
  <si>
    <t>Anual durante a execução do Programa</t>
  </si>
  <si>
    <t>Dicon e UGP</t>
  </si>
  <si>
    <t>Deve conter projeção financeira dos 10 anos seguintes. Se não atingir metas: causas e ações p/corrigir.</t>
  </si>
  <si>
    <t>Relatório Financeiro Anual da CEEE-D e do Programa</t>
  </si>
  <si>
    <t>RFA</t>
  </si>
  <si>
    <t>5.03 (a)</t>
  </si>
  <si>
    <t>Relatório da Avaliação Intermediária</t>
  </si>
  <si>
    <t>RAI</t>
  </si>
  <si>
    <t>5.02 (d)</t>
  </si>
  <si>
    <t>18 meses após assinatura do contrato</t>
  </si>
  <si>
    <t>Consultor
Independente</t>
  </si>
  <si>
    <t>A ser contratado pela UGP</t>
  </si>
  <si>
    <t>Relatório da Avaliação Final</t>
  </si>
  <si>
    <t>RAF</t>
  </si>
  <si>
    <t>5.02 (e)</t>
  </si>
  <si>
    <t>6 meses após execução do Programa</t>
  </si>
  <si>
    <t>Elaborado em</t>
  </si>
  <si>
    <t>UNIDADE DE GERENCIAMENTO DO PROGRAMA PRÓ-ENERGIA RS DA CEEE-GT</t>
  </si>
  <si>
    <t>Atendido
Ver tambem item 8.03 das Normas Gerais.</t>
  </si>
  <si>
    <t>4.06 (a) (iii)</t>
  </si>
  <si>
    <t>4.06 (a) (iv)</t>
  </si>
  <si>
    <t>5.02 (c)</t>
  </si>
  <si>
    <t>4.02</t>
  </si>
  <si>
    <t>Atendido
Por 7 anos após assinatura contrato. Ver tambem item V do anexo único.</t>
  </si>
  <si>
    <t>4.06 (c)</t>
  </si>
  <si>
    <t>Se não atingir metas: causas e ações p/corrigir.</t>
  </si>
  <si>
    <t>Obras</t>
  </si>
  <si>
    <t>Previsto</t>
  </si>
  <si>
    <t>Cambio =</t>
  </si>
  <si>
    <t>Mês</t>
  </si>
  <si>
    <t>3.3.22</t>
  </si>
  <si>
    <t>BRA6488</t>
  </si>
  <si>
    <t>BRA6487</t>
  </si>
  <si>
    <t>BRA6486</t>
  </si>
  <si>
    <t>BRA6483</t>
  </si>
  <si>
    <t>BRA6482</t>
  </si>
  <si>
    <t>BRA6479</t>
  </si>
  <si>
    <t>BRA6481</t>
  </si>
  <si>
    <t>BRA6480</t>
  </si>
  <si>
    <t>BRA6478</t>
  </si>
  <si>
    <t>BRA6477</t>
  </si>
  <si>
    <t>BRA6476</t>
  </si>
  <si>
    <t>BRA6475</t>
  </si>
  <si>
    <t>BR10180</t>
  </si>
  <si>
    <t>dez</t>
  </si>
  <si>
    <t>jan</t>
  </si>
  <si>
    <t>fev</t>
  </si>
  <si>
    <t>mar</t>
  </si>
  <si>
    <t>abr</t>
  </si>
  <si>
    <t>mai</t>
  </si>
  <si>
    <t>jun</t>
  </si>
  <si>
    <t>out</t>
  </si>
  <si>
    <t>jul</t>
  </si>
  <si>
    <t>ago</t>
  </si>
  <si>
    <t>set</t>
  </si>
  <si>
    <t>nov</t>
  </si>
  <si>
    <t>Engenharia e administração (UGP)</t>
  </si>
  <si>
    <t>Status</t>
  </si>
  <si>
    <t>Atividade no Ano de 2013</t>
  </si>
  <si>
    <t>Componente
Objetivo</t>
  </si>
  <si>
    <t>Componente I - Ampliação da PCH Ijuizinho II, de concessão da CEEE-GT, de cerca de 1 MW para 15 MW (Ampliação da barragem, novo conjunto de adução e nova Casa de Força).</t>
  </si>
  <si>
    <t>Componente II - Modernização na unidade geradora 2 da UHE Passo Real e da unidade geradora 4 da UHE Itaúba, com objetivo de aumento de confiabilidade e disponibilidade.</t>
  </si>
  <si>
    <t>Relatório de
Acompanhamento</t>
  </si>
  <si>
    <t>Componete III</t>
  </si>
  <si>
    <r>
      <t xml:space="preserve">Tabela 1. Lista de Produtos e Resultados Esperados para o ano 1 - </t>
    </r>
    <r>
      <rPr>
        <b/>
        <sz val="11"/>
        <color theme="1"/>
        <rFont val="Calibri"/>
        <family val="2"/>
        <scheme val="minor"/>
      </rPr>
      <t>2013</t>
    </r>
  </si>
  <si>
    <t>Meios de
Verificação</t>
  </si>
  <si>
    <t>Cláusula</t>
  </si>
  <si>
    <t>Descrição</t>
  </si>
  <si>
    <t>3.02</t>
  </si>
  <si>
    <t>Condições especiais prévias ao primeiro Desembolso</t>
  </si>
  <si>
    <t>a) Previsão Orçamentária</t>
  </si>
  <si>
    <t>Prévio ao primeiro desembolso.</t>
  </si>
  <si>
    <t>Única.</t>
  </si>
  <si>
    <t>Atendido, conforme ofício BID - CSC/CBR-377/2013.</t>
  </si>
  <si>
    <t>b) Plano Operativo Anual</t>
  </si>
  <si>
    <t>Atendido, conforme ofício BID - CSC/CBR-386/2013.</t>
  </si>
  <si>
    <t>Manutenção</t>
  </si>
  <si>
    <t>b) Plano Anual de Manutenção</t>
  </si>
  <si>
    <t>Dentro do primeiro trimestre de cada ano.</t>
  </si>
  <si>
    <t>Anual, até o ano de 2020.</t>
  </si>
  <si>
    <t>Atendido, conforme ofício BID - CSC/CBR-1183/2013.</t>
  </si>
  <si>
    <t>4.05</t>
  </si>
  <si>
    <t>Seleção e contratação de consultores - Revisão pelo Banco do processo de seleção de consultores</t>
  </si>
  <si>
    <t>c) (i) Plano de Aquisição contendo o custo estimado dos contratos de consultoria.</t>
  </si>
  <si>
    <t>Prévio à primeira solicitação de propostas aos consultores.</t>
  </si>
  <si>
    <t>Quando aplicável</t>
  </si>
  <si>
    <t>Atendido, conforme ofício BID - CSC/CBR-4299/2012.</t>
  </si>
  <si>
    <t>4.06</t>
  </si>
  <si>
    <t>Condições Especiais de Execução</t>
  </si>
  <si>
    <t>a) Relatório de Gestão Ambiental e Social (RGAS).</t>
  </si>
  <si>
    <t>Anual.</t>
  </si>
  <si>
    <t>Anual, até o ano de 2015.</t>
  </si>
  <si>
    <t>Atendido, conforme relatório elaborado pelo Banco e datado em agosto de 2011.</t>
  </si>
  <si>
    <t>a) (iv) Relatório de Conformidade Ambiental e Social (RCAS).</t>
  </si>
  <si>
    <t>Anual, até a data de 28 de dezembro de cada ano.</t>
  </si>
  <si>
    <t>Prazo não expirado.</t>
  </si>
  <si>
    <t>b) Manual de Reduzido de Operações.</t>
  </si>
  <si>
    <t>Dentro de 3 meses após assinatura do contrato.</t>
  </si>
  <si>
    <t>única</t>
  </si>
  <si>
    <t>Atendido, conforme e-mail do Sr. Marco Aurélio Castro, datado de 23 de abril de 2013.</t>
  </si>
  <si>
    <t>c) Relatório Margem EBITDA</t>
  </si>
  <si>
    <t>Até 120 dias do encerramento do exercício fiscal.</t>
  </si>
  <si>
    <t>5.02</t>
  </si>
  <si>
    <t>Supervisão da Execução do Programa</t>
  </si>
  <si>
    <t>a) Plano de Execução do Programa</t>
  </si>
  <si>
    <t>Antes do primeiro desembolso.</t>
  </si>
  <si>
    <t>Atualização sempre que necessário.</t>
  </si>
  <si>
    <t>c) Relatório Semestral de Acompanhamento.</t>
  </si>
  <si>
    <t>Até 60 dias do encerramento do semestre.</t>
  </si>
  <si>
    <t>d) Relatório da Avaliação Intermediária.</t>
  </si>
  <si>
    <t>Até 18 meses após o primeiro desembolso.</t>
  </si>
  <si>
    <t>e) Relatório da Avaliação Final.</t>
  </si>
  <si>
    <t>Até 6 meses após o último desembolso dos recursos.</t>
  </si>
  <si>
    <t>5.03</t>
  </si>
  <si>
    <t>Demonstrações Financeiras e outros relatórios</t>
  </si>
  <si>
    <t>a) Demonstrações Financeiras Auditadas do Programa e da Mutuária.</t>
  </si>
  <si>
    <t>b) Demonstrações Financeiras Auditadas da Mutuária após o prazo de execução do Programa.</t>
  </si>
  <si>
    <t>Anual, até o ano de 2036.</t>
  </si>
  <si>
    <t>3.01</t>
  </si>
  <si>
    <t>Data para pagamento da Amortização e dos Juros</t>
  </si>
  <si>
    <t>Amortizar o financiamento, conforme o estabelecido nas Disposições Especiais.</t>
  </si>
  <si>
    <t>Semestral, a serem pagos até o 15º dia dos meses estabelecidos.</t>
  </si>
  <si>
    <t>3.04</t>
  </si>
  <si>
    <t>Comissão de Crédito</t>
  </si>
  <si>
    <t>Pagamento Comissão de crédito sobre o saldo não desembolsado (máx.0,75%a.a.).</t>
  </si>
  <si>
    <t>Início: 60 dias após a assinatura do contrato, com duração até o fim da execução do programa.</t>
  </si>
  <si>
    <t>4.01</t>
  </si>
  <si>
    <t>Condições prévias ao primeiro desembolso</t>
  </si>
  <si>
    <t>a) Pareceres Jurídicos Fundamentados</t>
  </si>
  <si>
    <t>Até 180 dias contados da vigência do contrato.</t>
  </si>
  <si>
    <t>Atendido, conforme ofício BID - CSC/CBR-472/2013.</t>
  </si>
  <si>
    <t>b) Que o mutuário tenha designado um ou mais funcionários que possam representá-lo em todos os atos relacionados com a execução do Contrato.</t>
  </si>
  <si>
    <t>c) Demonstrar ao Banco que dispõem oportunamente de recursos suficientes para atender, pelo menos durante o primeiro ano civil, à execução do Projeto.</t>
  </si>
  <si>
    <t>d) Apresentar ao Banco o Relatório Inicial do Programa.</t>
  </si>
  <si>
    <t>e) Demonstrar ao Banco que conta com um sistema de informação financeira e uma estrutura de controle interno adequados.</t>
  </si>
  <si>
    <t>4.03</t>
  </si>
  <si>
    <t>Requisitos para qualquer desembolso</t>
  </si>
  <si>
    <t>a) Apresentar o pedido de desembolso.</t>
  </si>
  <si>
    <t>Prévio à qualquer desembolso</t>
  </si>
  <si>
    <t>Quando necessário</t>
  </si>
  <si>
    <t>A ser providenciado quando necessário.</t>
  </si>
  <si>
    <t>b) Que o Mutuário tenha aberto e mantenha uma ou mais contas bancárias em uma instituição financeira em que o Banco realize os desembolsos do Financiamento.</t>
  </si>
  <si>
    <t>Atendido, conforme ofício BANRISUL - MIB0009/13.</t>
  </si>
  <si>
    <t xml:space="preserve">3.4.2 </t>
  </si>
  <si>
    <t>Condições para Desembolso</t>
  </si>
  <si>
    <t xml:space="preserve"> a) Condições especiais para o Primeiro Desembolso:</t>
  </si>
  <si>
    <t>- Pedido de Primeiro desembolso;</t>
  </si>
  <si>
    <t xml:space="preserve"> - Detalhamento da Conta Especial;</t>
  </si>
  <si>
    <t xml:space="preserve"> - Programa Operativo Anual. </t>
  </si>
  <si>
    <t>Atendido, conforme ofício AFD 2013/YL/044.</t>
  </si>
  <si>
    <t>b) Condições ao segundo desembolso:</t>
  </si>
  <si>
    <t>- Pedido de desembolso;</t>
  </si>
  <si>
    <t>- Plano de Aquisições;</t>
  </si>
  <si>
    <t>- Extratos bancários da Conta Específica;</t>
  </si>
  <si>
    <t>- Relatório de Progresso Programa, incluindo um relatório financeiro.</t>
  </si>
  <si>
    <t>-  Programa Operativo Anual.</t>
  </si>
  <si>
    <t>Assim que efetivados os gastos de 80% do desembolso anterior</t>
  </si>
  <si>
    <t xml:space="preserve"> Quando necessário </t>
  </si>
  <si>
    <t>c) Condição aos desembolsos subsequentes:</t>
  </si>
  <si>
    <t>- Utilização de pelo menos 80% do desembolso imediatamente anterior;</t>
  </si>
  <si>
    <t>- Utilização de 100% dos desembolsos anteriores, exceto a tranche imediatamente anterior; e</t>
  </si>
  <si>
    <t>- Cumprimento da alínea "b".</t>
  </si>
  <si>
    <t>d) Condições ao último desembolso:</t>
  </si>
  <si>
    <t>- Prestação de contas do ultimo desembolso.</t>
  </si>
  <si>
    <t>Assim que efetivados os gastos de 100% de todos os desembolsos.</t>
  </si>
  <si>
    <t>4.1</t>
  </si>
  <si>
    <t>Taxa de Juros</t>
  </si>
  <si>
    <t>Pagamento de Juros</t>
  </si>
  <si>
    <t>Semestral, nas datas de pagamento: 31 de janeiro e 31 de julho de cada ano.</t>
  </si>
  <si>
    <t xml:space="preserve"> Semestral </t>
  </si>
  <si>
    <t>6.1</t>
  </si>
  <si>
    <t>Taxa de Compromisso</t>
  </si>
  <si>
    <t>Pagamento Comissão de crédito sobre o saldo não desembolsado (0,50%a.a.).</t>
  </si>
  <si>
    <t>Semestral, com início: 6 meses após a assinatura do contrato, com duração até o fim da execução do programa.</t>
  </si>
  <si>
    <t>6.2</t>
  </si>
  <si>
    <t>Taxa de Avaliação</t>
  </si>
  <si>
    <t>Pagamento da taxa de avaliação, no percentual de 0,30% do valor total do financiamento.</t>
  </si>
  <si>
    <t xml:space="preserve"> Única </t>
  </si>
  <si>
    <t>Atendido, pago em 08 de fevereiro de 2013.</t>
  </si>
  <si>
    <t>11.7</t>
  </si>
  <si>
    <t>Margem EBITDA</t>
  </si>
  <si>
    <t>i) Atender a Margem EBITDA nesses percentuais mínimos:</t>
  </si>
  <si>
    <t>- 10% em 2013;</t>
  </si>
  <si>
    <t>- 12% em 2014; e</t>
  </si>
  <si>
    <t>- 15% em 2015 e 2016.</t>
  </si>
  <si>
    <t>Durante a execução do Programa</t>
  </si>
  <si>
    <t xml:space="preserve"> Anual, até o ano de 2016. </t>
  </si>
  <si>
    <t>ii) Apresentar um Relatório Financeiro Anual, indicando a evolução das Demonstrações Financeiras anteriores e atualização das previsões financeiras para os próximos 10 anos.</t>
  </si>
  <si>
    <t>Anual, até o ano de 2016.</t>
  </si>
  <si>
    <t>Contrato de empréstimo com o BID nº 2813/OC-BR - Disposições especiais</t>
  </si>
  <si>
    <t>Contrato de empréstimo com o BID nº 2813/OC-BR - Normas gerais</t>
  </si>
  <si>
    <t xml:space="preserve">Contrato de empréstimo com a AFD nº CBR 1043 01 K </t>
  </si>
  <si>
    <t>Nome</t>
  </si>
  <si>
    <t>Descrição aspectos técnicos</t>
  </si>
  <si>
    <t>Município</t>
  </si>
  <si>
    <t>Importância para o desenvolvimento da Região</t>
  </si>
  <si>
    <t>Atender o crescimento de carga, bem como aumentar a confiabilidade do sistema na região.</t>
  </si>
  <si>
    <t>Aumentar a confiabilidade do sistema na região.</t>
  </si>
  <si>
    <t>Bagé</t>
  </si>
  <si>
    <t>Osório</t>
  </si>
  <si>
    <t>UHE Itaúba</t>
  </si>
  <si>
    <t>UHE Passo Real</t>
  </si>
  <si>
    <t>Modernização da Unidade Geradora nº 4</t>
  </si>
  <si>
    <t>Modernização da Unidade Geradora nº 2</t>
  </si>
  <si>
    <t>Soluciona os problemas das contingências da LT 230 kV Porto Alegre 9 – Eldorado e da LT Eldorado – Guaíba 2, dando maior confiabilidade às regiões de Guaíba, Eldorado e Camaquã.</t>
  </si>
  <si>
    <t>Aumento de capacidade operativa.</t>
  </si>
  <si>
    <t>Recapacitação 167 MVA - 42 km</t>
  </si>
  <si>
    <t>2º TR 138/23 kV - 42 MVA + Setor 23 kV</t>
  </si>
  <si>
    <t>2º TR 230/23 kV - 50 MVA + Setor 230 kV + Sec. da LT</t>
  </si>
  <si>
    <t>A SE suprida por meio de derivação simples da LT 230kV Cidade Industrial – Porto Alegre 9. A ocorrência de defeito neste trecho de linha provoca a perda de toda a carga da SE Canoas 1. As mesmas conseqüências são verificadas quando da perda da única unidade transformadora, sendo necessária, portanto, a instalação do 2º transformador 230/23kV de 50MVA.</t>
  </si>
  <si>
    <t>Reator 230 kV - 30 MVA</t>
  </si>
  <si>
    <t>Controle de tensão nas regiões de Livramento e Bagé no patamar de carga leve na perda da LT 230 kV Presidente Médici – Bagé e despacho nulo da UTE Uruguaiana.</t>
  </si>
  <si>
    <t>Necessidade de remanejamento parcial de 40% da carga na ponta, via distribuição, para a SE Bagé 1.</t>
  </si>
  <si>
    <t>Setor de 138 kV</t>
  </si>
  <si>
    <t>Cachoeirinha 1</t>
  </si>
  <si>
    <t>Dois Transformadores 69/13,8kV de 25 MVA</t>
  </si>
  <si>
    <t>Lajeado 2</t>
  </si>
  <si>
    <t>Livramento 2</t>
  </si>
  <si>
    <t>Taquara</t>
  </si>
  <si>
    <t>Osório 2</t>
  </si>
  <si>
    <t>Santa Marta</t>
  </si>
  <si>
    <t>Ijuí 1</t>
  </si>
  <si>
    <t>Cruz Alta</t>
  </si>
  <si>
    <t>Setor de 23 kV, Troca Transformador 69/23 kV de 8 p/ 25 MVA e  Banco Capacitor 23 kV</t>
  </si>
  <si>
    <t>Panambí</t>
  </si>
  <si>
    <t>Canoas 1</t>
  </si>
  <si>
    <t>São Borja 2</t>
  </si>
  <si>
    <t>Maçambará</t>
  </si>
  <si>
    <t xml:space="preserve"> Transformador 230/23 kV</t>
  </si>
  <si>
    <t>Bagé 2</t>
  </si>
  <si>
    <t>Scharlau</t>
  </si>
  <si>
    <t>Camaquã</t>
  </si>
  <si>
    <t>Presidente Médici</t>
  </si>
  <si>
    <t>SE Guaíba 2</t>
  </si>
  <si>
    <t>Modulos para seccionamento da LT 230 kV Pelotas 3 - C. Industrial para atendimento da SE Guaíba 2</t>
  </si>
  <si>
    <t>LT 138 kV C. Industrial - Cachoeirinha 1</t>
  </si>
  <si>
    <t>Atualmente, apenas um terciário está sendo utilizado para atendimento de carga. Este enrolamento superou sua capacidade nominal (27,7 MVA) em 2007, alcançando 30,6 MVA em regime normal de operação. Sendo assim, para eliminar a sobrecarga do terciário do transformador, é necessária a instalação de dois transformadores 69/23 kV de 25 MVA cada.</t>
  </si>
  <si>
    <t>A ampliação da transformação 230/23 kV evita que na perda da única unidade existente ocorra corte de carga na região.</t>
  </si>
  <si>
    <t>Instalação do 2º transformador 230/23 kV – 50 MVA</t>
  </si>
  <si>
    <t>Implantação do 2° TR 69/23 kV, 25 MVA</t>
  </si>
  <si>
    <t>Mitigar o problema de sobrecarga nos transformadores da subestação.</t>
  </si>
  <si>
    <t>Atendimento ao crescimento de carga com a possibilidade de remanejamento parcial de carga entre o TR-1 e o TR-2. Elevar o fator de potência aos níveis recomendados pela legislação.</t>
  </si>
  <si>
    <t>Implantação de Banco de Capacitores 23 kV, 3,6 MVar</t>
  </si>
  <si>
    <t>Elevar o fator de potência aos níveis recomendados pela legislação.</t>
  </si>
  <si>
    <t>Implantação de Banco de Capacitores 23 kV, 7,2 MVar.</t>
  </si>
  <si>
    <t>Adequação da proteção da LT 138 kV Santa Marta–Passo Fundo 1 no terminal da SE Santa Marta.</t>
  </si>
  <si>
    <t>A SE Passo Fundo 1 será atendida por meio da abertura da LT 138 kV Santa Marta - Lagoa Vermelha, sendo necessária então a adequação do sistema de proteção da LT 138 kV Santa Marta - Passo Fundo 1 no terminal da SE Santa Marta.</t>
  </si>
  <si>
    <t>Alimentar a nova SE Canoas 3, pertencente à AES-SUL, por meio do seccionamento da LT 138 kV Cid. Industrial – Cachoeirinha.</t>
  </si>
  <si>
    <t>Seccionamento da LT 138 kV Cid.Industrial - Cachoeirinha.</t>
  </si>
  <si>
    <t>Substituição do TR2 69/23 kV de 8 MVA por outro de 25 MVA</t>
  </si>
  <si>
    <t>Necessidade de escoar a energia produzida na usina Termoelétrica Presidente Médici.</t>
  </si>
  <si>
    <t>Ampliação de atendimento à carga e aumentar a confiabilidade na região.</t>
  </si>
  <si>
    <t>Transformador 230/69 kV - 83 MVA</t>
  </si>
  <si>
    <t>Transformador 230/69 kV - 50 MVA e Banco de Capacitores 230 kV - 30 MVAr</t>
  </si>
  <si>
    <t>Lajeado</t>
  </si>
  <si>
    <t>Livramento</t>
  </si>
  <si>
    <t>Ijuí</t>
  </si>
  <si>
    <t>Cachoeirinha</t>
  </si>
  <si>
    <t>Canoas</t>
  </si>
  <si>
    <t>São Borja</t>
  </si>
  <si>
    <t>Maçamabará</t>
  </si>
  <si>
    <t>Guaiba</t>
  </si>
  <si>
    <t>Erechim</t>
  </si>
  <si>
    <t>Santa Maria</t>
  </si>
  <si>
    <t>São Leopoldo</t>
  </si>
  <si>
    <t>Pinheiro Machado</t>
  </si>
  <si>
    <t>Pinhal Grande</t>
  </si>
  <si>
    <t>Salto do Jacuí</t>
  </si>
  <si>
    <t>Tabela dos valores previstos em R$ mil comparados com os valores contratados</t>
  </si>
  <si>
    <t>Tabela dos valores previstos em U$ mil comparados com os valores contratados</t>
  </si>
  <si>
    <t>* Censo IBGE 2010</t>
  </si>
  <si>
    <t>Extrato Contas Bancárias BID/AFD - CEEE-D</t>
  </si>
  <si>
    <t>B</t>
  </si>
  <si>
    <t>C=(A-B)</t>
  </si>
  <si>
    <t>Obs.: Saldo inicial em Conta-Corrente - 31/12/2012</t>
  </si>
  <si>
    <t>Módulos associados (Subestação)</t>
  </si>
  <si>
    <t>2014 I</t>
  </si>
  <si>
    <t>2014 II</t>
  </si>
  <si>
    <t>Atividade no Ano de 2014</t>
  </si>
  <si>
    <t>Resultados esperados no final do Ano de 2014</t>
  </si>
  <si>
    <t>Relatório de
Acompanhamento e Auditoria</t>
  </si>
  <si>
    <t>Concluir os serviços de modernização da unidade geradora 4 da UHE Itaúba</t>
  </si>
  <si>
    <t>Publicar os editais para a contratação dos serviços para a instalação das obras dos itens 3.3.10, 3.3.22 e 3.3.23 do PA</t>
  </si>
  <si>
    <t>Realizar 3 licitações LPN</t>
  </si>
  <si>
    <t>Concluir a instalação de 183 MVA de Transformadores</t>
  </si>
  <si>
    <t>Concluir a instalação dos Transformadores em:
SE P. Medici = 25 MVA
SE Camaquã = 25 MVA
SE Sharlau = 50 MVA
SE Maçambará = 83 MVA.</t>
  </si>
  <si>
    <t>Componente I - Ampliação da PCH Ijuizinho II de 1 MW para 15 MW.</t>
  </si>
  <si>
    <t>Componentes
Atividades</t>
  </si>
  <si>
    <t>Custo Atividade</t>
  </si>
  <si>
    <t>Ano II - U$ mil</t>
  </si>
  <si>
    <t>COMPONENTE II – Geração</t>
  </si>
  <si>
    <r>
      <t xml:space="preserve">Tabela 2. Lista de Atividades e Cronograma de Implantação para o ano 2 - </t>
    </r>
    <r>
      <rPr>
        <b/>
        <sz val="11"/>
        <color theme="1"/>
        <rFont val="Calibri"/>
        <family val="2"/>
        <scheme val="minor"/>
      </rPr>
      <t>2014</t>
    </r>
  </si>
  <si>
    <r>
      <t xml:space="preserve">Tabela 1. Lista de Produtos e Resultados Esperados para o ano 2 - </t>
    </r>
    <r>
      <rPr>
        <b/>
        <sz val="12"/>
        <color theme="1"/>
        <rFont val="Calibri"/>
        <family val="2"/>
        <scheme val="minor"/>
      </rPr>
      <t>2014</t>
    </r>
  </si>
  <si>
    <t>Componete III - INVESTIMENTOS EM ALTA TENSÃO DE TRANSMISSÃO - SUBESTAÇÕES:
• Ampliação de 10 subestações;
• Adequação de 4 subestações existentes;
• Instalação de 4 bancos de capacitores; e
• Instalação de um reator.</t>
  </si>
  <si>
    <t>COMPONENTE III – Transmissão</t>
  </si>
  <si>
    <t>COMPONENTE IV – Engenharia e Administração</t>
  </si>
  <si>
    <t>COMPONENTE V – Contingências</t>
  </si>
  <si>
    <t>Propor ao BID e AFD a substituição da PCH Ijuizinho II pelo Complexo Eólico Povo Novo</t>
  </si>
  <si>
    <t>Não objeção dos Bancos BID e AFD. Início das obras.</t>
  </si>
  <si>
    <t>Atendido, conforme Ajuda Memória da Missão conjunta BID/AFD, datada de 17 de maio de 2013 e e-mail enviado ao BID a à AFD em 23 de maio de 2013.</t>
  </si>
  <si>
    <t>4.5.4</t>
  </si>
  <si>
    <t>Auditoria Externa 2014 PwC</t>
  </si>
  <si>
    <t>Maçambará - Subestação</t>
  </si>
  <si>
    <t>BRB2377</t>
  </si>
  <si>
    <t>CE Povo Novo</t>
  </si>
  <si>
    <t>Complexo Eólico Povo Novo 55 MW</t>
  </si>
  <si>
    <t>Rio Grande</t>
  </si>
  <si>
    <t>Atender o crescimento de carga reduzindo a dependência de energia do Estado.</t>
  </si>
  <si>
    <t>3.3.24</t>
  </si>
  <si>
    <t>3.3.23</t>
  </si>
  <si>
    <t>População*</t>
  </si>
  <si>
    <t>BRB2444</t>
  </si>
  <si>
    <t>BR10796</t>
  </si>
  <si>
    <t>Agente Financeiro</t>
  </si>
  <si>
    <t>BRB2587</t>
  </si>
  <si>
    <t>Canoas 1 - Transformador 230/23 kV - Fase II</t>
  </si>
  <si>
    <t>Canoas 1 - Linha de Transmissão 230 kV</t>
  </si>
  <si>
    <t>3.3.25</t>
  </si>
  <si>
    <t>3.3.26</t>
  </si>
  <si>
    <t>Canoas 1 - Transformador 230/23 kV - Fase I</t>
  </si>
  <si>
    <t>Acompanhamento Prestação de Contas</t>
  </si>
  <si>
    <t>Valor do Financiamento R$</t>
  </si>
  <si>
    <t>Modalidade</t>
  </si>
  <si>
    <t>Data da Internalização</t>
  </si>
  <si>
    <t>Valor da Tranche
(US$)</t>
  </si>
  <si>
    <t>Taxa de Câmbio
(R$ / US$)</t>
  </si>
  <si>
    <t>Valor da Tranche
(R$)</t>
  </si>
  <si>
    <t>Recurso Utilizado
(R$)</t>
  </si>
  <si>
    <t>% de Utilização do Recurso</t>
  </si>
  <si>
    <t>Data do envio Prestação de Contas</t>
  </si>
  <si>
    <t>Adiantamento 03</t>
  </si>
  <si>
    <t>Relatório de Notas Fiscais Programa AFD - CEEE-D</t>
  </si>
  <si>
    <t>Prova Real</t>
  </si>
  <si>
    <t>Relatório de Notas Fiscais Programa BID - CEEE-D</t>
  </si>
  <si>
    <t>Adiantamento 02</t>
  </si>
  <si>
    <t>Adiantamento 01</t>
  </si>
  <si>
    <t>TOTAL DAS TRANCHES</t>
  </si>
  <si>
    <t>Valor BID</t>
  </si>
  <si>
    <t>Valor AFD</t>
  </si>
  <si>
    <t>Auditoria Externa 2012 KPMG</t>
  </si>
  <si>
    <t>Auditoria Externa 2013 PwC</t>
  </si>
  <si>
    <t>Soma</t>
  </si>
  <si>
    <t>Nombre Organismo Prestatario</t>
  </si>
  <si>
    <t>Nombre Organismo Sub-Ejecutor (si aplica)</t>
  </si>
  <si>
    <t>Iniciales Organismo Sub-ejecutor</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</si>
  <si>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Solo puede existir un Organismo Coordinador que "coordina" y hace envio del Plan de Adquisiciones al Banco
</t>
    </r>
    <r>
      <rPr>
        <b/>
        <sz val="10"/>
        <rFont val="Calibri"/>
        <family val="2"/>
      </rPr>
      <t>2.</t>
    </r>
    <r>
      <rPr>
        <sz val="10"/>
        <rFont val="Calibri"/>
        <family val="2"/>
      </rPr>
      <t xml:space="preserve"> Para Cada Organismo Sub-ejecutor hay que cargar una ficha # 2 por separado ingresando los procesos que les corresponde</t>
    </r>
  </si>
  <si>
    <t>COMPONENTES? (SI / NO)</t>
  </si>
  <si>
    <t>Nombre de los componentes (listar por numero o letra)</t>
  </si>
  <si>
    <r>
      <rPr>
        <b/>
        <sz val="10"/>
        <color indexed="10"/>
        <rFont val="Calibri"/>
        <family val="2"/>
      </rPr>
      <t>NOTA:</t>
    </r>
    <r>
      <rPr>
        <sz val="10"/>
        <rFont val="Calibri"/>
        <family val="2"/>
      </rPr>
      <t xml:space="preserve">
Hacer nombramiento de los componentes que figuran en el acuerdo de prestamo; solo utilizar los componentes principales y no los sub-componentes</t>
    </r>
  </si>
  <si>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</si>
  <si>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</si>
  <si>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</si>
  <si>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</si>
  <si>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</si>
  <si>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</si>
  <si>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</si>
  <si>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Versión ( 1-xxxx -Incluir Año-) :</t>
  </si>
  <si>
    <t>3. Tipos de Gasto</t>
  </si>
  <si>
    <t>Categoría de Adquisición</t>
  </si>
  <si>
    <t>Monto Financiado por el Banco</t>
  </si>
  <si>
    <t>Monto Total Proyecto (Incluyendo Contraparte)</t>
  </si>
  <si>
    <t>Bienes</t>
  </si>
  <si>
    <t>Servicios de No Consultoría</t>
  </si>
  <si>
    <t>Capacitación</t>
  </si>
  <si>
    <t>Gastos Operativos</t>
  </si>
  <si>
    <t>Consultoría (firmas + individuos)</t>
  </si>
  <si>
    <t>Transferencias</t>
  </si>
  <si>
    <t>Subproyectos Comunitarios</t>
  </si>
  <si>
    <t>4. Componentes</t>
  </si>
  <si>
    <t>Componente de Inversión</t>
  </si>
  <si>
    <t xml:space="preserve"> O novo formato de Plano de Aquisições para as operações financiadas pelo BID tem como objetivo facilitar o preenchimento, estandardização e coleta de informações usando menus suspensos em varias colunas. Por favor seguir as instruções e opções disponiveis:</t>
  </si>
  <si>
    <t xml:space="preserve">Instrucções Gerais </t>
  </si>
  <si>
    <t>Pregão eletronico/Ata</t>
  </si>
  <si>
    <t>Colocar "sistema nacional" na coluna de metodo e na coluna de revisão/supervisão + indicar o metodo (pregão ou ata) na coluna de "comentario". Não serão aceitos os procesos usando um sistema nacional com revisão ex-ante nem ex-post</t>
  </si>
  <si>
    <t>Procesos com 100% de contrapartida</t>
  </si>
  <si>
    <t>Colocar "sistema nacional" na coluna de metodo e na coluna de revisão/supervisão + indicar "contrapartida na coluna" "comentario"</t>
  </si>
  <si>
    <t xml:space="preserve">Instrucções </t>
  </si>
  <si>
    <t>Categoria de Investimento</t>
  </si>
  <si>
    <t>colocar o Nº de componente asociado</t>
  </si>
  <si>
    <t>Atividade</t>
  </si>
  <si>
    <t>Nº de item</t>
  </si>
  <si>
    <t>Selecionar no menu suspenso</t>
  </si>
  <si>
    <t>Revisão/Supervisão</t>
  </si>
  <si>
    <t>Sistema Nacional</t>
  </si>
  <si>
    <t>Ex-Post</t>
  </si>
  <si>
    <t>Ex-Ante</t>
  </si>
  <si>
    <t>Processo em curso</t>
  </si>
  <si>
    <t>ReLicitação</t>
  </si>
  <si>
    <t>Processo Cancelado</t>
  </si>
  <si>
    <t>Declaração de Licitação Deserta</t>
  </si>
  <si>
    <t>Rechazo de Ofertas</t>
  </si>
  <si>
    <t>Contrato em Execução</t>
  </si>
  <si>
    <t>Contrato Terminado</t>
  </si>
  <si>
    <t xml:space="preserve">Metodos </t>
  </si>
  <si>
    <t>Consultoria firmas e Capacitacão</t>
  </si>
  <si>
    <t>Seleção Baseada na Qualidade e Custo </t>
  </si>
  <si>
    <t>Seleção Baseada na Qualidade </t>
  </si>
  <si>
    <t>Seleção Baseada na Qualificação do Consultor (SQC)</t>
  </si>
  <si>
    <t>Contratação Direta </t>
  </si>
  <si>
    <t>Seleção Baseada no Menor Custo </t>
  </si>
  <si>
    <t>Seleção Baseado em Orçamento Fixo</t>
  </si>
  <si>
    <t>Bens, obras e Serviços</t>
  </si>
  <si>
    <t>Licitação Pública Internacional</t>
  </si>
  <si>
    <t>Licitação Pública Nacional </t>
  </si>
  <si>
    <t>Comparação de Preços </t>
  </si>
  <si>
    <t>Licitação Internacional Limitada </t>
  </si>
  <si>
    <t>Licitação Pública Internacional com Precalificación</t>
  </si>
  <si>
    <t>Licitação Pública Internacional em 2 etapas </t>
  </si>
  <si>
    <t>Licitação Pública Internacional por Lotes </t>
  </si>
  <si>
    <t>Licitação Pública Internacional sem Pré-qualificação</t>
  </si>
  <si>
    <t>Consultoria Individual</t>
  </si>
  <si>
    <t>Comparação de Qualificações (3 CV's)</t>
  </si>
  <si>
    <t>BRASIL</t>
  </si>
  <si>
    <t>INFORMAÇÃO PARA PREENCHIMENTO INICIAL DO PLANO DE AQUISIÇÕES (EM CURSO E/OU ÚLTIMO APRESENTADO)</t>
  </si>
  <si>
    <t>Unidade Executora</t>
  </si>
  <si>
    <t>Descrição adicional:</t>
  </si>
  <si>
    <r>
      <t xml:space="preserve">Método de Seleção/Aquisição
</t>
    </r>
    <r>
      <rPr>
        <i/>
        <sz val="10"/>
        <color indexed="9"/>
        <rFont val="Calibri"/>
        <family val="2"/>
      </rPr>
      <t>(Selecionar uma das Opções)</t>
    </r>
    <r>
      <rPr>
        <sz val="10"/>
        <color indexed="9"/>
        <rFont val="Calibri"/>
        <family val="2"/>
      </rPr>
      <t>:</t>
    </r>
  </si>
  <si>
    <t>Quantidade de Lotes:</t>
  </si>
  <si>
    <t>Número de Processo:</t>
  </si>
  <si>
    <t xml:space="preserve">Montante Estimado </t>
  </si>
  <si>
    <t>Categoria de Investimento:</t>
  </si>
  <si>
    <t>Método de Revisão (Selecionar uma das opções):</t>
  </si>
  <si>
    <t>Datas</t>
  </si>
  <si>
    <t>Comentários - para Sistema Nacional incluir método de Seleção</t>
  </si>
  <si>
    <t>Numero PRISM</t>
  </si>
  <si>
    <t>Montante Estimado em US$:</t>
  </si>
  <si>
    <t>Montante Estimado % BID:</t>
  </si>
  <si>
    <t>Montante Estimado % Contrapartida:</t>
  </si>
  <si>
    <t>Publicação do Anúncio</t>
  </si>
  <si>
    <t>Assinatura do Contrato</t>
  </si>
  <si>
    <t>BENS</t>
  </si>
  <si>
    <t>Unidade Executora:</t>
  </si>
  <si>
    <t>Método de Aquisição
(Selecionar uma das opções):</t>
  </si>
  <si>
    <t>SERVIÇOS QUE NÃO SÃO DE CONSULTORIA</t>
  </si>
  <si>
    <t>Publicação Documento de Licitação</t>
  </si>
  <si>
    <t>CONSULTORIAS FIRMAS</t>
  </si>
  <si>
    <t>Número do Processo:</t>
  </si>
  <si>
    <t>Publicação  Manifestação de Interesse</t>
  </si>
  <si>
    <t>CONSULTORIAS INDIVIDUAL</t>
  </si>
  <si>
    <t>Quantidade Estimada de Consultores:</t>
  </si>
  <si>
    <t>Não Objeção aos  TDR da Atividade</t>
  </si>
  <si>
    <t>Assinatura Contrato</t>
  </si>
  <si>
    <t>CAPACITAÇÃO</t>
  </si>
  <si>
    <t xml:space="preserve"> Publicação  Manifestação de Interesse</t>
  </si>
  <si>
    <t>SUBPROJETOS</t>
  </si>
  <si>
    <t>Objeto da Transferencia:</t>
  </si>
  <si>
    <t>Quantidade Estimada de Subprojetos:</t>
  </si>
  <si>
    <t>Comentários</t>
  </si>
  <si>
    <t>Assinatura do Contrato/ Convênio por Adjudicação dos Subprojetos</t>
  </si>
  <si>
    <t>Data de 
Transferencia</t>
  </si>
  <si>
    <t>Consultoria firmas</t>
  </si>
  <si>
    <t>Companhia Estadual de Geração e Transmissão de Energia Elétrica</t>
  </si>
  <si>
    <t>SI</t>
  </si>
  <si>
    <t>Componente 2 - Reabilitação e Modernização da CH Itaúba e CH Passo Real</t>
  </si>
  <si>
    <t>Componente 3 - Ampliação e adequação da rede de transmissão</t>
  </si>
  <si>
    <t>Componente 4 - Engenharia e administração</t>
  </si>
  <si>
    <t>Componente 5 - Contingências</t>
  </si>
  <si>
    <t>1.0-2015</t>
  </si>
  <si>
    <t>No asignados - Contingências</t>
  </si>
  <si>
    <t>Contrato de Empréstimo: 2813/OC-BR</t>
  </si>
  <si>
    <t xml:space="preserve">PLANO DE AQUISIÇÕES (PA) - 48 MESES </t>
  </si>
  <si>
    <t>Atualização Nº: 1.0-2015</t>
  </si>
  <si>
    <t>Programa Pró-Energia RS Geração e Transmissão</t>
  </si>
  <si>
    <t>Geração</t>
  </si>
  <si>
    <t>Comp. 1</t>
  </si>
  <si>
    <t>Pregão</t>
  </si>
  <si>
    <t>Modernização das CHs Passo Real e Itaúba</t>
  </si>
  <si>
    <t>Contrapartida</t>
  </si>
  <si>
    <t>Comp. 2</t>
  </si>
  <si>
    <t>Transmissão</t>
  </si>
  <si>
    <t>Comp. 3</t>
  </si>
  <si>
    <t>OBRAS DA CEEE-GT</t>
  </si>
  <si>
    <t>Atualizado em:</t>
  </si>
  <si>
    <t>RDC (Reg. Dif. Contr.)</t>
  </si>
  <si>
    <t>São Borja 2 - Transformador e Capacitores</t>
  </si>
  <si>
    <t>Ijui 1, Cruz Alta e Pananbi - Trasf. e Capacitores</t>
  </si>
  <si>
    <t>Lajeado 2-Dois Transformadores 25 MVA</t>
  </si>
  <si>
    <t>Bage 2, Camaquã e P. Médici - Transf.</t>
  </si>
  <si>
    <t>Atualizado por: UGP - J. Canova</t>
  </si>
  <si>
    <t>Taquara e Osório</t>
  </si>
  <si>
    <t>Auditoria Externa 2015 PwC</t>
  </si>
  <si>
    <t>Auditoria Externa 2016 PwC</t>
  </si>
  <si>
    <t>Comp. 4</t>
  </si>
  <si>
    <t>Monitoramento, avaliação de médio prazo</t>
  </si>
  <si>
    <t>Monitoramento, avaliação final</t>
  </si>
  <si>
    <t>4.5.6</t>
  </si>
  <si>
    <t>4.5.7</t>
  </si>
  <si>
    <t>Total Geral</t>
  </si>
  <si>
    <t>Equipe própria CEEE</t>
  </si>
  <si>
    <t>*-Aguardando substituição da obra pela alteração contratual para incorporar obra no componente.</t>
  </si>
  <si>
    <t>Obra para projeto de energia Componente 1</t>
  </si>
  <si>
    <t xml:space="preserve">Componente 1 - Projeto de energia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</si>
</sst>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_(* \(#,##0\);_(* &quot;-&quot;_);_(@_)"/>
    <numFmt numFmtId="43" formatCode="_(* #,##0.00_);_(* \(#,##0.00\);_(* &quot;-&quot;??_);_(@_)"/>
    <numFmt numFmtId="164" formatCode="_-* #,##0.00_-;\-* #,##0.00_-;_-* &quot;-&quot;??_-;_-@_-"/>
    <numFmt numFmtId="165" formatCode="_(&quot;R$ &quot;* #,##0.00_);_(&quot;R$ &quot;* \(#,##0.00\);_(&quot;R$ &quot;* &quot;-&quot;??_);_(@_)"/>
    <numFmt numFmtId="166" formatCode="0.0%"/>
    <numFmt numFmtId="167" formatCode="#,##0.000"/>
    <numFmt numFmtId="168" formatCode="_-[$$-409]* #,##0.00_ ;_-[$$-409]* \-#,##0.00\ ;_-[$$-409]* &quot;-&quot;??_ ;_-@_ "/>
    <numFmt numFmtId="169" formatCode="#,##0.00000"/>
    <numFmt numFmtId="170" formatCode="0.0000"/>
    <numFmt numFmtId="171" formatCode="_(* #,##0.0000_);_(* \(#,##0.0000\);_(* &quot;-&quot;??_);_(@_)"/>
    <numFmt numFmtId="172" formatCode="[$USD]\ #,##0.00"/>
  </numFmts>
  <fonts count="10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sz val="12"/>
      <color theme="1"/>
      <name val="Arial"/>
      <family val="2"/>
    </font>
    <font>
      <sz val="12"/>
      <color theme="1"/>
      <name val="Arial"/>
      <family val="2"/>
    </font>
    <font>
      <sz val="10"/>
      <name val="Arial"/>
      <family val="2"/>
    </font>
    <font>
      <b/>
      <sz val="10"/>
      <name val="Arial"/>
      <family val="2"/>
    </font>
    <font>
      <b/>
      <sz val="10"/>
      <color indexed="10"/>
      <name val="Arial"/>
      <family val="2"/>
    </font>
    <font>
      <sz val="10"/>
      <name val="Arial"/>
      <family val="2"/>
    </font>
    <font>
      <sz val="12"/>
      <name val="Arial"/>
      <family val="2"/>
    </font>
    <font>
      <sz val="8"/>
      <name val="Arial"/>
      <family val="2"/>
    </font>
    <font>
      <b/>
      <sz val="14"/>
      <name val="Arial"/>
      <family val="2"/>
    </font>
    <font>
      <b/>
      <sz val="12"/>
      <name val="Arial"/>
      <family val="2"/>
    </font>
    <font>
      <sz val="9"/>
      <color indexed="81"/>
      <name val="Tahoma"/>
      <family val="2"/>
    </font>
    <font>
      <b/>
      <sz val="9"/>
      <color indexed="81"/>
      <name val="Tahoma"/>
      <family val="2"/>
    </font>
    <font>
      <b/>
      <sz val="8"/>
      <color indexed="10"/>
      <name val="Arial"/>
      <family val="2"/>
    </font>
    <font>
      <b/>
      <i/>
      <sz val="12"/>
      <name val="Arial"/>
      <family val="2"/>
    </font>
    <font>
      <b/>
      <sz val="16"/>
      <name val="Arial"/>
      <family val="2"/>
    </font>
    <font>
      <sz val="11"/>
      <color theme="1"/>
      <name val="Calibri"/>
      <family val="2"/>
      <scheme val="minor"/>
    </font>
    <font>
      <sz val="11"/>
      <color indexed="8"/>
      <name val="Calibri"/>
      <family val="2"/>
    </font>
    <font>
      <sz val="11"/>
      <color theme="1"/>
      <name val="Arial"/>
      <family val="2"/>
    </font>
    <font>
      <sz val="12"/>
      <color indexed="8"/>
      <name val="Arial"/>
      <family val="2"/>
    </font>
    <font>
      <sz val="11"/>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MS Sans Serif"/>
      <family val="2"/>
    </font>
    <font>
      <b/>
      <sz val="11"/>
      <color indexed="63"/>
      <name val="Calibri"/>
      <family val="2"/>
    </font>
    <font>
      <b/>
      <sz val="18"/>
      <color indexed="56"/>
      <name val="Cambria"/>
      <family val="2"/>
    </font>
    <font>
      <sz val="11"/>
      <color indexed="10"/>
      <name val="Calibri"/>
      <family val="2"/>
    </font>
    <font>
      <b/>
      <sz val="14"/>
      <color theme="1"/>
      <name val="Arial"/>
      <family val="2"/>
    </font>
    <font>
      <b/>
      <sz val="11"/>
      <color theme="1"/>
      <name val="Arial"/>
      <family val="2"/>
    </font>
    <font>
      <b/>
      <sz val="12"/>
      <color theme="1"/>
      <name val="Arial"/>
      <family val="2"/>
    </font>
    <font>
      <sz val="12"/>
      <color theme="1"/>
      <name val="Calibri"/>
      <family val="2"/>
      <scheme val="minor"/>
    </font>
    <font>
      <u/>
      <sz val="11"/>
      <color theme="10"/>
      <name val="Calibri"/>
      <family val="2"/>
      <scheme val="minor"/>
    </font>
    <font>
      <sz val="12"/>
      <color rgb="FF000000"/>
      <name val="Calibri"/>
      <family val="2"/>
    </font>
    <font>
      <sz val="14"/>
      <color theme="1"/>
      <name val="Arial"/>
      <family val="2"/>
    </font>
    <font>
      <b/>
      <sz val="11"/>
      <color theme="1"/>
      <name val="Calibri"/>
      <family val="2"/>
      <scheme val="minor"/>
    </font>
    <font>
      <b/>
      <sz val="12"/>
      <color theme="1"/>
      <name val="Calibri"/>
      <family val="2"/>
      <scheme val="minor"/>
    </font>
    <font>
      <sz val="12"/>
      <name val="Calibri"/>
      <family val="2"/>
      <scheme val="minor"/>
    </font>
    <font>
      <b/>
      <sz val="12"/>
      <name val="Calibri"/>
      <family val="2"/>
      <scheme val="minor"/>
    </font>
    <font>
      <b/>
      <sz val="12"/>
      <color rgb="FF000000"/>
      <name val="Calibri"/>
      <family val="2"/>
      <scheme val="minor"/>
    </font>
    <font>
      <sz val="12"/>
      <color rgb="FF000000"/>
      <name val="Calibri"/>
      <family val="2"/>
      <scheme val="minor"/>
    </font>
    <font>
      <sz val="10"/>
      <name val="Calibri"/>
      <family val="2"/>
      <scheme val="minor"/>
    </font>
    <font>
      <b/>
      <sz val="10"/>
      <name val="Calibri"/>
      <family val="2"/>
      <scheme val="minor"/>
    </font>
    <font>
      <sz val="8"/>
      <name val="Calibri"/>
      <family val="2"/>
      <scheme val="minor"/>
    </font>
    <font>
      <sz val="10"/>
      <color theme="0"/>
      <name val="Calibri"/>
      <family val="2"/>
      <scheme val="minor"/>
    </font>
    <font>
      <sz val="11"/>
      <name val="Calibri"/>
      <family val="2"/>
      <scheme val="minor"/>
    </font>
    <font>
      <sz val="14"/>
      <color theme="1"/>
      <name val="Calibri"/>
      <family val="2"/>
      <scheme val="minor"/>
    </font>
    <font>
      <sz val="8"/>
      <color theme="1"/>
      <name val="Calibri"/>
      <family val="2"/>
      <scheme val="minor"/>
    </font>
    <font>
      <sz val="8"/>
      <color rgb="FF000000"/>
      <name val="Calibri"/>
      <family val="2"/>
      <scheme val="minor"/>
    </font>
    <font>
      <sz val="8"/>
      <color rgb="FF000000"/>
      <name val="Calibri"/>
      <family val="2"/>
    </font>
    <font>
      <sz val="8"/>
      <name val="Calibri"/>
      <family val="2"/>
    </font>
    <font>
      <sz val="8"/>
      <color rgb="FF000000"/>
      <name val="Times New Roman"/>
      <family val="1"/>
    </font>
    <font>
      <sz val="8"/>
      <name val="Times New Roman"/>
      <family val="1"/>
    </font>
    <font>
      <sz val="10"/>
      <color theme="1"/>
      <name val="Calibri"/>
      <family val="2"/>
      <scheme val="minor"/>
    </font>
    <font>
      <b/>
      <sz val="10"/>
      <color rgb="FF000000"/>
      <name val="Calibri"/>
      <family val="2"/>
      <scheme val="minor"/>
    </font>
    <font>
      <b/>
      <sz val="10"/>
      <color rgb="FF000000"/>
      <name val="Calibri"/>
      <family val="2"/>
    </font>
    <font>
      <sz val="10"/>
      <color indexed="8"/>
      <name val="MS Sans Serif"/>
      <family val="2"/>
    </font>
    <font>
      <sz val="10"/>
      <color indexed="8"/>
      <name val="Arial"/>
      <family val="2"/>
    </font>
    <font>
      <sz val="14"/>
      <color indexed="8"/>
      <name val="Algerian"/>
      <family val="2"/>
    </font>
    <font>
      <sz val="9"/>
      <name val="Calibri"/>
      <family val="2"/>
      <scheme val="minor"/>
    </font>
    <font>
      <sz val="10"/>
      <name val="Calibri"/>
      <family val="2"/>
    </font>
    <font>
      <b/>
      <sz val="11"/>
      <name val="Calibri"/>
      <family val="2"/>
      <scheme val="minor"/>
    </font>
    <font>
      <b/>
      <sz val="10"/>
      <color theme="1"/>
      <name val="Calibri"/>
      <family val="2"/>
      <scheme val="minor"/>
    </font>
    <font>
      <b/>
      <sz val="11"/>
      <color theme="0"/>
      <name val="Calibri"/>
      <family val="2"/>
      <scheme val="minor"/>
    </font>
    <font>
      <sz val="11"/>
      <color theme="0"/>
      <name val="Calibri"/>
      <family val="2"/>
      <scheme val="minor"/>
    </font>
    <font>
      <b/>
      <sz val="18"/>
      <color theme="1"/>
      <name val="Calibri"/>
      <family val="2"/>
      <scheme val="minor"/>
    </font>
    <font>
      <sz val="11"/>
      <color indexed="9"/>
      <name val="Calibri"/>
      <family val="2"/>
      <scheme val="minor"/>
    </font>
    <font>
      <b/>
      <sz val="10"/>
      <color indexed="10"/>
      <name val="Calibri"/>
      <family val="2"/>
    </font>
    <font>
      <b/>
      <sz val="10"/>
      <name val="Calibri"/>
      <family val="2"/>
    </font>
    <font>
      <b/>
      <sz val="10"/>
      <color indexed="9"/>
      <name val="Calibri"/>
      <family val="2"/>
      <scheme val="minor"/>
    </font>
    <font>
      <b/>
      <sz val="12"/>
      <color indexed="9"/>
      <name val="Calibri"/>
      <family val="2"/>
      <scheme val="minor"/>
    </font>
    <font>
      <sz val="14"/>
      <color theme="0"/>
      <name val="Calibri"/>
      <family val="2"/>
      <scheme val="minor"/>
    </font>
    <font>
      <sz val="10"/>
      <color indexed="9"/>
      <name val="Calibri"/>
      <family val="2"/>
      <scheme val="minor"/>
    </font>
    <font>
      <sz val="11"/>
      <color theme="1"/>
      <name val="Times New Roman"/>
      <family val="1"/>
    </font>
    <font>
      <i/>
      <sz val="10"/>
      <color indexed="9"/>
      <name val="Calibri"/>
      <family val="2"/>
    </font>
    <font>
      <sz val="10"/>
      <color indexed="9"/>
      <name val="Calibri"/>
      <family val="2"/>
    </font>
    <font>
      <b/>
      <sz val="11"/>
      <color indexed="8"/>
      <name val="Calibri"/>
      <family val="2"/>
    </font>
  </fonts>
  <fills count="45">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5"/>
        <bgColor indexed="64"/>
      </patternFill>
    </fill>
    <fill>
      <patternFill patternType="solid">
        <fgColor indexed="9"/>
        <bgColor indexed="64"/>
      </patternFill>
    </fill>
    <fill>
      <patternFill patternType="solid">
        <fgColor indexed="55"/>
        <bgColor indexed="64"/>
      </patternFill>
    </fill>
    <fill>
      <patternFill patternType="solid">
        <fgColor rgb="FF66FF99"/>
        <bgColor indexed="64"/>
      </patternFill>
    </fill>
    <fill>
      <patternFill patternType="solid">
        <fgColor rgb="FF99FF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CCFFFF"/>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4.9989318521683403E-2"/>
        <bgColor indexed="64"/>
      </patternFill>
    </fill>
    <fill>
      <patternFill patternType="solid">
        <fgColor indexed="48"/>
        <bgColor indexed="64"/>
      </patternFill>
    </fill>
    <fill>
      <patternFill patternType="solid">
        <fgColor theme="4"/>
        <bgColor indexed="64"/>
      </patternFill>
    </fill>
    <fill>
      <patternFill patternType="solid">
        <fgColor theme="3" tint="0.39997558519241921"/>
        <bgColor indexed="64"/>
      </patternFill>
    </fill>
    <fill>
      <patternFill patternType="solid">
        <fgColor rgb="FF0070C0"/>
        <bgColor indexed="64"/>
      </patternFill>
    </fill>
  </fills>
  <borders count="1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dashDotDot">
        <color indexed="64"/>
      </top>
      <bottom style="dashDotDot">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auto="1"/>
      </left>
      <right style="thin">
        <color auto="1"/>
      </right>
      <top style="thin">
        <color auto="1"/>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auto="1"/>
      </top>
      <bottom/>
      <diagonal/>
    </border>
    <border>
      <left style="thin">
        <color auto="1"/>
      </left>
      <right style="thin">
        <color auto="1"/>
      </right>
      <top style="thin">
        <color auto="1"/>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auto="1"/>
      </left>
      <right/>
      <top style="thin">
        <color auto="1"/>
      </top>
      <bottom style="dashDotDot">
        <color auto="1"/>
      </bottom>
      <diagonal/>
    </border>
    <border>
      <left/>
      <right/>
      <top style="thin">
        <color auto="1"/>
      </top>
      <bottom style="dashDotDot">
        <color auto="1"/>
      </bottom>
      <diagonal/>
    </border>
    <border>
      <left/>
      <right style="thin">
        <color indexed="64"/>
      </right>
      <top style="thin">
        <color auto="1"/>
      </top>
      <bottom style="dashDotDot">
        <color auto="1"/>
      </bottom>
      <diagonal/>
    </border>
    <border>
      <left style="thin">
        <color auto="1"/>
      </left>
      <right/>
      <top style="dashDotDot">
        <color auto="1"/>
      </top>
      <bottom style="thin">
        <color auto="1"/>
      </bottom>
      <diagonal/>
    </border>
    <border>
      <left/>
      <right/>
      <top style="dashDotDot">
        <color auto="1"/>
      </top>
      <bottom style="thin">
        <color auto="1"/>
      </bottom>
      <diagonal/>
    </border>
    <border>
      <left/>
      <right style="thin">
        <color indexed="64"/>
      </right>
      <top style="dashDotDot">
        <color auto="1"/>
      </top>
      <bottom style="thin">
        <color auto="1"/>
      </bottom>
      <diagonal/>
    </border>
    <border>
      <left style="thin">
        <color auto="1"/>
      </left>
      <right/>
      <top style="dashDotDot">
        <color auto="1"/>
      </top>
      <bottom style="dashDotDot">
        <color auto="1"/>
      </bottom>
      <diagonal/>
    </border>
    <border>
      <left/>
      <right style="thin">
        <color indexed="64"/>
      </right>
      <top style="dashDotDot">
        <color auto="1"/>
      </top>
      <bottom style="dashDotDot">
        <color auto="1"/>
      </bottom>
      <diagonal/>
    </border>
    <border>
      <left style="thin">
        <color indexed="64"/>
      </left>
      <right/>
      <top style="thin">
        <color auto="1"/>
      </top>
      <bottom/>
      <diagonal/>
    </border>
    <border>
      <left/>
      <right style="thin">
        <color indexed="64"/>
      </right>
      <top style="thin">
        <color auto="1"/>
      </top>
      <bottom/>
      <diagonal/>
    </border>
    <border>
      <left/>
      <right style="thin">
        <color indexed="64"/>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dashDotDot">
        <color auto="1"/>
      </bottom>
      <diagonal/>
    </border>
    <border>
      <left style="thin">
        <color auto="1"/>
      </left>
      <right style="thin">
        <color auto="1"/>
      </right>
      <top style="dashDotDot">
        <color auto="1"/>
      </top>
      <bottom style="dashDotDot">
        <color auto="1"/>
      </bottom>
      <diagonal/>
    </border>
    <border>
      <left style="thin">
        <color auto="1"/>
      </left>
      <right style="thin">
        <color auto="1"/>
      </right>
      <top style="dashDotDot">
        <color auto="1"/>
      </top>
      <bottom style="thin">
        <color auto="1"/>
      </bottom>
      <diagonal/>
    </border>
    <border>
      <left style="thin">
        <color auto="1"/>
      </left>
      <right style="thin">
        <color auto="1"/>
      </right>
      <top style="dashDotDot">
        <color auto="1"/>
      </top>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dashDotDot">
        <color indexed="64"/>
      </bottom>
      <diagonal/>
    </border>
    <border>
      <left style="medium">
        <color indexed="64"/>
      </left>
      <right style="thin">
        <color indexed="64"/>
      </right>
      <top style="dashDotDot">
        <color auto="1"/>
      </top>
      <bottom style="dashDotDot">
        <color auto="1"/>
      </bottom>
      <diagonal/>
    </border>
    <border>
      <left style="medium">
        <color indexed="64"/>
      </left>
      <right style="thin">
        <color indexed="64"/>
      </right>
      <top style="dashDotDot">
        <color auto="1"/>
      </top>
      <bottom style="medium">
        <color indexed="64"/>
      </bottom>
      <diagonal/>
    </border>
    <border>
      <left style="thin">
        <color indexed="64"/>
      </left>
      <right style="thin">
        <color indexed="64"/>
      </right>
      <top style="dashDotDot">
        <color auto="1"/>
      </top>
      <bottom style="medium">
        <color indexed="64"/>
      </bottom>
      <diagonal/>
    </border>
    <border>
      <left style="medium">
        <color indexed="64"/>
      </left>
      <right style="thin">
        <color indexed="64"/>
      </right>
      <top/>
      <bottom style="dashDotDot">
        <color auto="1"/>
      </bottom>
      <diagonal/>
    </border>
    <border>
      <left style="dotted">
        <color indexed="64"/>
      </left>
      <right style="dotted">
        <color indexed="64"/>
      </right>
      <top style="medium">
        <color indexed="64"/>
      </top>
      <bottom style="thin">
        <color indexed="64"/>
      </bottom>
      <diagonal/>
    </border>
    <border>
      <left style="dotted">
        <color indexed="64"/>
      </left>
      <right style="dotted">
        <color indexed="64"/>
      </right>
      <top style="thin">
        <color auto="1"/>
      </top>
      <bottom style="medium">
        <color indexed="64"/>
      </bottom>
      <diagonal/>
    </border>
    <border>
      <left style="dotted">
        <color indexed="64"/>
      </left>
      <right style="dotted">
        <color indexed="64"/>
      </right>
      <top style="thin">
        <color auto="1"/>
      </top>
      <bottom style="thin">
        <color indexed="64"/>
      </bottom>
      <diagonal/>
    </border>
    <border>
      <left style="dotted">
        <color indexed="64"/>
      </left>
      <right style="dotted">
        <color indexed="64"/>
      </right>
      <top style="thin">
        <color auto="1"/>
      </top>
      <bottom/>
      <diagonal/>
    </border>
    <border>
      <left style="dotted">
        <color indexed="64"/>
      </left>
      <right style="dotted">
        <color indexed="64"/>
      </right>
      <top/>
      <bottom style="thin">
        <color indexed="64"/>
      </bottom>
      <diagonal/>
    </border>
    <border>
      <left style="dotted">
        <color indexed="64"/>
      </left>
      <right style="dotted">
        <color indexed="64"/>
      </right>
      <top style="medium">
        <color auto="1"/>
      </top>
      <bottom style="medium">
        <color indexed="64"/>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
      <left/>
      <right style="dashed">
        <color indexed="64"/>
      </right>
      <top style="medium">
        <color indexed="64"/>
      </top>
      <bottom/>
      <diagonal/>
    </border>
    <border>
      <left style="dashed">
        <color indexed="64"/>
      </left>
      <right style="dashed">
        <color indexed="64"/>
      </right>
      <top style="medium">
        <color indexed="64"/>
      </top>
      <bottom style="thin">
        <color auto="1"/>
      </bottom>
      <diagonal/>
    </border>
    <border>
      <left style="dashed">
        <color indexed="64"/>
      </left>
      <right style="dotted">
        <color indexed="64"/>
      </right>
      <top style="medium">
        <color indexed="64"/>
      </top>
      <bottom style="thin">
        <color indexed="64"/>
      </bottom>
      <diagonal/>
    </border>
    <border>
      <left/>
      <right style="dashed">
        <color indexed="64"/>
      </right>
      <top/>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dashed">
        <color indexed="64"/>
      </left>
      <right style="dotted">
        <color indexed="64"/>
      </right>
      <top/>
      <bottom/>
      <diagonal/>
    </border>
    <border>
      <left style="dashed">
        <color indexed="64"/>
      </left>
      <right style="dashed">
        <color indexed="64"/>
      </right>
      <top style="thin">
        <color auto="1"/>
      </top>
      <bottom style="thin">
        <color indexed="64"/>
      </bottom>
      <diagonal/>
    </border>
    <border>
      <left style="dashed">
        <color indexed="64"/>
      </left>
      <right style="dashed">
        <color indexed="64"/>
      </right>
      <top style="thin">
        <color auto="1"/>
      </top>
      <bottom/>
      <diagonal/>
    </border>
    <border>
      <left style="thin">
        <color indexed="64"/>
      </left>
      <right style="dotted">
        <color auto="1"/>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indexed="64"/>
      </left>
      <right style="dotted">
        <color auto="1"/>
      </right>
      <top style="dotted">
        <color auto="1"/>
      </top>
      <bottom style="thin">
        <color indexed="64"/>
      </bottom>
      <diagonal/>
    </border>
    <border>
      <left style="dotted">
        <color indexed="64"/>
      </left>
      <right style="dotted">
        <color indexed="64"/>
      </right>
      <top style="dotted">
        <color indexed="64"/>
      </top>
      <bottom style="thin">
        <color auto="1"/>
      </bottom>
      <diagonal/>
    </border>
    <border>
      <left style="dotted">
        <color indexed="64"/>
      </left>
      <right style="thin">
        <color indexed="64"/>
      </right>
      <top style="dotted">
        <color indexed="64"/>
      </top>
      <bottom style="thin">
        <color indexed="64"/>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dotted">
        <color indexed="64"/>
      </left>
      <right/>
      <top style="thin">
        <color auto="1"/>
      </top>
      <bottom style="thin">
        <color indexed="64"/>
      </bottom>
      <diagonal/>
    </border>
    <border>
      <left/>
      <right style="dotted">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double">
        <color indexed="64"/>
      </bottom>
      <diagonal/>
    </border>
    <border>
      <left style="medium">
        <color indexed="64"/>
      </left>
      <right/>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double">
        <color indexed="64"/>
      </bottom>
      <diagonal/>
    </border>
    <border>
      <left/>
      <right/>
      <top style="double">
        <color indexed="64"/>
      </top>
      <bottom style="double">
        <color indexed="64"/>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34">
    <xf numFmtId="0" fontId="0" fillId="0" borderId="0"/>
    <xf numFmtId="165" fontId="22" fillId="0" borderId="0" applyFont="0" applyFill="0" applyBorder="0" applyAlignment="0" applyProtection="0"/>
    <xf numFmtId="165" fontId="25" fillId="0" borderId="0" applyFont="0" applyFill="0" applyBorder="0" applyAlignment="0" applyProtection="0"/>
    <xf numFmtId="0" fontId="25" fillId="0" borderId="0"/>
    <xf numFmtId="43" fontId="22"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165" fontId="22" fillId="0" borderId="0" applyFont="0" applyFill="0" applyBorder="0" applyAlignment="0" applyProtection="0"/>
    <xf numFmtId="43" fontId="22" fillId="0" borderId="0" applyFont="0" applyFill="0" applyBorder="0" applyAlignment="0" applyProtection="0"/>
    <xf numFmtId="0" fontId="25" fillId="0" borderId="0"/>
    <xf numFmtId="9" fontId="22" fillId="0" borderId="0" applyFont="0" applyFill="0" applyBorder="0" applyAlignment="0" applyProtection="0"/>
    <xf numFmtId="0" fontId="35" fillId="0" borderId="0"/>
    <xf numFmtId="43" fontId="36" fillId="0" borderId="0" applyFont="0" applyFill="0" applyBorder="0" applyAlignment="0" applyProtection="0"/>
    <xf numFmtId="9" fontId="36" fillId="0" borderId="0" applyFont="0" applyFill="0" applyBorder="0" applyAlignment="0" applyProtection="0"/>
    <xf numFmtId="0" fontId="22" fillId="0" borderId="0"/>
    <xf numFmtId="165" fontId="22" fillId="0" borderId="0" applyFont="0" applyFill="0" applyBorder="0" applyAlignment="0" applyProtection="0"/>
    <xf numFmtId="165" fontId="25" fillId="0" borderId="0" applyFont="0" applyFill="0" applyBorder="0" applyAlignment="0" applyProtection="0"/>
    <xf numFmtId="43" fontId="22" fillId="0" borderId="0" applyFont="0" applyFill="0" applyBorder="0" applyAlignment="0" applyProtection="0"/>
    <xf numFmtId="43" fontId="25" fillId="0" borderId="0" applyFont="0" applyFill="0" applyBorder="0" applyAlignment="0" applyProtection="0"/>
    <xf numFmtId="0" fontId="21" fillId="0" borderId="0"/>
    <xf numFmtId="0" fontId="20" fillId="0" borderId="0"/>
    <xf numFmtId="9" fontId="38" fillId="0" borderId="0" applyFont="0" applyFill="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8"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0" fontId="41" fillId="10" borderId="0" applyNumberFormat="0" applyBorder="0" applyAlignment="0" applyProtection="0"/>
    <xf numFmtId="0" fontId="42" fillId="27" borderId="29" applyNumberFormat="0" applyAlignment="0" applyProtection="0"/>
    <xf numFmtId="0" fontId="43" fillId="28" borderId="30" applyNumberFormat="0" applyAlignment="0" applyProtection="0"/>
    <xf numFmtId="0" fontId="44" fillId="0" borderId="0" applyNumberFormat="0" applyFill="0" applyBorder="0" applyAlignment="0" applyProtection="0"/>
    <xf numFmtId="0" fontId="45" fillId="11" borderId="0" applyNumberFormat="0" applyBorder="0" applyAlignment="0" applyProtection="0"/>
    <xf numFmtId="0" fontId="46" fillId="0" borderId="31" applyNumberFormat="0" applyFill="0" applyAlignment="0" applyProtection="0"/>
    <xf numFmtId="0" fontId="47" fillId="0" borderId="32" applyNumberFormat="0" applyFill="0" applyAlignment="0" applyProtection="0"/>
    <xf numFmtId="0" fontId="48" fillId="0" borderId="33" applyNumberFormat="0" applyFill="0" applyAlignment="0" applyProtection="0"/>
    <xf numFmtId="0" fontId="48" fillId="0" borderId="0" applyNumberFormat="0" applyFill="0" applyBorder="0" applyAlignment="0" applyProtection="0"/>
    <xf numFmtId="0" fontId="49" fillId="14" borderId="29" applyNumberFormat="0" applyAlignment="0" applyProtection="0"/>
    <xf numFmtId="0" fontId="50" fillId="0" borderId="34" applyNumberFormat="0" applyFill="0" applyAlignment="0" applyProtection="0"/>
    <xf numFmtId="0" fontId="51" fillId="29" borderId="0" applyNumberFormat="0" applyBorder="0" applyAlignment="0" applyProtection="0"/>
    <xf numFmtId="0" fontId="52" fillId="30" borderId="35" applyNumberFormat="0" applyFont="0" applyAlignment="0" applyProtection="0"/>
    <xf numFmtId="0" fontId="53" fillId="27" borderId="36" applyNumberFormat="0" applyAlignment="0" applyProtection="0"/>
    <xf numFmtId="9" fontId="36" fillId="0" borderId="0" applyFont="0" applyFill="0" applyBorder="0" applyAlignment="0" applyProtection="0"/>
    <xf numFmtId="0" fontId="54" fillId="0" borderId="0" applyNumberFormat="0" applyFill="0" applyBorder="0" applyAlignment="0" applyProtection="0"/>
    <xf numFmtId="0" fontId="55" fillId="0" borderId="0" applyNumberFormat="0" applyFill="0" applyBorder="0" applyAlignment="0" applyProtection="0"/>
    <xf numFmtId="9" fontId="35" fillId="0" borderId="0" applyFont="0" applyFill="0" applyBorder="0" applyAlignment="0" applyProtection="0"/>
    <xf numFmtId="0" fontId="18" fillId="0" borderId="0"/>
    <xf numFmtId="9" fontId="17" fillId="0" borderId="0" applyFont="0" applyFill="0" applyBorder="0" applyAlignment="0" applyProtection="0"/>
    <xf numFmtId="0" fontId="16" fillId="0" borderId="0"/>
    <xf numFmtId="0" fontId="60" fillId="0" borderId="0" applyNumberFormat="0" applyFill="0" applyBorder="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2" fillId="27"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0" fontId="49" fillId="14" borderId="50" applyNumberFormat="0" applyAlignment="0" applyProtection="0"/>
    <xf numFmtId="165" fontId="22" fillId="0" borderId="0" applyFont="0" applyFill="0" applyBorder="0" applyAlignment="0" applyProtection="0"/>
    <xf numFmtId="0" fontId="22" fillId="0" borderId="0"/>
    <xf numFmtId="0" fontId="22" fillId="0" borderId="0"/>
    <xf numFmtId="0" fontId="22" fillId="0" borderId="0"/>
    <xf numFmtId="0" fontId="19" fillId="0" borderId="0"/>
    <xf numFmtId="0" fontId="16" fillId="0" borderId="0"/>
    <xf numFmtId="0" fontId="16" fillId="0" borderId="0"/>
    <xf numFmtId="0" fontId="16" fillId="0" borderId="0"/>
    <xf numFmtId="0" fontId="19" fillId="0" borderId="0"/>
    <xf numFmtId="0" fontId="16" fillId="0" borderId="0"/>
    <xf numFmtId="0" fontId="16" fillId="0" borderId="0"/>
    <xf numFmtId="0" fontId="16" fillId="0" borderId="0"/>
    <xf numFmtId="0" fontId="16" fillId="0" borderId="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2" fillId="30" borderId="51" applyNumberFormat="0" applyFon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0" fontId="53" fillId="27" borderId="52" applyNumberFormat="0" applyAlignment="0" applyProtection="0"/>
    <xf numFmtId="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43" fontId="22" fillId="0" borderId="0" applyFont="0" applyFill="0" applyBorder="0" applyAlignment="0" applyProtection="0"/>
    <xf numFmtId="0" fontId="15" fillId="0" borderId="0"/>
    <xf numFmtId="0" fontId="22" fillId="0" borderId="0" applyNumberFormat="0" applyFont="0" applyFill="0" applyBorder="0" applyAlignment="0" applyProtection="0"/>
    <xf numFmtId="0" fontId="22" fillId="0" borderId="0" applyNumberFormat="0" applyFont="0" applyFill="0" applyBorder="0" applyAlignment="0" applyProtection="0"/>
    <xf numFmtId="0" fontId="14" fillId="0" borderId="0"/>
    <xf numFmtId="9" fontId="13" fillId="0" borderId="0" applyFont="0" applyFill="0" applyBorder="0" applyAlignment="0" applyProtection="0"/>
    <xf numFmtId="0" fontId="12" fillId="0" borderId="0"/>
    <xf numFmtId="0" fontId="10" fillId="0" borderId="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84" fillId="0" borderId="0" applyFont="0" applyFill="0" applyBorder="0" applyAlignment="0" applyProtection="0"/>
    <xf numFmtId="0" fontId="22" fillId="0" borderId="0"/>
    <xf numFmtId="0" fontId="22" fillId="0" borderId="0"/>
    <xf numFmtId="0" fontId="22" fillId="0" borderId="0"/>
    <xf numFmtId="0" fontId="85"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6" fillId="0" borderId="0"/>
    <xf numFmtId="0" fontId="84" fillId="0" borderId="0"/>
    <xf numFmtId="0" fontId="22" fillId="0" borderId="0" applyFont="0"/>
    <xf numFmtId="0" fontId="22" fillId="0" borderId="0" applyFont="0"/>
    <xf numFmtId="0" fontId="22" fillId="0" borderId="0" applyFont="0"/>
    <xf numFmtId="0" fontId="22" fillId="0" borderId="0" applyFont="0"/>
    <xf numFmtId="0" fontId="22" fillId="0" borderId="0" applyFont="0"/>
    <xf numFmtId="0" fontId="22" fillId="0" borderId="0"/>
    <xf numFmtId="0" fontId="22" fillId="0" borderId="0"/>
    <xf numFmtId="0" fontId="22" fillId="0" borderId="0"/>
    <xf numFmtId="0" fontId="22" fillId="0" borderId="0"/>
    <xf numFmtId="41" fontId="22" fillId="0" borderId="0" applyFont="0" applyFill="0" applyBorder="0" applyAlignment="0" applyProtection="0"/>
    <xf numFmtId="0" fontId="84" fillId="0" borderId="0" applyNumberFormat="0" applyFont="0" applyFill="0" applyBorder="0" applyProtection="0">
      <alignment vertical="center"/>
    </xf>
    <xf numFmtId="0" fontId="84" fillId="0" borderId="0" applyNumberFormat="0" applyFont="0" applyFill="0" applyBorder="0" applyProtection="0">
      <alignment vertical="center"/>
    </xf>
    <xf numFmtId="0" fontId="84" fillId="0" borderId="0" applyNumberFormat="0" applyFont="0" applyFill="0" applyBorder="0" applyProtection="0">
      <alignment vertical="center"/>
    </xf>
    <xf numFmtId="0" fontId="84" fillId="0" borderId="0" applyNumberFormat="0" applyFont="0" applyFill="0" applyBorder="0" applyProtection="0">
      <alignment vertical="center"/>
    </xf>
    <xf numFmtId="0" fontId="84" fillId="0" borderId="0" applyNumberFormat="0" applyFont="0" applyFill="0" applyBorder="0" applyProtection="0">
      <alignment vertical="center"/>
    </xf>
    <xf numFmtId="0" fontId="84" fillId="0" borderId="0" applyNumberFormat="0" applyFont="0" applyFill="0" applyBorder="0" applyProtection="0">
      <alignment vertical="center"/>
    </xf>
    <xf numFmtId="0" fontId="84" fillId="0" borderId="0" applyNumberFormat="0" applyFont="0" applyFill="0" applyBorder="0" applyProtection="0">
      <alignment vertical="center"/>
    </xf>
    <xf numFmtId="0" fontId="84" fillId="0" borderId="0" applyNumberFormat="0" applyFont="0" applyFill="0" applyBorder="0" applyProtection="0">
      <alignment vertical="center"/>
    </xf>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64" fontId="84" fillId="0" borderId="0" applyFont="0" applyFill="0" applyBorder="0" applyAlignment="0" applyProtection="0"/>
    <xf numFmtId="0" fontId="84" fillId="0" borderId="0" applyNumberFormat="0" applyFont="0" applyFill="0" applyBorder="0" applyProtection="0">
      <alignment vertical="center"/>
    </xf>
    <xf numFmtId="0" fontId="84" fillId="0" borderId="0" applyNumberFormat="0" applyFont="0" applyFill="0" applyBorder="0" applyProtection="0">
      <alignment vertical="center"/>
    </xf>
    <xf numFmtId="0" fontId="84" fillId="0" borderId="0" applyNumberFormat="0" applyFont="0" applyFill="0" applyBorder="0" applyProtection="0">
      <alignment vertical="center"/>
    </xf>
    <xf numFmtId="43" fontId="3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0" fontId="8" fillId="0" borderId="0"/>
    <xf numFmtId="9" fontId="8"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3" fillId="0" borderId="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8"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0" fontId="41" fillId="10" borderId="0" applyNumberFormat="0" applyBorder="0" applyAlignment="0" applyProtection="0"/>
    <xf numFmtId="0" fontId="43" fillId="28" borderId="30" applyNumberFormat="0" applyAlignment="0" applyProtection="0"/>
    <xf numFmtId="0" fontId="44" fillId="0" borderId="0" applyNumberFormat="0" applyFill="0" applyBorder="0" applyAlignment="0" applyProtection="0"/>
    <xf numFmtId="0" fontId="45" fillId="11" borderId="0" applyNumberFormat="0" applyBorder="0" applyAlignment="0" applyProtection="0"/>
    <xf numFmtId="0" fontId="46" fillId="0" borderId="31" applyNumberFormat="0" applyFill="0" applyAlignment="0" applyProtection="0"/>
    <xf numFmtId="0" fontId="47" fillId="0" borderId="32" applyNumberFormat="0" applyFill="0" applyAlignment="0" applyProtection="0"/>
    <xf numFmtId="0" fontId="48" fillId="0" borderId="33" applyNumberFormat="0" applyFill="0" applyAlignment="0" applyProtection="0"/>
    <xf numFmtId="0" fontId="48" fillId="0" borderId="0" applyNumberFormat="0" applyFill="0" applyBorder="0" applyAlignment="0" applyProtection="0"/>
    <xf numFmtId="0" fontId="50" fillId="0" borderId="34" applyNumberFormat="0" applyFill="0" applyAlignment="0" applyProtection="0"/>
    <xf numFmtId="0" fontId="51" fillId="29" borderId="0" applyNumberFormat="0" applyBorder="0" applyAlignment="0" applyProtection="0"/>
    <xf numFmtId="0" fontId="54" fillId="0" borderId="0" applyNumberFormat="0" applyFill="0" applyBorder="0" applyAlignment="0" applyProtection="0"/>
    <xf numFmtId="0" fontId="104" fillId="0" borderId="123" applyNumberFormat="0" applyFill="0" applyAlignment="0" applyProtection="0"/>
    <xf numFmtId="0" fontId="55" fillId="0" borderId="0" applyNumberFormat="0" applyFill="0" applyBorder="0" applyAlignment="0" applyProtection="0"/>
    <xf numFmtId="0" fontId="1" fillId="0" borderId="0"/>
    <xf numFmtId="0" fontId="42" fillId="27" borderId="125" applyNumberFormat="0" applyAlignment="0" applyProtection="0"/>
    <xf numFmtId="0" fontId="49" fillId="14" borderId="125" applyNumberFormat="0" applyAlignment="0" applyProtection="0"/>
    <xf numFmtId="0" fontId="52" fillId="30" borderId="126" applyNumberFormat="0" applyFont="0" applyAlignment="0" applyProtection="0"/>
    <xf numFmtId="0" fontId="53" fillId="27" borderId="127" applyNumberFormat="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2" fillId="27"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49" fillId="14" borderId="125"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2" fillId="30" borderId="126" applyNumberFormat="0" applyFon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0" fontId="53" fillId="27" borderId="127"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04" fillId="0" borderId="128" applyNumberFormat="0" applyFill="0" applyAlignment="0" applyProtection="0"/>
  </cellStyleXfs>
  <cellXfs count="839">
    <xf numFmtId="0" fontId="0" fillId="0" borderId="0" xfId="0"/>
    <xf numFmtId="0" fontId="23" fillId="0" borderId="0" xfId="0" applyFont="1" applyFill="1" applyAlignment="1">
      <alignment vertical="center"/>
    </xf>
    <xf numFmtId="4" fontId="23" fillId="2" borderId="1" xfId="0" applyNumberFormat="1" applyFont="1" applyFill="1" applyBorder="1" applyAlignment="1">
      <alignment horizontal="center" vertical="center" wrapText="1"/>
    </xf>
    <xf numFmtId="4" fontId="23" fillId="5" borderId="1" xfId="0" applyNumberFormat="1" applyFont="1" applyFill="1" applyBorder="1" applyAlignment="1">
      <alignment horizontal="left" vertical="center" wrapText="1"/>
    </xf>
    <xf numFmtId="4" fontId="23" fillId="0" borderId="1" xfId="0" applyNumberFormat="1" applyFont="1" applyFill="1" applyBorder="1" applyAlignment="1">
      <alignment horizontal="left" vertical="center" wrapText="1"/>
    </xf>
    <xf numFmtId="0" fontId="23" fillId="0" borderId="1" xfId="0" applyFont="1" applyFill="1" applyBorder="1" applyAlignment="1">
      <alignment horizontal="center" vertical="center" wrapText="1"/>
    </xf>
    <xf numFmtId="4" fontId="23" fillId="0" borderId="1" xfId="0" applyNumberFormat="1" applyFont="1" applyFill="1" applyBorder="1" applyAlignment="1">
      <alignment horizontal="center" vertical="center" wrapText="1"/>
    </xf>
    <xf numFmtId="0" fontId="25" fillId="0" borderId="1" xfId="0" applyFont="1" applyFill="1" applyBorder="1" applyAlignment="1">
      <alignment horizontal="left" vertical="center" wrapText="1"/>
    </xf>
    <xf numFmtId="43" fontId="32" fillId="4" borderId="1" xfId="8" applyFont="1" applyFill="1" applyBorder="1" applyAlignment="1">
      <alignment horizontal="left" vertical="center" wrapText="1"/>
    </xf>
    <xf numFmtId="0" fontId="25" fillId="5" borderId="1" xfId="0" applyFont="1" applyFill="1" applyBorder="1" applyAlignment="1">
      <alignment horizontal="left" vertical="center" wrapText="1"/>
    </xf>
    <xf numFmtId="0" fontId="25" fillId="6" borderId="1" xfId="0" applyFont="1" applyFill="1" applyBorder="1" applyAlignment="1">
      <alignment horizontal="left" vertical="center" wrapText="1"/>
    </xf>
    <xf numFmtId="0" fontId="25" fillId="0" borderId="0" xfId="0" applyFont="1" applyBorder="1" applyAlignment="1">
      <alignment vertical="center"/>
    </xf>
    <xf numFmtId="0" fontId="25" fillId="0" borderId="0" xfId="0" applyFont="1" applyFill="1" applyBorder="1" applyAlignment="1">
      <alignment vertical="center"/>
    </xf>
    <xf numFmtId="0" fontId="28" fillId="0" borderId="0" xfId="0" applyFont="1" applyBorder="1" applyAlignment="1">
      <alignment horizontal="left" vertical="center"/>
    </xf>
    <xf numFmtId="0" fontId="28" fillId="0" borderId="0" xfId="9" applyFont="1" applyBorder="1" applyAlignment="1">
      <alignment horizontal="left" vertical="center"/>
    </xf>
    <xf numFmtId="0" fontId="28" fillId="4" borderId="1" xfId="0" applyFont="1" applyFill="1" applyBorder="1" applyAlignment="1">
      <alignment horizontal="left" vertical="center" wrapText="1"/>
    </xf>
    <xf numFmtId="0" fontId="28" fillId="0" borderId="0" xfId="0" applyFont="1" applyBorder="1" applyAlignment="1">
      <alignment horizontal="left" vertical="center" wrapText="1"/>
    </xf>
    <xf numFmtId="0" fontId="23" fillId="2" borderId="1" xfId="9" applyFont="1" applyFill="1" applyBorder="1" applyAlignment="1">
      <alignment horizontal="center" vertical="center" wrapText="1"/>
    </xf>
    <xf numFmtId="0" fontId="23" fillId="2" borderId="1" xfId="9" applyFont="1" applyFill="1" applyBorder="1" applyAlignment="1">
      <alignment horizontal="left" vertical="center" wrapText="1"/>
    </xf>
    <xf numFmtId="0" fontId="28" fillId="4" borderId="1" xfId="9" applyFont="1" applyFill="1" applyBorder="1" applyAlignment="1">
      <alignment horizontal="center" vertical="center" wrapText="1"/>
    </xf>
    <xf numFmtId="4" fontId="25" fillId="3" borderId="1" xfId="9" applyNumberFormat="1" applyFont="1" applyFill="1" applyBorder="1" applyAlignment="1">
      <alignment horizontal="center" vertical="center" wrapText="1"/>
    </xf>
    <xf numFmtId="0" fontId="25" fillId="3" borderId="1" xfId="9" applyFont="1" applyFill="1" applyBorder="1" applyAlignment="1">
      <alignment horizontal="center" vertical="center" wrapText="1"/>
    </xf>
    <xf numFmtId="0" fontId="23" fillId="2" borderId="1"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28" fillId="4" borderId="1" xfId="0" applyFont="1" applyFill="1" applyBorder="1" applyAlignment="1">
      <alignment horizontal="center" vertical="center" wrapText="1"/>
    </xf>
    <xf numFmtId="0" fontId="25" fillId="0" borderId="0" xfId="0" applyFont="1" applyAlignment="1">
      <alignment vertical="center"/>
    </xf>
    <xf numFmtId="0" fontId="23" fillId="5" borderId="1" xfId="0" applyFont="1" applyFill="1" applyBorder="1" applyAlignment="1">
      <alignment horizontal="center" vertical="center" wrapText="1"/>
    </xf>
    <xf numFmtId="0" fontId="23" fillId="2" borderId="1" xfId="0" applyFont="1" applyFill="1" applyBorder="1" applyAlignment="1">
      <alignment horizontal="left" vertical="center" wrapText="1"/>
    </xf>
    <xf numFmtId="0" fontId="23" fillId="6" borderId="1" xfId="0" applyFont="1" applyFill="1" applyBorder="1" applyAlignment="1">
      <alignment horizontal="center" vertical="center" wrapText="1"/>
    </xf>
    <xf numFmtId="4" fontId="25" fillId="3" borderId="1" xfId="0" applyNumberFormat="1" applyFont="1" applyFill="1" applyBorder="1" applyAlignment="1">
      <alignment horizontal="center" vertical="center" wrapText="1"/>
    </xf>
    <xf numFmtId="4" fontId="23" fillId="2" borderId="1" xfId="1" applyNumberFormat="1" applyFont="1" applyFill="1" applyBorder="1" applyAlignment="1">
      <alignment horizontal="center" vertical="center" wrapText="1"/>
    </xf>
    <xf numFmtId="4" fontId="23" fillId="6" borderId="1" xfId="0" applyNumberFormat="1" applyFont="1" applyFill="1" applyBorder="1" applyAlignment="1">
      <alignment horizontal="center" vertical="center" wrapText="1"/>
    </xf>
    <xf numFmtId="43" fontId="32" fillId="4" borderId="1" xfId="4" applyFont="1" applyFill="1" applyBorder="1" applyAlignment="1">
      <alignment horizontal="left" vertical="center" wrapText="1"/>
    </xf>
    <xf numFmtId="0" fontId="25" fillId="0" borderId="0" xfId="0" applyFont="1" applyBorder="1" applyAlignment="1">
      <alignment horizontal="left" vertical="center" wrapText="1"/>
    </xf>
    <xf numFmtId="0" fontId="28" fillId="0" borderId="0" xfId="9" applyFont="1" applyBorder="1" applyAlignment="1">
      <alignment horizontal="left" vertical="center" wrapText="1"/>
    </xf>
    <xf numFmtId="0" fontId="28" fillId="4" borderId="1" xfId="9" applyFont="1" applyFill="1" applyBorder="1" applyAlignment="1">
      <alignment horizontal="left" vertical="center" wrapText="1"/>
    </xf>
    <xf numFmtId="0" fontId="25" fillId="0" borderId="0" xfId="0" applyFont="1" applyAlignment="1">
      <alignment horizontal="left" vertical="center" wrapText="1"/>
    </xf>
    <xf numFmtId="0" fontId="37" fillId="0" borderId="0" xfId="19" applyFont="1" applyAlignment="1">
      <alignment horizontal="center" vertical="center" wrapText="1"/>
    </xf>
    <xf numFmtId="17" fontId="37" fillId="0" borderId="1" xfId="19" applyNumberFormat="1" applyFont="1" applyBorder="1" applyAlignment="1">
      <alignment horizontal="center" vertical="center" wrapText="1"/>
    </xf>
    <xf numFmtId="0" fontId="26" fillId="8" borderId="1" xfId="0" applyFont="1" applyFill="1" applyBorder="1" applyAlignment="1">
      <alignment vertical="center"/>
    </xf>
    <xf numFmtId="0" fontId="29" fillId="8" borderId="1" xfId="0" applyFont="1" applyFill="1" applyBorder="1" applyAlignment="1">
      <alignment horizontal="left" vertical="center" wrapText="1"/>
    </xf>
    <xf numFmtId="4" fontId="29" fillId="8" borderId="1" xfId="0" applyNumberFormat="1" applyFont="1" applyFill="1" applyBorder="1" applyAlignment="1">
      <alignment horizontal="center" vertical="center" wrapText="1"/>
    </xf>
    <xf numFmtId="0" fontId="23" fillId="8" borderId="1" xfId="0" applyFont="1" applyFill="1" applyBorder="1" applyAlignment="1">
      <alignment horizontal="center" vertical="center" wrapText="1"/>
    </xf>
    <xf numFmtId="0" fontId="33" fillId="8" borderId="1" xfId="0" applyFont="1" applyFill="1" applyBorder="1" applyAlignment="1">
      <alignment horizontal="left" vertical="center" wrapText="1"/>
    </xf>
    <xf numFmtId="4" fontId="29" fillId="8" borderId="1" xfId="1" applyNumberFormat="1" applyFont="1" applyFill="1" applyBorder="1" applyAlignment="1">
      <alignment horizontal="center" vertical="center" wrapText="1"/>
    </xf>
    <xf numFmtId="0" fontId="25" fillId="8" borderId="1" xfId="0" applyFont="1" applyFill="1" applyBorder="1" applyAlignment="1">
      <alignment vertical="center"/>
    </xf>
    <xf numFmtId="0" fontId="26" fillId="0" borderId="0" xfId="0" applyFont="1" applyFill="1" applyBorder="1" applyAlignment="1">
      <alignment vertical="center"/>
    </xf>
    <xf numFmtId="4" fontId="37" fillId="0" borderId="1" xfId="19" applyNumberFormat="1" applyFont="1" applyBorder="1" applyAlignment="1">
      <alignment horizontal="right" vertical="center" wrapText="1" indent="1"/>
    </xf>
    <xf numFmtId="0" fontId="37" fillId="0" borderId="1" xfId="19" applyFont="1" applyBorder="1" applyAlignment="1">
      <alignment horizontal="right" vertical="center" wrapText="1" indent="1"/>
    </xf>
    <xf numFmtId="0" fontId="22" fillId="0" borderId="0" xfId="14" applyAlignment="1">
      <alignment vertical="center"/>
    </xf>
    <xf numFmtId="0" fontId="25" fillId="0" borderId="0" xfId="0" applyFont="1" applyFill="1" applyAlignment="1">
      <alignment vertical="center"/>
    </xf>
    <xf numFmtId="168" fontId="22" fillId="0" borderId="0" xfId="0" applyNumberFormat="1" applyFont="1" applyFill="1" applyBorder="1" applyAlignment="1">
      <alignment horizontal="center" vertical="center" wrapText="1"/>
    </xf>
    <xf numFmtId="167" fontId="29" fillId="8" borderId="1" xfId="0" applyNumberFormat="1" applyFont="1" applyFill="1" applyBorder="1" applyAlignment="1">
      <alignment horizontal="center" vertical="center" wrapText="1"/>
    </xf>
    <xf numFmtId="0" fontId="37" fillId="0" borderId="0" xfId="19" applyFont="1" applyAlignment="1">
      <alignment horizontal="center" vertical="center" wrapText="1"/>
    </xf>
    <xf numFmtId="0" fontId="23" fillId="5" borderId="37" xfId="0" applyFont="1" applyFill="1" applyBorder="1" applyAlignment="1">
      <alignment horizontal="center" vertical="center" wrapText="1"/>
    </xf>
    <xf numFmtId="0" fontId="37" fillId="0" borderId="0" xfId="19" applyFont="1" applyFill="1" applyAlignment="1">
      <alignment horizontal="center" vertical="center" wrapText="1"/>
    </xf>
    <xf numFmtId="4" fontId="25" fillId="0" borderId="0" xfId="0" applyNumberFormat="1" applyFont="1" applyFill="1" applyAlignment="1">
      <alignment vertical="center"/>
    </xf>
    <xf numFmtId="4" fontId="23" fillId="5" borderId="37" xfId="0" applyNumberFormat="1" applyFont="1" applyFill="1" applyBorder="1" applyAlignment="1">
      <alignment horizontal="left" vertical="center" wrapText="1"/>
    </xf>
    <xf numFmtId="0" fontId="37" fillId="0" borderId="0" xfId="64" applyFont="1" applyAlignment="1">
      <alignment vertical="center"/>
    </xf>
    <xf numFmtId="0" fontId="56" fillId="0" borderId="3" xfId="64" applyFont="1" applyFill="1" applyBorder="1" applyAlignment="1">
      <alignment horizontal="center" vertical="center"/>
    </xf>
    <xf numFmtId="0" fontId="57" fillId="0" borderId="0" xfId="64" applyFont="1" applyAlignment="1">
      <alignment vertical="center"/>
    </xf>
    <xf numFmtId="0" fontId="58" fillId="0" borderId="19" xfId="64" applyFont="1" applyFill="1" applyBorder="1" applyAlignment="1">
      <alignment horizontal="center" vertical="center"/>
    </xf>
    <xf numFmtId="0" fontId="38" fillId="0" borderId="19" xfId="64" applyFont="1" applyFill="1" applyBorder="1" applyAlignment="1">
      <alignment horizontal="justify" vertical="center"/>
    </xf>
    <xf numFmtId="0" fontId="19" fillId="0" borderId="19" xfId="64" applyFont="1" applyFill="1" applyBorder="1" applyAlignment="1">
      <alignment horizontal="justify" vertical="center"/>
    </xf>
    <xf numFmtId="0" fontId="38" fillId="0" borderId="19" xfId="64" applyFont="1" applyFill="1" applyBorder="1" applyAlignment="1">
      <alignment wrapText="1"/>
    </xf>
    <xf numFmtId="0" fontId="37" fillId="0" borderId="6" xfId="64" applyFont="1" applyFill="1" applyBorder="1" applyAlignment="1">
      <alignment vertical="center"/>
    </xf>
    <xf numFmtId="0" fontId="37" fillId="0" borderId="19" xfId="64" applyFont="1" applyFill="1" applyBorder="1" applyAlignment="1">
      <alignment vertical="center"/>
    </xf>
    <xf numFmtId="0" fontId="22" fillId="0" borderId="0" xfId="0" applyFont="1" applyAlignment="1">
      <alignment horizontal="right" vertical="center" wrapText="1"/>
    </xf>
    <xf numFmtId="0" fontId="37" fillId="0" borderId="0" xfId="19" applyFont="1" applyAlignment="1">
      <alignment horizontal="center" vertical="center" wrapText="1"/>
    </xf>
    <xf numFmtId="4" fontId="22" fillId="3" borderId="1" xfId="0" applyNumberFormat="1" applyFont="1" applyFill="1" applyBorder="1" applyAlignment="1">
      <alignment horizontal="center" vertical="center" wrapText="1"/>
    </xf>
    <xf numFmtId="0" fontId="23" fillId="0" borderId="37" xfId="0" applyFont="1" applyFill="1" applyBorder="1" applyAlignment="1">
      <alignment vertical="center"/>
    </xf>
    <xf numFmtId="4" fontId="29" fillId="8" borderId="37" xfId="0" applyNumberFormat="1" applyFont="1" applyFill="1" applyBorder="1" applyAlignment="1">
      <alignment horizontal="center" vertical="center" wrapText="1"/>
    </xf>
    <xf numFmtId="4" fontId="29" fillId="8" borderId="37" xfId="1" applyNumberFormat="1" applyFont="1" applyFill="1" applyBorder="1" applyAlignment="1">
      <alignment horizontal="center" vertical="center" wrapText="1"/>
    </xf>
    <xf numFmtId="4" fontId="34" fillId="8" borderId="37" xfId="0" applyNumberFormat="1" applyFont="1" applyFill="1" applyBorder="1" applyAlignment="1">
      <alignment vertical="center"/>
    </xf>
    <xf numFmtId="4" fontId="34" fillId="8" borderId="37" xfId="0" applyNumberFormat="1" applyFont="1" applyFill="1" applyBorder="1" applyAlignment="1">
      <alignment horizontal="left" vertical="center" wrapText="1"/>
    </xf>
    <xf numFmtId="167" fontId="28" fillId="8" borderId="37" xfId="1" applyNumberFormat="1" applyFont="1" applyFill="1" applyBorder="1" applyAlignment="1">
      <alignment horizontal="center" vertical="center" wrapText="1"/>
    </xf>
    <xf numFmtId="43" fontId="32" fillId="4" borderId="1" xfId="4" applyFont="1" applyFill="1" applyBorder="1" applyAlignment="1">
      <alignment horizontal="center" vertical="center" wrapText="1"/>
    </xf>
    <xf numFmtId="169" fontId="23" fillId="0" borderId="37" xfId="0" applyNumberFormat="1" applyFont="1" applyFill="1" applyBorder="1" applyAlignment="1">
      <alignment vertical="center"/>
    </xf>
    <xf numFmtId="0" fontId="23" fillId="0" borderId="0" xfId="0" applyFont="1" applyFill="1" applyBorder="1" applyAlignment="1">
      <alignment vertical="center"/>
    </xf>
    <xf numFmtId="4" fontId="22" fillId="0" borderId="0" xfId="0" applyNumberFormat="1" applyFont="1" applyFill="1" applyBorder="1" applyAlignment="1">
      <alignment horizontal="center" vertical="center"/>
    </xf>
    <xf numFmtId="0" fontId="26" fillId="0" borderId="0" xfId="0" applyFont="1" applyFill="1" applyBorder="1" applyAlignment="1">
      <alignment horizontal="right" vertical="center" wrapText="1"/>
    </xf>
    <xf numFmtId="169" fontId="23" fillId="0" borderId="37" xfId="0" applyNumberFormat="1" applyFont="1" applyFill="1" applyBorder="1" applyAlignment="1">
      <alignment horizontal="right" vertical="center"/>
    </xf>
    <xf numFmtId="4" fontId="26" fillId="8" borderId="1" xfId="1" applyNumberFormat="1" applyFont="1" applyFill="1" applyBorder="1" applyAlignment="1">
      <alignment horizontal="center" vertical="center" wrapText="1"/>
    </xf>
    <xf numFmtId="169" fontId="22" fillId="0" borderId="37" xfId="0" applyNumberFormat="1" applyFont="1" applyFill="1" applyBorder="1" applyAlignment="1">
      <alignment vertical="center"/>
    </xf>
    <xf numFmtId="167" fontId="26" fillId="8" borderId="1" xfId="0" applyNumberFormat="1" applyFont="1" applyFill="1" applyBorder="1" applyAlignment="1">
      <alignment horizontal="center" vertical="center" wrapText="1"/>
    </xf>
    <xf numFmtId="169" fontId="23" fillId="33" borderId="37" xfId="0" applyNumberFormat="1" applyFont="1" applyFill="1" applyBorder="1" applyAlignment="1">
      <alignment horizontal="right" vertical="center"/>
    </xf>
    <xf numFmtId="169" fontId="23" fillId="33" borderId="37" xfId="0" applyNumberFormat="1" applyFont="1" applyFill="1" applyBorder="1" applyAlignment="1">
      <alignment vertical="center"/>
    </xf>
    <xf numFmtId="169" fontId="23" fillId="33" borderId="37" xfId="0" applyNumberFormat="1" applyFont="1" applyFill="1" applyBorder="1" applyAlignment="1">
      <alignment horizontal="left" vertical="center"/>
    </xf>
    <xf numFmtId="43" fontId="32" fillId="7" borderId="1" xfId="4" applyFont="1" applyFill="1" applyBorder="1" applyAlignment="1">
      <alignment horizontal="center" vertical="center" wrapText="1"/>
    </xf>
    <xf numFmtId="4" fontId="23" fillId="0" borderId="0" xfId="0" applyNumberFormat="1" applyFont="1" applyFill="1" applyAlignment="1">
      <alignment vertical="center"/>
    </xf>
    <xf numFmtId="0" fontId="23" fillId="5" borderId="53" xfId="0" applyFont="1" applyFill="1" applyBorder="1" applyAlignment="1">
      <alignment horizontal="center" vertical="center" wrapText="1"/>
    </xf>
    <xf numFmtId="0" fontId="25" fillId="5" borderId="53" xfId="0" applyFont="1" applyFill="1" applyBorder="1" applyAlignment="1">
      <alignment horizontal="left" vertical="center" wrapText="1"/>
    </xf>
    <xf numFmtId="4" fontId="23" fillId="0" borderId="53" xfId="0" applyNumberFormat="1" applyFont="1" applyFill="1" applyBorder="1" applyAlignment="1">
      <alignment horizontal="center" vertical="center" wrapText="1"/>
    </xf>
    <xf numFmtId="0" fontId="23" fillId="0" borderId="53" xfId="0" applyFont="1" applyFill="1" applyBorder="1" applyAlignment="1">
      <alignment vertical="center"/>
    </xf>
    <xf numFmtId="0" fontId="28" fillId="0" borderId="49" xfId="0" applyFont="1" applyBorder="1" applyAlignment="1">
      <alignment horizontal="left" vertical="center"/>
    </xf>
    <xf numFmtId="0" fontId="28" fillId="0" borderId="49" xfId="0" applyFont="1" applyBorder="1" applyAlignment="1">
      <alignment horizontal="left" vertical="center" wrapText="1"/>
    </xf>
    <xf numFmtId="0" fontId="23" fillId="0" borderId="49" xfId="0" applyFont="1" applyFill="1" applyBorder="1" applyAlignment="1">
      <alignment vertical="center"/>
    </xf>
    <xf numFmtId="0" fontId="25" fillId="0" borderId="49" xfId="0" applyFont="1" applyFill="1" applyBorder="1" applyAlignment="1">
      <alignment vertical="center"/>
    </xf>
    <xf numFmtId="0" fontId="37" fillId="0" borderId="0" xfId="124" applyFont="1" applyAlignment="1">
      <alignment horizontal="center" vertical="center" wrapText="1"/>
    </xf>
    <xf numFmtId="0" fontId="62" fillId="0" borderId="0" xfId="124" applyFont="1" applyAlignment="1">
      <alignment horizontal="center" vertical="center" wrapText="1"/>
    </xf>
    <xf numFmtId="0" fontId="37" fillId="0" borderId="54" xfId="124" applyFont="1" applyBorder="1" applyAlignment="1">
      <alignment horizontal="center" vertical="center" wrapText="1"/>
    </xf>
    <xf numFmtId="0" fontId="39" fillId="0" borderId="54" xfId="0" applyFont="1" applyBorder="1" applyAlignment="1">
      <alignment horizontal="justify" vertical="center" wrapText="1"/>
    </xf>
    <xf numFmtId="0" fontId="39" fillId="0" borderId="20" xfId="0" applyFont="1" applyBorder="1" applyAlignment="1">
      <alignment horizontal="justify" vertical="center" wrapText="1"/>
    </xf>
    <xf numFmtId="0" fontId="39" fillId="0" borderId="18" xfId="0" applyFont="1" applyBorder="1" applyAlignment="1">
      <alignment horizontal="justify" vertical="center" wrapText="1"/>
    </xf>
    <xf numFmtId="0" fontId="62" fillId="0" borderId="0" xfId="124" applyFont="1" applyFill="1" applyAlignment="1">
      <alignment horizontal="center" vertical="center" wrapText="1"/>
    </xf>
    <xf numFmtId="0" fontId="37" fillId="0" borderId="1" xfId="124" applyFont="1" applyBorder="1" applyAlignment="1">
      <alignment horizontal="left" vertical="center" wrapText="1"/>
    </xf>
    <xf numFmtId="0" fontId="37" fillId="0" borderId="1" xfId="124" applyFont="1" applyBorder="1" applyAlignment="1">
      <alignment horizontal="center" vertical="center" wrapText="1"/>
    </xf>
    <xf numFmtId="0" fontId="39" fillId="0" borderId="1" xfId="0" applyFont="1" applyBorder="1" applyAlignment="1">
      <alignment horizontal="justify" vertical="center" wrapText="1"/>
    </xf>
    <xf numFmtId="0" fontId="37" fillId="0" borderId="69" xfId="124" applyFont="1" applyFill="1" applyBorder="1" applyAlignment="1">
      <alignment horizontal="justify" vertical="center" wrapText="1"/>
    </xf>
    <xf numFmtId="0" fontId="37" fillId="0" borderId="18" xfId="124" applyFont="1" applyFill="1" applyBorder="1" applyAlignment="1">
      <alignment horizontal="left" vertical="center" wrapText="1"/>
    </xf>
    <xf numFmtId="0" fontId="37" fillId="0" borderId="70" xfId="124" applyFont="1" applyBorder="1" applyAlignment="1">
      <alignment horizontal="left" vertical="center" wrapText="1"/>
    </xf>
    <xf numFmtId="0" fontId="37" fillId="0" borderId="71" xfId="124" applyFont="1" applyBorder="1" applyAlignment="1">
      <alignment horizontal="left" vertical="center" wrapText="1"/>
    </xf>
    <xf numFmtId="0" fontId="37" fillId="0" borderId="72" xfId="124" applyFont="1" applyBorder="1" applyAlignment="1">
      <alignment horizontal="left" vertical="center" wrapText="1"/>
    </xf>
    <xf numFmtId="0" fontId="37" fillId="0" borderId="54" xfId="124" applyFont="1" applyBorder="1" applyAlignment="1">
      <alignment horizontal="left" vertical="center" wrapText="1"/>
    </xf>
    <xf numFmtId="0" fontId="37" fillId="0" borderId="73" xfId="124" applyFont="1" applyBorder="1" applyAlignment="1">
      <alignment horizontal="left" vertical="center" wrapText="1"/>
    </xf>
    <xf numFmtId="0" fontId="59" fillId="0" borderId="0" xfId="188" applyFont="1" applyAlignment="1">
      <alignment vertical="center"/>
    </xf>
    <xf numFmtId="0" fontId="59" fillId="0" borderId="14" xfId="188" applyFont="1" applyBorder="1" applyAlignment="1">
      <alignment vertical="center"/>
    </xf>
    <xf numFmtId="0" fontId="59" fillId="0" borderId="14" xfId="188" applyFont="1" applyBorder="1" applyAlignment="1">
      <alignment horizontal="right" vertical="center"/>
    </xf>
    <xf numFmtId="0" fontId="59" fillId="31" borderId="7" xfId="188" applyFont="1" applyFill="1" applyBorder="1" applyAlignment="1">
      <alignment vertical="center" wrapText="1"/>
    </xf>
    <xf numFmtId="0" fontId="59" fillId="31" borderId="8" xfId="188" applyFont="1" applyFill="1" applyBorder="1" applyAlignment="1">
      <alignment horizontal="center" vertical="center" wrapText="1"/>
    </xf>
    <xf numFmtId="0" fontId="59" fillId="31" borderId="9" xfId="188" applyFont="1" applyFill="1" applyBorder="1" applyAlignment="1">
      <alignment horizontal="left" vertical="center" wrapText="1"/>
    </xf>
    <xf numFmtId="0" fontId="59" fillId="31" borderId="4" xfId="188" applyFont="1" applyFill="1" applyBorder="1" applyAlignment="1">
      <alignment vertical="center" wrapText="1"/>
    </xf>
    <xf numFmtId="0" fontId="59" fillId="31" borderId="37" xfId="188" applyFont="1" applyFill="1" applyBorder="1" applyAlignment="1">
      <alignment horizontal="center" vertical="center" wrapText="1"/>
    </xf>
    <xf numFmtId="0" fontId="59" fillId="31" borderId="5" xfId="188" applyFont="1" applyFill="1" applyBorder="1" applyAlignment="1">
      <alignment horizontal="left" vertical="center" wrapText="1"/>
    </xf>
    <xf numFmtId="0" fontId="59" fillId="0" borderId="4" xfId="188" applyFont="1" applyBorder="1" applyAlignment="1">
      <alignment vertical="center" wrapText="1"/>
    </xf>
    <xf numFmtId="0" fontId="59" fillId="0" borderId="37" xfId="188" applyFont="1" applyBorder="1" applyAlignment="1">
      <alignment horizontal="center" vertical="center" wrapText="1"/>
    </xf>
    <xf numFmtId="0" fontId="59" fillId="0" borderId="37" xfId="188" applyFont="1" applyFill="1" applyBorder="1" applyAlignment="1">
      <alignment horizontal="center" vertical="center" wrapText="1"/>
    </xf>
    <xf numFmtId="0" fontId="59" fillId="0" borderId="5" xfId="188" applyFont="1" applyBorder="1" applyAlignment="1">
      <alignment horizontal="left" vertical="center" wrapText="1"/>
    </xf>
    <xf numFmtId="0" fontId="59" fillId="36" borderId="4" xfId="188" applyFont="1" applyFill="1" applyBorder="1" applyAlignment="1">
      <alignment vertical="center" wrapText="1"/>
    </xf>
    <xf numFmtId="0" fontId="59" fillId="36" borderId="37" xfId="188" applyFont="1" applyFill="1" applyBorder="1" applyAlignment="1">
      <alignment horizontal="center" vertical="center" wrapText="1"/>
    </xf>
    <xf numFmtId="0" fontId="59" fillId="36" borderId="5" xfId="188" applyFont="1" applyFill="1" applyBorder="1" applyAlignment="1">
      <alignment horizontal="left" vertical="center" wrapText="1"/>
    </xf>
    <xf numFmtId="0" fontId="59" fillId="36" borderId="10" xfId="188" applyFont="1" applyFill="1" applyBorder="1" applyAlignment="1">
      <alignment vertical="center" wrapText="1"/>
    </xf>
    <xf numFmtId="0" fontId="59" fillId="36" borderId="11" xfId="188" applyFont="1" applyFill="1" applyBorder="1" applyAlignment="1">
      <alignment horizontal="center" vertical="center" wrapText="1"/>
    </xf>
    <xf numFmtId="0" fontId="59" fillId="36" borderId="12" xfId="188" applyFont="1" applyFill="1" applyBorder="1" applyAlignment="1">
      <alignment horizontal="left" vertical="center" wrapText="1"/>
    </xf>
    <xf numFmtId="0" fontId="59" fillId="0" borderId="0" xfId="188" applyFont="1" applyAlignment="1">
      <alignment horizontal="right" vertical="center"/>
    </xf>
    <xf numFmtId="17" fontId="59" fillId="0" borderId="0" xfId="188" applyNumberFormat="1" applyFont="1" applyAlignment="1">
      <alignment horizontal="left" vertical="center"/>
    </xf>
    <xf numFmtId="0" fontId="59" fillId="0" borderId="0" xfId="190" applyFont="1"/>
    <xf numFmtId="2" fontId="59" fillId="0" borderId="0" xfId="190" applyNumberFormat="1" applyFont="1"/>
    <xf numFmtId="0" fontId="59" fillId="0" borderId="37" xfId="190" applyFont="1" applyBorder="1" applyAlignment="1">
      <alignment horizontal="center" vertical="center"/>
    </xf>
    <xf numFmtId="2" fontId="59" fillId="0" borderId="37" xfId="190" applyNumberFormat="1" applyFont="1" applyBorder="1" applyAlignment="1">
      <alignment horizontal="center" vertical="center"/>
    </xf>
    <xf numFmtId="0" fontId="59" fillId="38" borderId="37" xfId="190" applyFont="1" applyFill="1" applyBorder="1" applyAlignment="1">
      <alignment horizontal="center" vertical="center"/>
    </xf>
    <xf numFmtId="4" fontId="59" fillId="38" borderId="37" xfId="190" applyNumberFormat="1" applyFont="1" applyFill="1" applyBorder="1" applyAlignment="1">
      <alignment horizontal="right" vertical="center"/>
    </xf>
    <xf numFmtId="4" fontId="61" fillId="38" borderId="37" xfId="190" applyNumberFormat="1" applyFont="1" applyFill="1" applyBorder="1" applyAlignment="1">
      <alignment horizontal="right" vertical="center"/>
    </xf>
    <xf numFmtId="0" fontId="59" fillId="35" borderId="37" xfId="190" applyFont="1" applyFill="1" applyBorder="1" applyAlignment="1">
      <alignment horizontal="center" vertical="center"/>
    </xf>
    <xf numFmtId="4" fontId="61" fillId="35" borderId="37" xfId="190" applyNumberFormat="1" applyFont="1" applyFill="1" applyBorder="1" applyAlignment="1">
      <alignment horizontal="right" vertical="center"/>
    </xf>
    <xf numFmtId="4" fontId="59" fillId="35" borderId="37" xfId="190" applyNumberFormat="1" applyFont="1" applyFill="1" applyBorder="1" applyAlignment="1">
      <alignment horizontal="right" vertical="center"/>
    </xf>
    <xf numFmtId="4" fontId="64" fillId="0" borderId="37" xfId="190" applyNumberFormat="1" applyFont="1" applyBorder="1" applyAlignment="1">
      <alignment horizontal="right" vertical="center"/>
    </xf>
    <xf numFmtId="0" fontId="59" fillId="35" borderId="18" xfId="190" applyFont="1" applyFill="1" applyBorder="1" applyAlignment="1">
      <alignment horizontal="center" vertical="center"/>
    </xf>
    <xf numFmtId="4" fontId="61" fillId="35" borderId="18" xfId="190" applyNumberFormat="1" applyFont="1" applyFill="1" applyBorder="1" applyAlignment="1">
      <alignment horizontal="right" vertical="center"/>
    </xf>
    <xf numFmtId="4" fontId="59" fillId="35" borderId="18" xfId="190" applyNumberFormat="1" applyFont="1" applyFill="1" applyBorder="1" applyAlignment="1">
      <alignment horizontal="right" vertical="center"/>
    </xf>
    <xf numFmtId="0" fontId="65" fillId="0" borderId="0" xfId="0" applyFont="1" applyAlignment="1">
      <alignment vertical="center"/>
    </xf>
    <xf numFmtId="0" fontId="65" fillId="0" borderId="0" xfId="0" applyFont="1" applyAlignment="1">
      <alignment vertical="center" wrapText="1"/>
    </xf>
    <xf numFmtId="0" fontId="66" fillId="37" borderId="0" xfId="0" applyFont="1" applyFill="1" applyAlignment="1">
      <alignment horizontal="right" vertical="center"/>
    </xf>
    <xf numFmtId="2" fontId="66" fillId="37" borderId="0" xfId="0" applyNumberFormat="1" applyFont="1" applyFill="1" applyAlignment="1">
      <alignment horizontal="left" vertical="center"/>
    </xf>
    <xf numFmtId="0" fontId="71" fillId="0" borderId="0" xfId="0" applyFont="1" applyAlignment="1">
      <alignment vertical="center"/>
    </xf>
    <xf numFmtId="0" fontId="71" fillId="0" borderId="0" xfId="0" applyFont="1" applyAlignment="1">
      <alignment horizontal="center" vertical="center"/>
    </xf>
    <xf numFmtId="0" fontId="65" fillId="0" borderId="0" xfId="0" applyFont="1" applyAlignment="1">
      <alignment horizontal="center" vertical="center"/>
    </xf>
    <xf numFmtId="4" fontId="71" fillId="0" borderId="0" xfId="0" applyNumberFormat="1" applyFont="1" applyAlignment="1">
      <alignment horizontal="right" vertical="center"/>
    </xf>
    <xf numFmtId="166" fontId="71" fillId="0" borderId="0" xfId="10" applyNumberFormat="1" applyFont="1" applyAlignment="1">
      <alignment horizontal="right" vertical="center"/>
    </xf>
    <xf numFmtId="9" fontId="71" fillId="0" borderId="0" xfId="0" applyNumberFormat="1" applyFont="1" applyAlignment="1">
      <alignment horizontal="right" vertical="center"/>
    </xf>
    <xf numFmtId="0" fontId="71" fillId="0" borderId="0" xfId="0" applyFont="1" applyAlignment="1">
      <alignment horizontal="right" vertical="center"/>
    </xf>
    <xf numFmtId="0" fontId="65" fillId="0" borderId="0" xfId="0" applyFont="1" applyFill="1" applyAlignment="1">
      <alignment vertical="center"/>
    </xf>
    <xf numFmtId="166" fontId="66" fillId="0" borderId="0" xfId="10" applyNumberFormat="1" applyFont="1" applyFill="1" applyAlignment="1">
      <alignment horizontal="left" vertical="center"/>
    </xf>
    <xf numFmtId="166" fontId="65" fillId="0" borderId="0" xfId="10" applyNumberFormat="1" applyFont="1" applyFill="1" applyAlignment="1">
      <alignment vertical="center"/>
    </xf>
    <xf numFmtId="0" fontId="65" fillId="0" borderId="0" xfId="0" applyFont="1" applyFill="1" applyAlignment="1">
      <alignment vertical="center" wrapText="1"/>
    </xf>
    <xf numFmtId="17" fontId="37" fillId="32" borderId="1" xfId="19" applyNumberFormat="1" applyFont="1" applyFill="1" applyBorder="1" applyAlignment="1">
      <alignment horizontal="center" vertical="center" wrapText="1"/>
    </xf>
    <xf numFmtId="4" fontId="37" fillId="32" borderId="1" xfId="19" applyNumberFormat="1" applyFont="1" applyFill="1" applyBorder="1" applyAlignment="1">
      <alignment horizontal="right" vertical="center" wrapText="1" indent="1"/>
    </xf>
    <xf numFmtId="0" fontId="64" fillId="36" borderId="21" xfId="188" applyFont="1" applyFill="1" applyBorder="1" applyAlignment="1">
      <alignment horizontal="center" vertical="center"/>
    </xf>
    <xf numFmtId="0" fontId="64" fillId="36" borderId="42" xfId="188" applyFont="1" applyFill="1" applyBorder="1" applyAlignment="1">
      <alignment horizontal="center" vertical="center"/>
    </xf>
    <xf numFmtId="0" fontId="64" fillId="36" borderId="42" xfId="188" applyFont="1" applyFill="1" applyBorder="1" applyAlignment="1">
      <alignment horizontal="center" vertical="center" wrapText="1"/>
    </xf>
    <xf numFmtId="0" fontId="64" fillId="36" borderId="57" xfId="188" applyFont="1" applyFill="1" applyBorder="1" applyAlignment="1">
      <alignment horizontal="center" vertical="center"/>
    </xf>
    <xf numFmtId="0" fontId="64" fillId="36" borderId="27" xfId="188" applyFont="1" applyFill="1" applyBorder="1" applyAlignment="1">
      <alignment horizontal="center" vertical="center"/>
    </xf>
    <xf numFmtId="0" fontId="59" fillId="32" borderId="4" xfId="188" applyFont="1" applyFill="1" applyBorder="1" applyAlignment="1">
      <alignment vertical="center" wrapText="1"/>
    </xf>
    <xf numFmtId="0" fontId="59" fillId="32" borderId="37" xfId="188" applyFont="1" applyFill="1" applyBorder="1" applyAlignment="1">
      <alignment horizontal="center" vertical="center" wrapText="1"/>
    </xf>
    <xf numFmtId="0" fontId="59" fillId="32" borderId="5" xfId="188" applyFont="1" applyFill="1" applyBorder="1" applyAlignment="1">
      <alignment horizontal="left" vertical="center" wrapText="1"/>
    </xf>
    <xf numFmtId="0" fontId="11" fillId="0" borderId="0" xfId="124" applyFont="1" applyAlignment="1">
      <alignment horizontal="center" vertical="center" wrapText="1"/>
    </xf>
    <xf numFmtId="0" fontId="73" fillId="0" borderId="20" xfId="0" applyFont="1" applyBorder="1" applyAlignment="1">
      <alignment horizontal="justify" vertical="center" wrapText="1"/>
    </xf>
    <xf numFmtId="0" fontId="74" fillId="0" borderId="0" xfId="124" applyFont="1" applyFill="1" applyAlignment="1">
      <alignment horizontal="center" vertical="center" wrapText="1"/>
    </xf>
    <xf numFmtId="0" fontId="74" fillId="0" borderId="0" xfId="124" applyFont="1" applyAlignment="1">
      <alignment horizontal="center" vertical="center" wrapText="1"/>
    </xf>
    <xf numFmtId="0" fontId="11" fillId="0" borderId="71" xfId="124" applyFont="1" applyBorder="1" applyAlignment="1">
      <alignment horizontal="left" vertical="center" wrapText="1"/>
    </xf>
    <xf numFmtId="0" fontId="11" fillId="0" borderId="79" xfId="124" applyFont="1" applyBorder="1" applyAlignment="1">
      <alignment horizontal="left" vertical="center" wrapText="1"/>
    </xf>
    <xf numFmtId="0" fontId="11" fillId="0" borderId="80" xfId="124" applyFont="1" applyBorder="1" applyAlignment="1">
      <alignment horizontal="left" vertical="center" wrapText="1"/>
    </xf>
    <xf numFmtId="0" fontId="11" fillId="0" borderId="81" xfId="124" applyFont="1" applyBorder="1" applyAlignment="1">
      <alignment horizontal="left" vertical="center" wrapText="1"/>
    </xf>
    <xf numFmtId="0" fontId="11" fillId="36" borderId="39" xfId="124" applyFont="1" applyFill="1" applyBorder="1" applyAlignment="1">
      <alignment horizontal="center" vertical="center" wrapText="1"/>
    </xf>
    <xf numFmtId="0" fontId="11" fillId="36" borderId="40" xfId="124" applyFont="1" applyFill="1" applyBorder="1" applyAlignment="1">
      <alignment horizontal="center" vertical="center" wrapText="1"/>
    </xf>
    <xf numFmtId="0" fontId="11" fillId="36" borderId="38" xfId="124" applyFont="1" applyFill="1" applyBorder="1" applyAlignment="1">
      <alignment horizontal="center" vertical="center" wrapText="1"/>
    </xf>
    <xf numFmtId="0" fontId="11" fillId="0" borderId="82" xfId="124" applyFont="1" applyBorder="1" applyAlignment="1">
      <alignment vertical="center" wrapText="1"/>
    </xf>
    <xf numFmtId="0" fontId="73" fillId="0" borderId="78" xfId="0" applyFont="1" applyBorder="1" applyAlignment="1">
      <alignment horizontal="justify" vertical="center" wrapText="1"/>
    </xf>
    <xf numFmtId="0" fontId="11" fillId="0" borderId="78" xfId="124" applyFont="1" applyBorder="1" applyAlignment="1">
      <alignment horizontal="left" vertical="center" wrapText="1"/>
    </xf>
    <xf numFmtId="0" fontId="11" fillId="32" borderId="42" xfId="124" applyFont="1" applyFill="1" applyBorder="1" applyAlignment="1">
      <alignment horizontal="justify" vertical="center" wrapText="1"/>
    </xf>
    <xf numFmtId="0" fontId="11" fillId="32" borderId="43" xfId="124" applyFont="1" applyFill="1" applyBorder="1" applyAlignment="1">
      <alignment horizontal="left" vertical="center" wrapText="1"/>
    </xf>
    <xf numFmtId="0" fontId="11" fillId="0" borderId="27" xfId="124" applyFont="1" applyBorder="1" applyAlignment="1">
      <alignment vertical="center" wrapText="1"/>
    </xf>
    <xf numFmtId="0" fontId="11" fillId="0" borderId="55" xfId="124" applyFont="1" applyBorder="1" applyAlignment="1">
      <alignment vertical="center" wrapText="1"/>
    </xf>
    <xf numFmtId="0" fontId="11" fillId="0" borderId="28" xfId="124" applyFont="1" applyBorder="1" applyAlignment="1">
      <alignment vertical="center" wrapText="1"/>
    </xf>
    <xf numFmtId="0" fontId="11" fillId="0" borderId="55" xfId="124" applyFont="1" applyBorder="1" applyAlignment="1">
      <alignment horizontal="center" vertical="center" wrapText="1"/>
    </xf>
    <xf numFmtId="0" fontId="59" fillId="0" borderId="0" xfId="188" applyFont="1" applyAlignment="1">
      <alignment horizontal="center" vertical="center"/>
    </xf>
    <xf numFmtId="0" fontId="65" fillId="0" borderId="17" xfId="0" applyFont="1" applyFill="1" applyBorder="1" applyAlignment="1">
      <alignment vertical="center"/>
    </xf>
    <xf numFmtId="0" fontId="65" fillId="0" borderId="0" xfId="0" applyFont="1" applyBorder="1" applyAlignment="1">
      <alignment vertical="center"/>
    </xf>
    <xf numFmtId="17" fontId="37" fillId="32" borderId="18" xfId="19" applyNumberFormat="1" applyFont="1" applyFill="1" applyBorder="1" applyAlignment="1">
      <alignment horizontal="center" vertical="center" wrapText="1"/>
    </xf>
    <xf numFmtId="4" fontId="37" fillId="32" borderId="18" xfId="19" applyNumberFormat="1" applyFont="1" applyFill="1" applyBorder="1" applyAlignment="1">
      <alignment horizontal="right" vertical="center" wrapText="1" indent="1"/>
    </xf>
    <xf numFmtId="0" fontId="37" fillId="32" borderId="22" xfId="19" applyFont="1" applyFill="1" applyBorder="1" applyAlignment="1">
      <alignment horizontal="left" vertical="center" wrapText="1"/>
    </xf>
    <xf numFmtId="4" fontId="37" fillId="32" borderId="25" xfId="19" applyNumberFormat="1" applyFont="1" applyFill="1" applyBorder="1" applyAlignment="1">
      <alignment horizontal="right" vertical="center" wrapText="1" indent="1"/>
    </xf>
    <xf numFmtId="0" fontId="37" fillId="0" borderId="4" xfId="19" applyFont="1" applyBorder="1" applyAlignment="1">
      <alignment horizontal="left" vertical="center" wrapText="1"/>
    </xf>
    <xf numFmtId="4" fontId="37" fillId="0" borderId="5" xfId="19" applyNumberFormat="1" applyFont="1" applyBorder="1" applyAlignment="1">
      <alignment horizontal="right" vertical="center" wrapText="1" indent="1"/>
    </xf>
    <xf numFmtId="0" fontId="37" fillId="32" borderId="4" xfId="19" applyFont="1" applyFill="1" applyBorder="1" applyAlignment="1">
      <alignment horizontal="left" vertical="center" wrapText="1"/>
    </xf>
    <xf numFmtId="4" fontId="37" fillId="32" borderId="5" xfId="19" applyNumberFormat="1" applyFont="1" applyFill="1" applyBorder="1" applyAlignment="1">
      <alignment horizontal="right" vertical="center" wrapText="1" indent="1"/>
    </xf>
    <xf numFmtId="0" fontId="37" fillId="0" borderId="4" xfId="19" applyFont="1" applyFill="1" applyBorder="1" applyAlignment="1">
      <alignment horizontal="left" vertical="center" wrapText="1"/>
    </xf>
    <xf numFmtId="17" fontId="37" fillId="0" borderId="1" xfId="19" applyNumberFormat="1" applyFont="1" applyFill="1" applyBorder="1" applyAlignment="1">
      <alignment horizontal="center" vertical="center" wrapText="1"/>
    </xf>
    <xf numFmtId="4" fontId="37" fillId="0" borderId="1" xfId="19" applyNumberFormat="1" applyFont="1" applyFill="1" applyBorder="1" applyAlignment="1">
      <alignment horizontal="right" vertical="center" wrapText="1" indent="1"/>
    </xf>
    <xf numFmtId="4" fontId="37" fillId="0" borderId="5" xfId="19" applyNumberFormat="1" applyFont="1" applyFill="1" applyBorder="1" applyAlignment="1">
      <alignment horizontal="right" vertical="center" wrapText="1" indent="1"/>
    </xf>
    <xf numFmtId="0" fontId="37" fillId="0" borderId="5" xfId="19" applyFont="1" applyBorder="1" applyAlignment="1">
      <alignment horizontal="right" vertical="center" wrapText="1" indent="1"/>
    </xf>
    <xf numFmtId="0" fontId="37" fillId="0" borderId="10" xfId="19" applyFont="1" applyFill="1" applyBorder="1" applyAlignment="1">
      <alignment horizontal="center" vertical="center" wrapText="1"/>
    </xf>
    <xf numFmtId="0" fontId="37" fillId="0" borderId="11" xfId="19" applyFont="1" applyFill="1" applyBorder="1" applyAlignment="1">
      <alignment horizontal="center" vertical="center" wrapText="1"/>
    </xf>
    <xf numFmtId="4" fontId="37" fillId="0" borderId="11" xfId="19" applyNumberFormat="1" applyFont="1" applyFill="1" applyBorder="1" applyAlignment="1">
      <alignment horizontal="center" vertical="center" wrapText="1"/>
    </xf>
    <xf numFmtId="167" fontId="37" fillId="0" borderId="11" xfId="19" applyNumberFormat="1" applyFont="1" applyFill="1" applyBorder="1" applyAlignment="1">
      <alignment horizontal="center" vertical="center" wrapText="1"/>
    </xf>
    <xf numFmtId="167" fontId="37" fillId="0" borderId="12" xfId="19" applyNumberFormat="1" applyFont="1" applyFill="1" applyBorder="1" applyAlignment="1">
      <alignment horizontal="center" vertical="center" wrapText="1"/>
    </xf>
    <xf numFmtId="0" fontId="75" fillId="0" borderId="0" xfId="188" applyFont="1" applyAlignment="1">
      <alignment vertical="center"/>
    </xf>
    <xf numFmtId="0" fontId="75" fillId="0" borderId="0" xfId="188" applyFont="1" applyAlignment="1">
      <alignment horizontal="center" vertical="center" wrapText="1"/>
    </xf>
    <xf numFmtId="0" fontId="75" fillId="0" borderId="0" xfId="188" applyFont="1" applyAlignment="1">
      <alignment vertical="center" wrapText="1"/>
    </xf>
    <xf numFmtId="0" fontId="81" fillId="0" borderId="0" xfId="188" applyFont="1" applyAlignment="1">
      <alignment vertical="center"/>
    </xf>
    <xf numFmtId="0" fontId="57" fillId="35" borderId="1" xfId="124" applyFont="1" applyFill="1" applyBorder="1" applyAlignment="1">
      <alignment horizontal="center" vertical="center" wrapText="1"/>
    </xf>
    <xf numFmtId="0" fontId="57" fillId="35" borderId="11" xfId="19" applyFont="1" applyFill="1" applyBorder="1" applyAlignment="1">
      <alignment horizontal="center" vertical="center" wrapText="1"/>
    </xf>
    <xf numFmtId="0" fontId="57" fillId="35" borderId="12" xfId="19" applyFont="1" applyFill="1" applyBorder="1" applyAlignment="1">
      <alignment horizontal="center" vertical="center" wrapText="1"/>
    </xf>
    <xf numFmtId="0" fontId="66" fillId="35" borderId="85" xfId="0" applyFont="1" applyFill="1" applyBorder="1" applyAlignment="1">
      <alignment vertical="center"/>
    </xf>
    <xf numFmtId="0" fontId="66" fillId="35" borderId="85" xfId="0" applyFont="1" applyFill="1" applyBorder="1" applyAlignment="1">
      <alignment vertical="center" wrapText="1"/>
    </xf>
    <xf numFmtId="4" fontId="66" fillId="0" borderId="92" xfId="0" applyNumberFormat="1" applyFont="1" applyFill="1" applyBorder="1" applyAlignment="1">
      <alignment vertical="center"/>
    </xf>
    <xf numFmtId="4" fontId="65" fillId="0" borderId="92" xfId="0" applyNumberFormat="1" applyFont="1" applyFill="1" applyBorder="1" applyAlignment="1">
      <alignment vertical="center"/>
    </xf>
    <xf numFmtId="166" fontId="66" fillId="0" borderId="93" xfId="10" applyNumberFormat="1" applyFont="1" applyFill="1" applyBorder="1" applyAlignment="1">
      <alignment vertical="center"/>
    </xf>
    <xf numFmtId="0" fontId="65" fillId="0" borderId="95" xfId="0" applyFont="1" applyBorder="1" applyAlignment="1">
      <alignment vertical="center"/>
    </xf>
    <xf numFmtId="4" fontId="65" fillId="37" borderId="96" xfId="0" applyNumberFormat="1" applyFont="1" applyFill="1" applyBorder="1" applyAlignment="1">
      <alignment vertical="center"/>
    </xf>
    <xf numFmtId="4" fontId="65" fillId="0" borderId="95" xfId="0" applyNumberFormat="1" applyFont="1" applyFill="1" applyBorder="1" applyAlignment="1">
      <alignment vertical="center"/>
    </xf>
    <xf numFmtId="166" fontId="65" fillId="0" borderId="97" xfId="10" applyNumberFormat="1" applyFont="1" applyFill="1" applyBorder="1" applyAlignment="1">
      <alignment vertical="center"/>
    </xf>
    <xf numFmtId="4" fontId="66" fillId="37" borderId="98" xfId="0" applyNumberFormat="1" applyFont="1" applyFill="1" applyBorder="1" applyAlignment="1">
      <alignment vertical="center"/>
    </xf>
    <xf numFmtId="4" fontId="66" fillId="0" borderId="95" xfId="0" applyNumberFormat="1" applyFont="1" applyFill="1" applyBorder="1" applyAlignment="1">
      <alignment vertical="center"/>
    </xf>
    <xf numFmtId="166" fontId="66" fillId="0" borderId="97" xfId="10" applyNumberFormat="1" applyFont="1" applyFill="1" applyBorder="1" applyAlignment="1">
      <alignment vertical="center"/>
    </xf>
    <xf numFmtId="166" fontId="66" fillId="37" borderId="98" xfId="10" applyNumberFormat="1" applyFont="1" applyFill="1" applyBorder="1" applyAlignment="1">
      <alignment vertical="center"/>
    </xf>
    <xf numFmtId="166" fontId="66" fillId="0" borderId="95" xfId="10" applyNumberFormat="1" applyFont="1" applyFill="1" applyBorder="1" applyAlignment="1">
      <alignment vertical="center"/>
    </xf>
    <xf numFmtId="4" fontId="66" fillId="36" borderId="99" xfId="0" applyNumberFormat="1" applyFont="1" applyFill="1" applyBorder="1" applyAlignment="1">
      <alignment vertical="center"/>
    </xf>
    <xf numFmtId="0" fontId="66" fillId="0" borderId="91" xfId="0" applyFont="1" applyFill="1" applyBorder="1" applyAlignment="1">
      <alignment horizontal="right" vertical="center" wrapText="1"/>
    </xf>
    <xf numFmtId="0" fontId="65" fillId="0" borderId="94" xfId="0" applyFont="1" applyFill="1" applyBorder="1" applyAlignment="1">
      <alignment vertical="center" wrapText="1"/>
    </xf>
    <xf numFmtId="0" fontId="66" fillId="35" borderId="86" xfId="0" applyFont="1" applyFill="1" applyBorder="1" applyAlignment="1">
      <alignment vertical="center"/>
    </xf>
    <xf numFmtId="0" fontId="66" fillId="35" borderId="90" xfId="0" applyFont="1" applyFill="1" applyBorder="1" applyAlignment="1">
      <alignment horizontal="center" vertical="center" wrapText="1"/>
    </xf>
    <xf numFmtId="0" fontId="65" fillId="0" borderId="0" xfId="0" applyFont="1" applyBorder="1" applyAlignment="1">
      <alignment horizontal="right" vertical="center" wrapText="1"/>
    </xf>
    <xf numFmtId="0" fontId="65" fillId="0" borderId="53" xfId="0" applyFont="1" applyBorder="1" applyAlignment="1">
      <alignment vertical="center"/>
    </xf>
    <xf numFmtId="0" fontId="65" fillId="0" borderId="83" xfId="0" applyFont="1" applyFill="1" applyBorder="1" applyAlignment="1">
      <alignment horizontal="center" vertical="center" wrapText="1"/>
    </xf>
    <xf numFmtId="4" fontId="65" fillId="0" borderId="83" xfId="0" applyNumberFormat="1" applyFont="1" applyFill="1" applyBorder="1" applyAlignment="1">
      <alignment horizontal="center" vertical="center" wrapText="1"/>
    </xf>
    <xf numFmtId="0" fontId="66" fillId="0" borderId="83" xfId="0" applyFont="1" applyFill="1" applyBorder="1" applyAlignment="1">
      <alignment horizontal="center" vertical="center"/>
    </xf>
    <xf numFmtId="2" fontId="65" fillId="32" borderId="85" xfId="0" applyNumberFormat="1" applyFont="1" applyFill="1" applyBorder="1" applyAlignment="1">
      <alignment vertical="center"/>
    </xf>
    <xf numFmtId="4" fontId="65" fillId="32" borderId="85" xfId="0" applyNumberFormat="1" applyFont="1" applyFill="1" applyBorder="1" applyAlignment="1">
      <alignment vertical="center"/>
    </xf>
    <xf numFmtId="4" fontId="66" fillId="32" borderId="85" xfId="0" applyNumberFormat="1" applyFont="1" applyFill="1" applyBorder="1" applyAlignment="1">
      <alignment vertical="center"/>
    </xf>
    <xf numFmtId="0" fontId="65" fillId="0" borderId="85" xfId="0" applyFont="1" applyFill="1" applyBorder="1" applyAlignment="1">
      <alignment horizontal="center" vertical="center" wrapText="1"/>
    </xf>
    <xf numFmtId="4" fontId="65" fillId="0" borderId="85" xfId="0" applyNumberFormat="1" applyFont="1" applyFill="1" applyBorder="1" applyAlignment="1">
      <alignment horizontal="right" vertical="center" wrapText="1"/>
    </xf>
    <xf numFmtId="2" fontId="65" fillId="0" borderId="85" xfId="0" applyNumberFormat="1" applyFont="1" applyFill="1" applyBorder="1" applyAlignment="1">
      <alignment vertical="center"/>
    </xf>
    <xf numFmtId="4" fontId="65" fillId="0" borderId="85" xfId="0" applyNumberFormat="1" applyFont="1" applyFill="1" applyBorder="1" applyAlignment="1">
      <alignment vertical="center"/>
    </xf>
    <xf numFmtId="4" fontId="66" fillId="0" borderId="85" xfId="0" applyNumberFormat="1" applyFont="1" applyFill="1" applyBorder="1" applyAlignment="1">
      <alignment vertical="center"/>
    </xf>
    <xf numFmtId="0" fontId="65" fillId="0" borderId="85" xfId="0" applyFont="1" applyFill="1" applyBorder="1" applyAlignment="1">
      <alignment horizontal="left" vertical="center" wrapText="1"/>
    </xf>
    <xf numFmtId="2" fontId="65" fillId="0" borderId="85" xfId="0" applyNumberFormat="1" applyFont="1" applyBorder="1" applyAlignment="1">
      <alignment vertical="center"/>
    </xf>
    <xf numFmtId="4" fontId="65" fillId="0" borderId="85" xfId="0" applyNumberFormat="1" applyFont="1" applyBorder="1" applyAlignment="1">
      <alignment vertical="center"/>
    </xf>
    <xf numFmtId="170" fontId="65" fillId="0" borderId="85" xfId="0" applyNumberFormat="1" applyFont="1" applyBorder="1" applyAlignment="1">
      <alignment vertical="center"/>
    </xf>
    <xf numFmtId="4" fontId="66" fillId="0" borderId="85" xfId="0" applyNumberFormat="1" applyFont="1" applyBorder="1" applyAlignment="1">
      <alignment vertical="center"/>
    </xf>
    <xf numFmtId="4" fontId="65" fillId="0" borderId="85" xfId="0" applyNumberFormat="1" applyFont="1" applyFill="1" applyBorder="1" applyAlignment="1">
      <alignment horizontal="right" vertical="center"/>
    </xf>
    <xf numFmtId="4" fontId="65" fillId="36" borderId="85" xfId="0" applyNumberFormat="1" applyFont="1" applyFill="1" applyBorder="1" applyAlignment="1">
      <alignment horizontal="left" vertical="center" wrapText="1"/>
    </xf>
    <xf numFmtId="4" fontId="65" fillId="36" borderId="85" xfId="0" applyNumberFormat="1" applyFont="1" applyFill="1" applyBorder="1" applyAlignment="1">
      <alignment horizontal="right" vertical="center"/>
    </xf>
    <xf numFmtId="2" fontId="65" fillId="36" borderId="85" xfId="0" applyNumberFormat="1" applyFont="1" applyFill="1" applyBorder="1" applyAlignment="1">
      <alignment vertical="center"/>
    </xf>
    <xf numFmtId="4" fontId="65" fillId="36" borderId="85" xfId="0" applyNumberFormat="1" applyFont="1" applyFill="1" applyBorder="1" applyAlignment="1">
      <alignment vertical="center"/>
    </xf>
    <xf numFmtId="4" fontId="66" fillId="36" borderId="85" xfId="0" applyNumberFormat="1" applyFont="1" applyFill="1" applyBorder="1" applyAlignment="1">
      <alignment vertical="center"/>
    </xf>
    <xf numFmtId="4" fontId="65" fillId="32" borderId="85" xfId="0" applyNumberFormat="1" applyFont="1" applyFill="1" applyBorder="1" applyAlignment="1">
      <alignment horizontal="left" vertical="center" wrapText="1"/>
    </xf>
    <xf numFmtId="4" fontId="65" fillId="32" borderId="85" xfId="0" applyNumberFormat="1" applyFont="1" applyFill="1" applyBorder="1" applyAlignment="1">
      <alignment horizontal="right" vertical="center"/>
    </xf>
    <xf numFmtId="170" fontId="65" fillId="32" borderId="85" xfId="0" applyNumberFormat="1" applyFont="1" applyFill="1" applyBorder="1" applyAlignment="1">
      <alignment vertical="center"/>
    </xf>
    <xf numFmtId="4" fontId="65" fillId="0" borderId="85" xfId="0" applyNumberFormat="1" applyFont="1" applyFill="1" applyBorder="1" applyAlignment="1">
      <alignment horizontal="left" vertical="center"/>
    </xf>
    <xf numFmtId="4" fontId="65" fillId="0" borderId="85" xfId="0" applyNumberFormat="1" applyFont="1" applyFill="1" applyBorder="1" applyAlignment="1">
      <alignment horizontal="left" vertical="center" wrapText="1"/>
    </xf>
    <xf numFmtId="4" fontId="65" fillId="32" borderId="84" xfId="0" applyNumberFormat="1" applyFont="1" applyFill="1" applyBorder="1" applyAlignment="1">
      <alignment horizontal="left" vertical="center" wrapText="1"/>
    </xf>
    <xf numFmtId="4" fontId="65" fillId="32" borderId="84" xfId="0" applyNumberFormat="1" applyFont="1" applyFill="1" applyBorder="1" applyAlignment="1">
      <alignment horizontal="right" vertical="center"/>
    </xf>
    <xf numFmtId="2" fontId="65" fillId="32" borderId="84" xfId="0" applyNumberFormat="1" applyFont="1" applyFill="1" applyBorder="1" applyAlignment="1">
      <alignment vertical="center"/>
    </xf>
    <xf numFmtId="4" fontId="65" fillId="32" borderId="84" xfId="0" applyNumberFormat="1" applyFont="1" applyFill="1" applyBorder="1" applyAlignment="1">
      <alignment vertical="center"/>
    </xf>
    <xf numFmtId="4" fontId="66" fillId="32" borderId="84" xfId="0" applyNumberFormat="1" applyFont="1" applyFill="1" applyBorder="1" applyAlignment="1">
      <alignment vertical="center"/>
    </xf>
    <xf numFmtId="0" fontId="65" fillId="0" borderId="85" xfId="0" applyFont="1" applyBorder="1" applyAlignment="1">
      <alignment horizontal="center" vertical="center"/>
    </xf>
    <xf numFmtId="166" fontId="66" fillId="35" borderId="84" xfId="10" applyNumberFormat="1" applyFont="1" applyFill="1" applyBorder="1" applyAlignment="1">
      <alignment horizontal="center" vertical="center"/>
    </xf>
    <xf numFmtId="0" fontId="65" fillId="0" borderId="83" xfId="0" applyFont="1" applyFill="1" applyBorder="1" applyAlignment="1">
      <alignment horizontal="center" vertical="center"/>
    </xf>
    <xf numFmtId="166" fontId="66" fillId="0" borderId="83" xfId="10" applyNumberFormat="1" applyFont="1" applyFill="1" applyBorder="1" applyAlignment="1">
      <alignment horizontal="center" vertical="center"/>
    </xf>
    <xf numFmtId="0" fontId="65" fillId="32" borderId="85" xfId="0" applyFont="1" applyFill="1" applyBorder="1" applyAlignment="1">
      <alignment horizontal="center" vertical="center"/>
    </xf>
    <xf numFmtId="0" fontId="65" fillId="0" borderId="85" xfId="0" applyFont="1" applyFill="1" applyBorder="1" applyAlignment="1">
      <alignment horizontal="center" vertical="center"/>
    </xf>
    <xf numFmtId="166" fontId="66" fillId="0" borderId="85" xfId="10" applyNumberFormat="1" applyFont="1" applyFill="1" applyBorder="1" applyAlignment="1">
      <alignment vertical="center"/>
    </xf>
    <xf numFmtId="0" fontId="65" fillId="0" borderId="85" xfId="0" applyFont="1" applyBorder="1" applyAlignment="1">
      <alignment vertical="center"/>
    </xf>
    <xf numFmtId="166" fontId="65" fillId="0" borderId="85" xfId="10" applyNumberFormat="1" applyFont="1" applyBorder="1" applyAlignment="1">
      <alignment vertical="center"/>
    </xf>
    <xf numFmtId="166" fontId="65" fillId="0" borderId="85" xfId="10" applyNumberFormat="1" applyFont="1" applyFill="1" applyBorder="1" applyAlignment="1">
      <alignment vertical="center"/>
    </xf>
    <xf numFmtId="0" fontId="65" fillId="36" borderId="85" xfId="0" applyFont="1" applyFill="1" applyBorder="1" applyAlignment="1">
      <alignment horizontal="center" vertical="center"/>
    </xf>
    <xf numFmtId="166" fontId="65" fillId="36" borderId="85" xfId="10" applyNumberFormat="1" applyFont="1" applyFill="1" applyBorder="1" applyAlignment="1">
      <alignment vertical="center"/>
    </xf>
    <xf numFmtId="166" fontId="65" fillId="32" borderId="85" xfId="10" applyNumberFormat="1" applyFont="1" applyFill="1" applyBorder="1" applyAlignment="1">
      <alignment vertical="center"/>
    </xf>
    <xf numFmtId="3" fontId="65" fillId="32" borderId="84" xfId="0" applyNumberFormat="1" applyFont="1" applyFill="1" applyBorder="1" applyAlignment="1">
      <alignment horizontal="center" vertical="center"/>
    </xf>
    <xf numFmtId="166" fontId="65" fillId="32" borderId="84" xfId="10" applyNumberFormat="1" applyFont="1" applyFill="1" applyBorder="1" applyAlignment="1">
      <alignment vertical="center"/>
    </xf>
    <xf numFmtId="0" fontId="82" fillId="35" borderId="88" xfId="0" applyFont="1" applyFill="1" applyBorder="1" applyAlignment="1">
      <alignment horizontal="center" vertical="center" wrapText="1"/>
    </xf>
    <xf numFmtId="0" fontId="76" fillId="39" borderId="87" xfId="0" applyFont="1" applyFill="1" applyBorder="1" applyAlignment="1">
      <alignment vertical="center" wrapText="1"/>
    </xf>
    <xf numFmtId="0" fontId="71" fillId="0" borderId="87" xfId="0" applyFont="1" applyBorder="1" applyAlignment="1">
      <alignment vertical="center" wrapText="1"/>
    </xf>
    <xf numFmtId="0" fontId="76" fillId="39" borderId="85" xfId="0" applyFont="1" applyFill="1" applyBorder="1" applyAlignment="1">
      <alignment vertical="center" wrapText="1"/>
    </xf>
    <xf numFmtId="0" fontId="71" fillId="0" borderId="85" xfId="0" applyFont="1" applyBorder="1" applyAlignment="1">
      <alignment vertical="center" wrapText="1"/>
    </xf>
    <xf numFmtId="0" fontId="76" fillId="0" borderId="85" xfId="0" applyFont="1" applyBorder="1" applyAlignment="1">
      <alignment horizontal="center" vertical="center" wrapText="1"/>
    </xf>
    <xf numFmtId="0" fontId="76" fillId="0" borderId="85" xfId="0" applyFont="1" applyBorder="1" applyAlignment="1">
      <alignment vertical="center" wrapText="1"/>
    </xf>
    <xf numFmtId="0" fontId="76" fillId="39" borderId="85" xfId="0" applyFont="1" applyFill="1" applyBorder="1" applyAlignment="1">
      <alignment horizontal="center" vertical="center" wrapText="1"/>
    </xf>
    <xf numFmtId="0" fontId="76" fillId="0" borderId="84" xfId="0" applyFont="1" applyBorder="1" applyAlignment="1">
      <alignment vertical="center" wrapText="1"/>
    </xf>
    <xf numFmtId="0" fontId="83" fillId="35" borderId="88" xfId="0" applyFont="1" applyFill="1" applyBorder="1" applyAlignment="1">
      <alignment horizontal="center" vertical="center" wrapText="1"/>
    </xf>
    <xf numFmtId="0" fontId="83" fillId="35" borderId="88" xfId="0" applyFont="1" applyFill="1" applyBorder="1" applyAlignment="1">
      <alignment horizontal="center" vertical="center"/>
    </xf>
    <xf numFmtId="0" fontId="77" fillId="0" borderId="87" xfId="0" applyFont="1" applyBorder="1" applyAlignment="1">
      <alignment horizontal="center" vertical="center" wrapText="1"/>
    </xf>
    <xf numFmtId="0" fontId="77" fillId="0" borderId="87" xfId="0" applyFont="1" applyBorder="1" applyAlignment="1">
      <alignment vertical="center" wrapText="1"/>
    </xf>
    <xf numFmtId="0" fontId="77" fillId="0" borderId="85" xfId="0" applyFont="1" applyBorder="1" applyAlignment="1">
      <alignment horizontal="center" vertical="center" wrapText="1"/>
    </xf>
    <xf numFmtId="0" fontId="77" fillId="0" borderId="85" xfId="0" applyFont="1" applyBorder="1" applyAlignment="1">
      <alignment vertical="center" wrapText="1"/>
    </xf>
    <xf numFmtId="0" fontId="79" fillId="0" borderId="85" xfId="0" applyFont="1" applyBorder="1" applyAlignment="1">
      <alignment horizontal="center" vertical="center" wrapText="1"/>
    </xf>
    <xf numFmtId="0" fontId="27" fillId="0" borderId="85" xfId="0" applyFont="1" applyBorder="1" applyAlignment="1">
      <alignment horizontal="center" vertical="center" wrapText="1"/>
    </xf>
    <xf numFmtId="0" fontId="77" fillId="0" borderId="84" xfId="0" applyFont="1" applyBorder="1" applyAlignment="1">
      <alignment vertical="center" wrapText="1"/>
    </xf>
    <xf numFmtId="0" fontId="79" fillId="39" borderId="87" xfId="0" applyFont="1" applyFill="1" applyBorder="1" applyAlignment="1">
      <alignment vertical="center" wrapText="1"/>
    </xf>
    <xf numFmtId="0" fontId="79" fillId="39" borderId="85" xfId="0" applyFont="1" applyFill="1" applyBorder="1" applyAlignment="1">
      <alignment vertical="center" wrapText="1"/>
    </xf>
    <xf numFmtId="0" fontId="79" fillId="0" borderId="85" xfId="0" applyFont="1" applyBorder="1" applyAlignment="1">
      <alignment vertical="center" wrapText="1"/>
    </xf>
    <xf numFmtId="0" fontId="79" fillId="0" borderId="85" xfId="0" applyFont="1" applyBorder="1" applyAlignment="1">
      <alignment horizontal="center" vertical="center"/>
    </xf>
    <xf numFmtId="0" fontId="79" fillId="0" borderId="85" xfId="0" applyFont="1" applyBorder="1" applyAlignment="1">
      <alignment vertical="center"/>
    </xf>
    <xf numFmtId="0" fontId="79" fillId="0" borderId="84" xfId="0" applyFont="1" applyBorder="1" applyAlignment="1">
      <alignment vertical="center" wrapText="1"/>
    </xf>
    <xf numFmtId="0" fontId="79" fillId="39" borderId="84" xfId="0" applyFont="1" applyFill="1" applyBorder="1" applyAlignment="1">
      <alignment vertical="center" wrapText="1"/>
    </xf>
    <xf numFmtId="0" fontId="64" fillId="35" borderId="100" xfId="191" applyFont="1" applyFill="1" applyBorder="1" applyAlignment="1">
      <alignment horizontal="center" vertical="center" wrapText="1"/>
    </xf>
    <xf numFmtId="0" fontId="64" fillId="35" borderId="85" xfId="191" applyFont="1" applyFill="1" applyBorder="1" applyAlignment="1">
      <alignment horizontal="center" vertical="center" wrapText="1"/>
    </xf>
    <xf numFmtId="0" fontId="64" fillId="35" borderId="101" xfId="191" applyFont="1" applyFill="1" applyBorder="1" applyAlignment="1">
      <alignment horizontal="center" vertical="center" wrapText="1"/>
    </xf>
    <xf numFmtId="0" fontId="10" fillId="0" borderId="0" xfId="191" applyAlignment="1">
      <alignment vertical="center" wrapText="1"/>
    </xf>
    <xf numFmtId="0" fontId="10" fillId="0" borderId="102" xfId="191" applyFill="1" applyBorder="1" applyAlignment="1">
      <alignment vertical="center" wrapText="1"/>
    </xf>
    <xf numFmtId="0" fontId="10" fillId="0" borderId="103" xfId="191" applyFill="1" applyBorder="1" applyAlignment="1">
      <alignment vertical="center" wrapText="1"/>
    </xf>
    <xf numFmtId="3" fontId="10" fillId="0" borderId="103" xfId="191" applyNumberFormat="1" applyFill="1" applyBorder="1" applyAlignment="1">
      <alignment vertical="center" wrapText="1"/>
    </xf>
    <xf numFmtId="0" fontId="10" fillId="0" borderId="104" xfId="191" applyFill="1" applyBorder="1" applyAlignment="1">
      <alignment vertical="center" wrapText="1"/>
    </xf>
    <xf numFmtId="0" fontId="10" fillId="0" borderId="105" xfId="191" applyFill="1" applyBorder="1" applyAlignment="1">
      <alignment vertical="center" wrapText="1"/>
    </xf>
    <xf numFmtId="0" fontId="10" fillId="0" borderId="106" xfId="191" applyFill="1" applyBorder="1" applyAlignment="1">
      <alignment vertical="center" wrapText="1"/>
    </xf>
    <xf numFmtId="3" fontId="10" fillId="0" borderId="106" xfId="191" applyNumberFormat="1" applyFill="1" applyBorder="1" applyAlignment="1">
      <alignment vertical="center" wrapText="1"/>
    </xf>
    <xf numFmtId="0" fontId="10" fillId="0" borderId="107" xfId="191" applyFill="1" applyBorder="1" applyAlignment="1">
      <alignment vertical="center" wrapText="1"/>
    </xf>
    <xf numFmtId="0" fontId="10" fillId="0" borderId="107" xfId="191" applyFill="1" applyBorder="1" applyAlignment="1">
      <alignment horizontal="left" vertical="center" wrapText="1"/>
    </xf>
    <xf numFmtId="0" fontId="10" fillId="0" borderId="106" xfId="191" applyBorder="1" applyAlignment="1">
      <alignment vertical="center" wrapText="1"/>
    </xf>
    <xf numFmtId="0" fontId="10" fillId="0" borderId="107" xfId="191" applyBorder="1" applyAlignment="1">
      <alignment vertical="center" wrapText="1"/>
    </xf>
    <xf numFmtId="3" fontId="10" fillId="0" borderId="106" xfId="191" applyNumberFormat="1" applyBorder="1" applyAlignment="1">
      <alignment vertical="center" wrapText="1"/>
    </xf>
    <xf numFmtId="3" fontId="10" fillId="0" borderId="106" xfId="191" applyNumberFormat="1" applyBorder="1" applyAlignment="1">
      <alignment horizontal="right" vertical="center" wrapText="1"/>
    </xf>
    <xf numFmtId="0" fontId="10" fillId="0" borderId="108" xfId="191" applyFill="1" applyBorder="1" applyAlignment="1">
      <alignment vertical="center" wrapText="1"/>
    </xf>
    <xf numFmtId="0" fontId="10" fillId="0" borderId="109" xfId="191" applyBorder="1" applyAlignment="1">
      <alignment vertical="center" wrapText="1"/>
    </xf>
    <xf numFmtId="3" fontId="10" fillId="0" borderId="109" xfId="191" applyNumberFormat="1" applyBorder="1" applyAlignment="1">
      <alignment horizontal="right" vertical="center" wrapText="1"/>
    </xf>
    <xf numFmtId="0" fontId="10" fillId="0" borderId="110" xfId="191" applyBorder="1" applyAlignment="1">
      <alignment vertical="center" wrapText="1"/>
    </xf>
    <xf numFmtId="0" fontId="10" fillId="0" borderId="111" xfId="191" applyBorder="1" applyAlignment="1">
      <alignment vertical="center" wrapText="1"/>
    </xf>
    <xf numFmtId="3" fontId="10" fillId="0" borderId="111" xfId="191" applyNumberFormat="1" applyBorder="1" applyAlignment="1">
      <alignment vertical="center" wrapText="1"/>
    </xf>
    <xf numFmtId="0" fontId="10" fillId="0" borderId="112" xfId="191" applyBorder="1" applyAlignment="1">
      <alignment vertical="center" wrapText="1"/>
    </xf>
    <xf numFmtId="0" fontId="66" fillId="35" borderId="84" xfId="0" applyFont="1" applyFill="1" applyBorder="1" applyAlignment="1">
      <alignment horizontal="center" vertical="center"/>
    </xf>
    <xf numFmtId="0" fontId="66" fillId="35" borderId="84" xfId="0" applyFont="1" applyFill="1" applyBorder="1" applyAlignment="1">
      <alignment horizontal="center" vertical="center" wrapText="1"/>
    </xf>
    <xf numFmtId="166" fontId="65" fillId="0" borderId="0" xfId="10" applyNumberFormat="1" applyFont="1" applyFill="1" applyBorder="1" applyAlignment="1">
      <alignment vertical="center"/>
    </xf>
    <xf numFmtId="166" fontId="65" fillId="0" borderId="53" xfId="10" applyNumberFormat="1" applyFont="1" applyFill="1" applyBorder="1" applyAlignment="1">
      <alignment vertical="center"/>
    </xf>
    <xf numFmtId="4" fontId="66" fillId="0" borderId="0" xfId="0" applyNumberFormat="1" applyFont="1" applyFill="1" applyBorder="1" applyAlignment="1">
      <alignment vertical="center"/>
    </xf>
    <xf numFmtId="166" fontId="66" fillId="0" borderId="0" xfId="10" applyNumberFormat="1" applyFont="1" applyFill="1" applyBorder="1" applyAlignment="1">
      <alignment vertical="center"/>
    </xf>
    <xf numFmtId="0" fontId="65" fillId="0" borderId="0" xfId="0" applyFont="1" applyFill="1" applyBorder="1" applyAlignment="1">
      <alignment horizontal="center" vertical="center" wrapText="1"/>
    </xf>
    <xf numFmtId="4" fontId="65" fillId="0" borderId="0" xfId="0" applyNumberFormat="1" applyFont="1" applyFill="1" applyAlignment="1">
      <alignment vertical="center"/>
    </xf>
    <xf numFmtId="0" fontId="71" fillId="0" borderId="0" xfId="0" applyFont="1" applyFill="1" applyBorder="1" applyAlignment="1">
      <alignment horizontal="center" vertical="center" wrapText="1"/>
    </xf>
    <xf numFmtId="0" fontId="71" fillId="32" borderId="0" xfId="0" applyFont="1" applyFill="1" applyBorder="1" applyAlignment="1">
      <alignment horizontal="center" vertical="center" wrapText="1"/>
    </xf>
    <xf numFmtId="0" fontId="71" fillId="36" borderId="0" xfId="0" applyFont="1" applyFill="1" applyBorder="1" applyAlignment="1">
      <alignment horizontal="center" vertical="center" wrapText="1"/>
    </xf>
    <xf numFmtId="0" fontId="66" fillId="0" borderId="17" xfId="0" applyFont="1" applyFill="1" applyBorder="1" applyAlignment="1">
      <alignment horizontal="right" vertical="center" wrapText="1"/>
    </xf>
    <xf numFmtId="4" fontId="66" fillId="0" borderId="17" xfId="0" applyNumberFormat="1" applyFont="1" applyFill="1" applyBorder="1" applyAlignment="1">
      <alignment vertical="center"/>
    </xf>
    <xf numFmtId="4" fontId="65" fillId="0" borderId="17" xfId="0" applyNumberFormat="1" applyFont="1" applyFill="1" applyBorder="1" applyAlignment="1">
      <alignment vertical="center"/>
    </xf>
    <xf numFmtId="166" fontId="66" fillId="0" borderId="17" xfId="10" applyNumberFormat="1" applyFont="1" applyFill="1" applyBorder="1" applyAlignment="1">
      <alignment vertical="center"/>
    </xf>
    <xf numFmtId="4" fontId="65" fillId="0" borderId="0" xfId="0" applyNumberFormat="1" applyFont="1" applyFill="1" applyBorder="1" applyAlignment="1">
      <alignment vertical="center"/>
    </xf>
    <xf numFmtId="0" fontId="65" fillId="0" borderId="0" xfId="0" applyFont="1" applyFill="1" applyBorder="1" applyAlignment="1">
      <alignment vertical="center"/>
    </xf>
    <xf numFmtId="0" fontId="65" fillId="0" borderId="0" xfId="0" applyFont="1" applyFill="1" applyBorder="1" applyAlignment="1">
      <alignment horizontal="right" vertical="center"/>
    </xf>
    <xf numFmtId="0" fontId="65" fillId="0" borderId="0" xfId="0" applyFont="1" applyFill="1" applyBorder="1" applyAlignment="1">
      <alignment horizontal="center" vertical="center"/>
    </xf>
    <xf numFmtId="0" fontId="65" fillId="32" borderId="85" xfId="0" applyFont="1" applyFill="1" applyBorder="1" applyAlignment="1">
      <alignment horizontal="center" vertical="center" wrapText="1"/>
    </xf>
    <xf numFmtId="0" fontId="65" fillId="0" borderId="85" xfId="0" applyFont="1" applyBorder="1" applyAlignment="1">
      <alignment horizontal="center" vertical="center" wrapText="1"/>
    </xf>
    <xf numFmtId="0" fontId="65" fillId="36" borderId="85" xfId="0" applyFont="1" applyFill="1" applyBorder="1" applyAlignment="1">
      <alignment horizontal="center" vertical="center" wrapText="1"/>
    </xf>
    <xf numFmtId="0" fontId="66" fillId="0" borderId="0" xfId="0" applyFont="1" applyFill="1" applyAlignment="1">
      <alignment horizontal="right" vertical="center"/>
    </xf>
    <xf numFmtId="2" fontId="66" fillId="0" borderId="0" xfId="0" applyNumberFormat="1" applyFont="1" applyFill="1" applyAlignment="1">
      <alignment horizontal="left" vertical="center"/>
    </xf>
    <xf numFmtId="0" fontId="37" fillId="0" borderId="0" xfId="19" applyFont="1" applyAlignment="1">
      <alignment vertical="center" wrapText="1"/>
    </xf>
    <xf numFmtId="0" fontId="65" fillId="0" borderId="0" xfId="0" applyFont="1" applyBorder="1" applyAlignment="1">
      <alignment horizontal="center" vertical="center"/>
    </xf>
    <xf numFmtId="0" fontId="65" fillId="35" borderId="1" xfId="0" applyFont="1" applyFill="1" applyBorder="1" applyAlignment="1">
      <alignment horizontal="center" vertical="center"/>
    </xf>
    <xf numFmtId="17" fontId="68" fillId="0" borderId="1" xfId="0" applyNumberFormat="1" applyFont="1" applyBorder="1" applyAlignment="1">
      <alignment horizontal="right" vertical="center"/>
    </xf>
    <xf numFmtId="4" fontId="68" fillId="32" borderId="1" xfId="0" applyNumberFormat="1" applyFont="1" applyFill="1" applyBorder="1" applyAlignment="1">
      <alignment horizontal="right" vertical="center"/>
    </xf>
    <xf numFmtId="4" fontId="68" fillId="0" borderId="1" xfId="0" applyNumberFormat="1" applyFont="1" applyBorder="1" applyAlignment="1">
      <alignment horizontal="right" vertical="center"/>
    </xf>
    <xf numFmtId="4" fontId="68" fillId="0" borderId="0" xfId="0" applyNumberFormat="1" applyFont="1" applyBorder="1" applyAlignment="1">
      <alignment horizontal="right" vertical="center"/>
    </xf>
    <xf numFmtId="4" fontId="65" fillId="0" borderId="1" xfId="0" applyNumberFormat="1" applyFont="1" applyBorder="1" applyAlignment="1">
      <alignment vertical="center"/>
    </xf>
    <xf numFmtId="0" fontId="65" fillId="0" borderId="1" xfId="0" applyFont="1" applyBorder="1" applyAlignment="1">
      <alignment vertical="center"/>
    </xf>
    <xf numFmtId="0" fontId="65" fillId="0" borderId="0" xfId="0" applyFont="1" applyBorder="1" applyAlignment="1">
      <alignment horizontal="right" vertical="center"/>
    </xf>
    <xf numFmtId="4" fontId="65" fillId="0" borderId="0" xfId="0" applyNumberFormat="1" applyFont="1" applyBorder="1" applyAlignment="1">
      <alignment vertical="center"/>
    </xf>
    <xf numFmtId="0" fontId="65" fillId="32" borderId="0" xfId="0" applyFont="1" applyFill="1" applyBorder="1" applyAlignment="1">
      <alignment vertical="center"/>
    </xf>
    <xf numFmtId="4" fontId="68" fillId="32" borderId="0" xfId="0" applyNumberFormat="1" applyFont="1" applyFill="1" applyBorder="1" applyAlignment="1">
      <alignment horizontal="right" vertical="center"/>
    </xf>
    <xf numFmtId="4" fontId="68" fillId="0" borderId="1" xfId="0" applyNumberFormat="1" applyFont="1" applyFill="1" applyBorder="1" applyAlignment="1">
      <alignment horizontal="right" vertical="center"/>
    </xf>
    <xf numFmtId="0" fontId="37" fillId="0" borderId="0" xfId="19" applyFont="1" applyAlignment="1">
      <alignment horizontal="center" vertical="center" wrapText="1"/>
    </xf>
    <xf numFmtId="0" fontId="11" fillId="0" borderId="0" xfId="124" applyFont="1" applyAlignment="1">
      <alignment horizontal="center" vertical="center" wrapText="1"/>
    </xf>
    <xf numFmtId="0" fontId="9" fillId="0" borderId="0" xfId="19" applyFont="1" applyAlignment="1">
      <alignment horizontal="center" vertical="center" wrapText="1"/>
    </xf>
    <xf numFmtId="0" fontId="63" fillId="35" borderId="85" xfId="124" applyFont="1" applyFill="1" applyBorder="1" applyAlignment="1">
      <alignment horizontal="center" vertical="center" wrapText="1"/>
    </xf>
    <xf numFmtId="0" fontId="9" fillId="32" borderId="85" xfId="19" applyFont="1" applyFill="1" applyBorder="1" applyAlignment="1">
      <alignment horizontal="left" vertical="center" wrapText="1"/>
    </xf>
    <xf numFmtId="17" fontId="9" fillId="32" borderId="85" xfId="19" applyNumberFormat="1" applyFont="1" applyFill="1" applyBorder="1" applyAlignment="1">
      <alignment horizontal="center" vertical="center" wrapText="1"/>
    </xf>
    <xf numFmtId="4" fontId="9" fillId="32" borderId="85" xfId="19" applyNumberFormat="1" applyFont="1" applyFill="1" applyBorder="1" applyAlignment="1">
      <alignment horizontal="right" vertical="center" wrapText="1" indent="1"/>
    </xf>
    <xf numFmtId="0" fontId="9" fillId="0" borderId="85" xfId="19" applyFont="1" applyBorder="1" applyAlignment="1">
      <alignment horizontal="left" vertical="center" wrapText="1"/>
    </xf>
    <xf numFmtId="17" fontId="9" fillId="0" borderId="85" xfId="19" applyNumberFormat="1" applyFont="1" applyBorder="1" applyAlignment="1">
      <alignment horizontal="center" vertical="center" wrapText="1"/>
    </xf>
    <xf numFmtId="4" fontId="9" fillId="0" borderId="85" xfId="19" applyNumberFormat="1" applyFont="1" applyBorder="1" applyAlignment="1">
      <alignment horizontal="right" vertical="center" wrapText="1" indent="1"/>
    </xf>
    <xf numFmtId="0" fontId="9" fillId="0" borderId="85" xfId="19" applyFont="1" applyFill="1" applyBorder="1" applyAlignment="1">
      <alignment horizontal="left" vertical="center" wrapText="1"/>
    </xf>
    <xf numFmtId="17" fontId="9" fillId="0" borderId="85" xfId="19" applyNumberFormat="1" applyFont="1" applyFill="1" applyBorder="1" applyAlignment="1">
      <alignment horizontal="center" vertical="center" wrapText="1"/>
    </xf>
    <xf numFmtId="4" fontId="9" fillId="0" borderId="85" xfId="19" applyNumberFormat="1" applyFont="1" applyFill="1" applyBorder="1" applyAlignment="1">
      <alignment horizontal="right" vertical="center" wrapText="1" indent="1"/>
    </xf>
    <xf numFmtId="0" fontId="9" fillId="0" borderId="85" xfId="19" applyFont="1" applyBorder="1" applyAlignment="1">
      <alignment horizontal="right" vertical="center" wrapText="1" indent="1"/>
    </xf>
    <xf numFmtId="0" fontId="9" fillId="0" borderId="84" xfId="19" applyFont="1" applyFill="1" applyBorder="1" applyAlignment="1">
      <alignment horizontal="center" vertical="center" wrapText="1"/>
    </xf>
    <xf numFmtId="4" fontId="9" fillId="0" borderId="84" xfId="19" applyNumberFormat="1" applyFont="1" applyFill="1" applyBorder="1" applyAlignment="1">
      <alignment horizontal="center" vertical="center" wrapText="1"/>
    </xf>
    <xf numFmtId="167" fontId="9" fillId="0" borderId="84" xfId="19" applyNumberFormat="1" applyFont="1" applyFill="1" applyBorder="1" applyAlignment="1">
      <alignment horizontal="center" vertical="center" wrapText="1"/>
    </xf>
    <xf numFmtId="0" fontId="59" fillId="0" borderId="0" xfId="124" applyFont="1" applyAlignment="1">
      <alignment horizontal="center" vertical="center" wrapText="1"/>
    </xf>
    <xf numFmtId="0" fontId="59" fillId="36" borderId="39" xfId="124" applyFont="1" applyFill="1" applyBorder="1" applyAlignment="1">
      <alignment horizontal="center" vertical="center" wrapText="1"/>
    </xf>
    <xf numFmtId="0" fontId="59" fillId="36" borderId="40" xfId="124" applyFont="1" applyFill="1" applyBorder="1" applyAlignment="1">
      <alignment horizontal="center" vertical="center" wrapText="1"/>
    </xf>
    <xf numFmtId="0" fontId="59" fillId="36" borderId="38" xfId="124" applyFont="1" applyFill="1" applyBorder="1" applyAlignment="1">
      <alignment horizontal="center" vertical="center" wrapText="1"/>
    </xf>
    <xf numFmtId="0" fontId="59" fillId="0" borderId="44" xfId="124" applyFont="1" applyBorder="1" applyAlignment="1">
      <alignment horizontal="left" vertical="center" wrapText="1"/>
    </xf>
    <xf numFmtId="0" fontId="65" fillId="0" borderId="20" xfId="0" applyFont="1" applyBorder="1" applyAlignment="1">
      <alignment horizontal="justify" vertical="center" wrapText="1"/>
    </xf>
    <xf numFmtId="0" fontId="59" fillId="0" borderId="20" xfId="124" applyFont="1" applyBorder="1" applyAlignment="1">
      <alignment horizontal="center" vertical="center" wrapText="1"/>
    </xf>
    <xf numFmtId="0" fontId="59" fillId="0" borderId="55" xfId="124" applyFont="1" applyBorder="1" applyAlignment="1">
      <alignment horizontal="center" vertical="center" wrapText="1"/>
    </xf>
    <xf numFmtId="0" fontId="59" fillId="32" borderId="42" xfId="124" applyFont="1" applyFill="1" applyBorder="1" applyAlignment="1">
      <alignment horizontal="justify" vertical="center" wrapText="1"/>
    </xf>
    <xf numFmtId="0" fontId="59" fillId="32" borderId="43" xfId="124" applyFont="1" applyFill="1" applyBorder="1" applyAlignment="1">
      <alignment horizontal="left" vertical="center" wrapText="1"/>
    </xf>
    <xf numFmtId="0" fontId="65" fillId="0" borderId="78" xfId="0" applyFont="1" applyBorder="1" applyAlignment="1">
      <alignment horizontal="justify" vertical="center" wrapText="1"/>
    </xf>
    <xf numFmtId="0" fontId="59" fillId="0" borderId="78" xfId="124" applyFont="1" applyBorder="1" applyAlignment="1">
      <alignment horizontal="left" vertical="center" wrapText="1"/>
    </xf>
    <xf numFmtId="0" fontId="59" fillId="0" borderId="81" xfId="124" applyFont="1" applyBorder="1" applyAlignment="1">
      <alignment horizontal="left" vertical="center" wrapText="1"/>
    </xf>
    <xf numFmtId="0" fontId="76" fillId="39" borderId="85" xfId="0" applyFont="1" applyFill="1" applyBorder="1" applyAlignment="1">
      <alignment vertical="center" wrapText="1"/>
    </xf>
    <xf numFmtId="0" fontId="76" fillId="0" borderId="85" xfId="0" applyFont="1" applyBorder="1" applyAlignment="1">
      <alignment vertical="center" wrapText="1"/>
    </xf>
    <xf numFmtId="0" fontId="7" fillId="0" borderId="0" xfId="191" applyFont="1" applyAlignment="1">
      <alignment vertical="center"/>
    </xf>
    <xf numFmtId="0" fontId="63" fillId="35" borderId="85" xfId="191" applyFont="1" applyFill="1" applyBorder="1" applyAlignment="1">
      <alignment horizontal="center" vertical="center" wrapText="1"/>
    </xf>
    <xf numFmtId="0" fontId="65" fillId="36" borderId="85" xfId="0" applyFont="1" applyFill="1" applyBorder="1" applyAlignment="1">
      <alignment horizontal="left" vertical="center" wrapText="1"/>
    </xf>
    <xf numFmtId="4" fontId="65" fillId="36" borderId="85" xfId="0" applyNumberFormat="1" applyFont="1" applyFill="1" applyBorder="1" applyAlignment="1">
      <alignment horizontal="right" vertical="center" wrapText="1"/>
    </xf>
    <xf numFmtId="0" fontId="63" fillId="31" borderId="0" xfId="264" applyFont="1" applyFill="1" applyBorder="1" applyAlignment="1">
      <alignment horizontal="center" vertical="center" wrapText="1"/>
    </xf>
    <xf numFmtId="0" fontId="63" fillId="34" borderId="117" xfId="264" applyFont="1" applyFill="1" applyBorder="1" applyAlignment="1">
      <alignment horizontal="center" vertical="center" wrapText="1"/>
    </xf>
    <xf numFmtId="0" fontId="63" fillId="31" borderId="117" xfId="264" applyFont="1" applyFill="1" applyBorder="1" applyAlignment="1">
      <alignment horizontal="center" vertical="center" wrapText="1"/>
    </xf>
    <xf numFmtId="0" fontId="73" fillId="31" borderId="119" xfId="264" applyFont="1" applyFill="1" applyBorder="1" applyAlignment="1">
      <alignment vertical="center"/>
    </xf>
    <xf numFmtId="14" fontId="73" fillId="31" borderId="119" xfId="265" applyNumberFormat="1" applyFont="1" applyFill="1" applyBorder="1" applyAlignment="1">
      <alignment horizontal="center" vertical="center"/>
    </xf>
    <xf numFmtId="14" fontId="73" fillId="31" borderId="119" xfId="264" applyNumberFormat="1" applyFont="1" applyFill="1" applyBorder="1" applyAlignment="1">
      <alignment horizontal="center" vertical="center"/>
    </xf>
    <xf numFmtId="43" fontId="73" fillId="31" borderId="119" xfId="265" applyFont="1" applyFill="1" applyBorder="1" applyAlignment="1">
      <alignment vertical="center"/>
    </xf>
    <xf numFmtId="171" fontId="73" fillId="31" borderId="119" xfId="265" applyNumberFormat="1" applyFont="1" applyFill="1" applyBorder="1" applyAlignment="1">
      <alignment horizontal="center" vertical="center"/>
    </xf>
    <xf numFmtId="171" fontId="73" fillId="31" borderId="119" xfId="265" applyNumberFormat="1" applyFont="1" applyFill="1" applyBorder="1" applyAlignment="1">
      <alignment vertical="center"/>
    </xf>
    <xf numFmtId="0" fontId="91" fillId="31" borderId="1" xfId="264" applyFont="1" applyFill="1" applyBorder="1" applyAlignment="1">
      <alignment horizontal="center" vertical="center" wrapText="1"/>
    </xf>
    <xf numFmtId="43" fontId="91" fillId="31" borderId="0" xfId="264" applyNumberFormat="1" applyFont="1" applyFill="1" applyAlignment="1">
      <alignment vertical="center"/>
    </xf>
    <xf numFmtId="0" fontId="91" fillId="31" borderId="74" xfId="264" applyFont="1" applyFill="1" applyBorder="1" applyAlignment="1">
      <alignment horizontal="center" vertical="center" wrapText="1"/>
    </xf>
    <xf numFmtId="0" fontId="91" fillId="31" borderId="1" xfId="264" applyFont="1" applyFill="1" applyBorder="1" applyAlignment="1">
      <alignment vertical="center"/>
    </xf>
    <xf numFmtId="43" fontId="92" fillId="31" borderId="76" xfId="265" applyFont="1" applyFill="1" applyBorder="1" applyAlignment="1">
      <alignment vertical="center"/>
    </xf>
    <xf numFmtId="43" fontId="92" fillId="31" borderId="1" xfId="264" applyNumberFormat="1" applyFont="1" applyFill="1" applyBorder="1" applyAlignment="1">
      <alignment horizontal="center" vertical="center"/>
    </xf>
    <xf numFmtId="43" fontId="92" fillId="31" borderId="0" xfId="264" applyNumberFormat="1" applyFont="1" applyFill="1" applyAlignment="1">
      <alignment vertical="center"/>
    </xf>
    <xf numFmtId="0" fontId="63" fillId="31" borderId="0" xfId="264" applyFont="1" applyFill="1" applyBorder="1" applyAlignment="1">
      <alignment vertical="center"/>
    </xf>
    <xf numFmtId="43" fontId="91" fillId="31" borderId="1" xfId="264" applyNumberFormat="1" applyFont="1" applyFill="1" applyBorder="1" applyAlignment="1">
      <alignment vertical="center"/>
    </xf>
    <xf numFmtId="0" fontId="63" fillId="0" borderId="0" xfId="264" applyFont="1" applyFill="1" applyBorder="1" applyAlignment="1">
      <alignment horizontal="center" vertical="center"/>
    </xf>
    <xf numFmtId="0" fontId="91" fillId="0" borderId="1" xfId="264" applyFont="1" applyFill="1" applyBorder="1" applyAlignment="1">
      <alignment vertical="center"/>
    </xf>
    <xf numFmtId="43" fontId="92" fillId="0" borderId="76" xfId="265" applyFont="1" applyFill="1" applyBorder="1" applyAlignment="1">
      <alignment vertical="center"/>
    </xf>
    <xf numFmtId="43" fontId="92" fillId="0" borderId="1" xfId="264" applyNumberFormat="1" applyFont="1" applyFill="1" applyBorder="1" applyAlignment="1">
      <alignment horizontal="center" vertical="center"/>
    </xf>
    <xf numFmtId="43" fontId="92" fillId="0" borderId="0" xfId="264" applyNumberFormat="1" applyFont="1" applyFill="1" applyAlignment="1">
      <alignment vertical="center"/>
    </xf>
    <xf numFmtId="43" fontId="63" fillId="0" borderId="120" xfId="265" applyFont="1" applyFill="1" applyBorder="1" applyAlignment="1">
      <alignment horizontal="center" vertical="center"/>
    </xf>
    <xf numFmtId="0" fontId="63" fillId="0" borderId="120" xfId="264" applyFont="1" applyFill="1" applyBorder="1" applyAlignment="1">
      <alignment horizontal="center" vertical="center"/>
    </xf>
    <xf numFmtId="43" fontId="73" fillId="31" borderId="74" xfId="265" applyFont="1" applyFill="1" applyBorder="1" applyAlignment="1">
      <alignment vertical="center"/>
    </xf>
    <xf numFmtId="0" fontId="91" fillId="31" borderId="76" xfId="264" applyFont="1" applyFill="1" applyBorder="1" applyAlignment="1">
      <alignment horizontal="center" vertical="center" wrapText="1"/>
    </xf>
    <xf numFmtId="0" fontId="4" fillId="31" borderId="0" xfId="264" applyFont="1" applyFill="1" applyBorder="1" applyAlignment="1">
      <alignment vertical="center"/>
    </xf>
    <xf numFmtId="0" fontId="4" fillId="31" borderId="0" xfId="264" applyFont="1" applyFill="1" applyAlignment="1">
      <alignment vertical="center"/>
    </xf>
    <xf numFmtId="0" fontId="63" fillId="31" borderId="0" xfId="264" applyFont="1" applyFill="1" applyAlignment="1">
      <alignment vertical="center"/>
    </xf>
    <xf numFmtId="14" fontId="4" fillId="31" borderId="0" xfId="264" applyNumberFormat="1" applyFont="1" applyFill="1" applyAlignment="1">
      <alignment vertical="center"/>
    </xf>
    <xf numFmtId="0" fontId="4" fillId="31" borderId="0" xfId="264" applyFont="1" applyFill="1" applyAlignment="1">
      <alignment vertical="center" wrapText="1"/>
    </xf>
    <xf numFmtId="0" fontId="4" fillId="31" borderId="0" xfId="264" applyFont="1" applyFill="1" applyAlignment="1">
      <alignment horizontal="center" vertical="center" wrapText="1"/>
    </xf>
    <xf numFmtId="0" fontId="4" fillId="31" borderId="119" xfId="264" applyFont="1" applyFill="1" applyBorder="1" applyAlignment="1">
      <alignment vertical="center"/>
    </xf>
    <xf numFmtId="10" fontId="4" fillId="31" borderId="119" xfId="264" applyNumberFormat="1" applyFont="1" applyFill="1" applyBorder="1" applyAlignment="1">
      <alignment horizontal="center" vertical="center"/>
    </xf>
    <xf numFmtId="14" fontId="4" fillId="31" borderId="119" xfId="264" applyNumberFormat="1" applyFont="1" applyFill="1" applyBorder="1" applyAlignment="1">
      <alignment horizontal="center" vertical="center"/>
    </xf>
    <xf numFmtId="43" fontId="4" fillId="31" borderId="0" xfId="264" applyNumberFormat="1" applyFont="1" applyFill="1" applyAlignment="1">
      <alignment vertical="center"/>
    </xf>
    <xf numFmtId="0" fontId="4" fillId="31" borderId="74" xfId="264" applyFont="1" applyFill="1" applyBorder="1" applyAlignment="1">
      <alignment vertical="center"/>
    </xf>
    <xf numFmtId="14" fontId="4" fillId="31" borderId="74" xfId="264" applyNumberFormat="1" applyFont="1" applyFill="1" applyBorder="1" applyAlignment="1">
      <alignment horizontal="center" vertical="center"/>
    </xf>
    <xf numFmtId="171" fontId="73" fillId="31" borderId="74" xfId="265" applyNumberFormat="1" applyFont="1" applyFill="1" applyBorder="1" applyAlignment="1">
      <alignment horizontal="center" vertical="center"/>
    </xf>
    <xf numFmtId="171" fontId="73" fillId="31" borderId="74" xfId="265" applyNumberFormat="1" applyFont="1" applyFill="1" applyBorder="1" applyAlignment="1">
      <alignment vertical="center"/>
    </xf>
    <xf numFmtId="10" fontId="4" fillId="31" borderId="74" xfId="264" applyNumberFormat="1" applyFont="1" applyFill="1" applyBorder="1" applyAlignment="1">
      <alignment horizontal="center" vertical="center"/>
    </xf>
    <xf numFmtId="9" fontId="4" fillId="31" borderId="74" xfId="264" applyNumberFormat="1" applyFont="1" applyFill="1" applyBorder="1" applyAlignment="1">
      <alignment horizontal="center" vertical="center"/>
    </xf>
    <xf numFmtId="0" fontId="4" fillId="31" borderId="0" xfId="264" applyFont="1" applyFill="1" applyBorder="1" applyAlignment="1"/>
    <xf numFmtId="43" fontId="73" fillId="31" borderId="0" xfId="265" applyFont="1" applyFill="1" applyAlignment="1">
      <alignment vertical="center"/>
    </xf>
    <xf numFmtId="0" fontId="4" fillId="0" borderId="0" xfId="264" applyFont="1" applyFill="1" applyBorder="1" applyAlignment="1">
      <alignment vertical="center"/>
    </xf>
    <xf numFmtId="43" fontId="73" fillId="0" borderId="0" xfId="265" applyFont="1" applyFill="1" applyAlignment="1">
      <alignment vertical="center"/>
    </xf>
    <xf numFmtId="0" fontId="4" fillId="0" borderId="0" xfId="264" applyFont="1" applyFill="1" applyAlignment="1">
      <alignment vertical="center"/>
    </xf>
    <xf numFmtId="14" fontId="4" fillId="0" borderId="119" xfId="264" applyNumberFormat="1" applyFont="1" applyFill="1" applyBorder="1" applyAlignment="1">
      <alignment horizontal="center" vertical="center"/>
    </xf>
    <xf numFmtId="171" fontId="73" fillId="0" borderId="119" xfId="265" applyNumberFormat="1" applyFont="1" applyFill="1" applyBorder="1" applyAlignment="1">
      <alignment horizontal="center" vertical="center"/>
    </xf>
    <xf numFmtId="9" fontId="4" fillId="31" borderId="119" xfId="264" applyNumberFormat="1" applyFont="1" applyFill="1" applyBorder="1" applyAlignment="1">
      <alignment horizontal="center" vertical="center"/>
    </xf>
    <xf numFmtId="0" fontId="4" fillId="31" borderId="0" xfId="264" applyFont="1" applyFill="1" applyBorder="1" applyAlignment="1">
      <alignment horizontal="center" vertical="center"/>
    </xf>
    <xf numFmtId="14" fontId="4" fillId="31" borderId="0" xfId="264" applyNumberFormat="1" applyFont="1" applyFill="1" applyBorder="1" applyAlignment="1">
      <alignment horizontal="center" vertical="center"/>
    </xf>
    <xf numFmtId="43" fontId="73" fillId="31" borderId="0" xfId="265" applyFont="1" applyFill="1" applyBorder="1" applyAlignment="1">
      <alignment vertical="center"/>
    </xf>
    <xf numFmtId="171" fontId="73" fillId="31" borderId="0" xfId="265" applyNumberFormat="1" applyFont="1" applyFill="1" applyBorder="1" applyAlignment="1">
      <alignment vertical="center"/>
    </xf>
    <xf numFmtId="10" fontId="4" fillId="31" borderId="0" xfId="264" applyNumberFormat="1" applyFont="1" applyFill="1" applyBorder="1" applyAlignment="1">
      <alignment horizontal="center" vertical="center"/>
    </xf>
    <xf numFmtId="9" fontId="4" fillId="31" borderId="0" xfId="264" applyNumberFormat="1" applyFont="1" applyFill="1" applyBorder="1" applyAlignment="1">
      <alignment horizontal="center" vertical="center"/>
    </xf>
    <xf numFmtId="0" fontId="4" fillId="31" borderId="53" xfId="264" applyFont="1" applyFill="1" applyBorder="1" applyAlignment="1">
      <alignment vertical="center"/>
    </xf>
    <xf numFmtId="14" fontId="4" fillId="31" borderId="53" xfId="264" applyNumberFormat="1" applyFont="1" applyFill="1" applyBorder="1" applyAlignment="1">
      <alignment horizontal="center" vertical="center"/>
    </xf>
    <xf numFmtId="43" fontId="73" fillId="31" borderId="53" xfId="265" applyFont="1" applyFill="1" applyBorder="1" applyAlignment="1">
      <alignment vertical="center"/>
    </xf>
    <xf numFmtId="171" fontId="4" fillId="31" borderId="53" xfId="265" applyNumberFormat="1" applyFont="1" applyFill="1" applyBorder="1" applyAlignment="1">
      <alignment horizontal="center" vertical="center"/>
    </xf>
    <xf numFmtId="171" fontId="73" fillId="31" borderId="53" xfId="265" applyNumberFormat="1" applyFont="1" applyFill="1" applyBorder="1" applyAlignment="1">
      <alignment vertical="center"/>
    </xf>
    <xf numFmtId="10" fontId="4" fillId="31" borderId="53" xfId="264" applyNumberFormat="1" applyFont="1" applyFill="1" applyBorder="1" applyAlignment="1">
      <alignment horizontal="center" vertical="center"/>
    </xf>
    <xf numFmtId="9" fontId="4" fillId="31" borderId="53" xfId="264" applyNumberFormat="1" applyFont="1" applyFill="1" applyBorder="1" applyAlignment="1">
      <alignment horizontal="center" vertical="center"/>
    </xf>
    <xf numFmtId="0" fontId="89" fillId="40" borderId="122" xfId="264" applyFont="1" applyFill="1" applyBorder="1" applyAlignment="1">
      <alignment vertical="center"/>
    </xf>
    <xf numFmtId="43" fontId="89" fillId="40" borderId="122" xfId="264" applyNumberFormat="1" applyFont="1" applyFill="1" applyBorder="1" applyAlignment="1">
      <alignment vertical="center"/>
    </xf>
    <xf numFmtId="170" fontId="89" fillId="40" borderId="122" xfId="264" applyNumberFormat="1" applyFont="1" applyFill="1" applyBorder="1" applyAlignment="1">
      <alignment vertical="center"/>
    </xf>
    <xf numFmtId="10" fontId="63" fillId="40" borderId="122" xfId="264" applyNumberFormat="1" applyFont="1" applyFill="1" applyBorder="1" applyAlignment="1">
      <alignment horizontal="center" vertical="center"/>
    </xf>
    <xf numFmtId="171" fontId="73" fillId="31" borderId="53" xfId="265" applyNumberFormat="1" applyFont="1" applyFill="1" applyBorder="1" applyAlignment="1">
      <alignment horizontal="center" vertical="center"/>
    </xf>
    <xf numFmtId="10" fontId="89" fillId="40" borderId="122" xfId="264" applyNumberFormat="1" applyFont="1" applyFill="1" applyBorder="1" applyAlignment="1">
      <alignment horizontal="center" vertical="center"/>
    </xf>
    <xf numFmtId="0" fontId="22" fillId="0" borderId="0" xfId="119"/>
    <xf numFmtId="0" fontId="3" fillId="0" borderId="0" xfId="266"/>
    <xf numFmtId="0" fontId="94" fillId="41" borderId="7" xfId="119" applyFont="1" applyFill="1" applyBorder="1" applyAlignment="1">
      <alignment horizontal="center" vertical="center"/>
    </xf>
    <xf numFmtId="0" fontId="94" fillId="41" borderId="8" xfId="119" applyFont="1" applyFill="1" applyBorder="1" applyAlignment="1">
      <alignment horizontal="center" vertical="center"/>
    </xf>
    <xf numFmtId="0" fontId="94" fillId="41" borderId="9" xfId="119" applyFont="1" applyFill="1" applyBorder="1" applyAlignment="1">
      <alignment horizontal="center" vertical="center" wrapText="1"/>
    </xf>
    <xf numFmtId="0" fontId="69" fillId="0" borderId="1" xfId="119" applyFont="1" applyBorder="1" applyAlignment="1">
      <alignment vertical="center"/>
    </xf>
    <xf numFmtId="0" fontId="69" fillId="0" borderId="5" xfId="119" applyFont="1" applyBorder="1" applyAlignment="1">
      <alignment vertical="center"/>
    </xf>
    <xf numFmtId="0" fontId="69" fillId="0" borderId="11" xfId="119" applyFont="1" applyBorder="1" applyAlignment="1">
      <alignment vertical="center"/>
    </xf>
    <xf numFmtId="0" fontId="69" fillId="0" borderId="12" xfId="119" applyFont="1" applyBorder="1" applyAlignment="1">
      <alignment vertical="center"/>
    </xf>
    <xf numFmtId="0" fontId="97" fillId="41" borderId="16" xfId="119" applyFont="1" applyFill="1" applyBorder="1" applyAlignment="1">
      <alignment horizontal="center" vertical="center"/>
    </xf>
    <xf numFmtId="0" fontId="97" fillId="41" borderId="15" xfId="119" applyFont="1" applyFill="1" applyBorder="1" applyAlignment="1">
      <alignment horizontal="center" vertical="center"/>
    </xf>
    <xf numFmtId="0" fontId="69" fillId="0" borderId="0" xfId="119" applyFont="1" applyAlignment="1">
      <alignment vertical="center"/>
    </xf>
    <xf numFmtId="0" fontId="98" fillId="41" borderId="4" xfId="119" applyFont="1" applyFill="1" applyBorder="1" applyAlignment="1">
      <alignment horizontal="center" vertical="center" wrapText="1"/>
    </xf>
    <xf numFmtId="0" fontId="98" fillId="41" borderId="1" xfId="119" applyFont="1" applyFill="1" applyBorder="1" applyAlignment="1">
      <alignment horizontal="center" vertical="center" wrapText="1"/>
    </xf>
    <xf numFmtId="0" fontId="98" fillId="41" borderId="5" xfId="119" applyFont="1" applyFill="1" applyBorder="1" applyAlignment="1">
      <alignment horizontal="center" vertical="center" wrapText="1"/>
    </xf>
    <xf numFmtId="0" fontId="70" fillId="0" borderId="10" xfId="119" applyFont="1" applyFill="1" applyBorder="1" applyAlignment="1">
      <alignment horizontal="left" vertical="center" wrapText="1"/>
    </xf>
    <xf numFmtId="0" fontId="69" fillId="0" borderId="4" xfId="119" quotePrefix="1" applyFont="1" applyBorder="1" applyAlignment="1" applyProtection="1"/>
    <xf numFmtId="172" fontId="69" fillId="0" borderId="1" xfId="119" applyNumberFormat="1" applyFont="1" applyFill="1" applyBorder="1" applyAlignment="1">
      <alignment horizontal="right" vertical="center" wrapText="1"/>
    </xf>
    <xf numFmtId="172" fontId="69" fillId="0" borderId="5" xfId="119" applyNumberFormat="1" applyFont="1" applyFill="1" applyBorder="1" applyAlignment="1">
      <alignment horizontal="right" vertical="center" wrapText="1"/>
    </xf>
    <xf numFmtId="0" fontId="69" fillId="0" borderId="4" xfId="119" applyFont="1" applyBorder="1" applyAlignment="1" applyProtection="1"/>
    <xf numFmtId="0" fontId="98" fillId="41" borderId="10" xfId="119" applyFont="1" applyFill="1" applyBorder="1" applyAlignment="1">
      <alignment horizontal="center" vertical="center" wrapText="1"/>
    </xf>
    <xf numFmtId="172" fontId="98" fillId="41" borderId="11" xfId="119" applyNumberFormat="1" applyFont="1" applyFill="1" applyBorder="1" applyAlignment="1">
      <alignment horizontal="right" vertical="center" wrapText="1"/>
    </xf>
    <xf numFmtId="172" fontId="98" fillId="41" borderId="12" xfId="119" applyNumberFormat="1" applyFont="1" applyFill="1" applyBorder="1" applyAlignment="1">
      <alignment horizontal="right" vertical="center" wrapText="1"/>
    </xf>
    <xf numFmtId="0" fontId="81" fillId="0" borderId="0" xfId="266" applyFont="1"/>
    <xf numFmtId="0" fontId="72" fillId="43" borderId="2" xfId="266" applyFont="1" applyFill="1" applyBorder="1" applyAlignment="1">
      <alignment horizontal="center" vertical="center"/>
    </xf>
    <xf numFmtId="0" fontId="100" fillId="43" borderId="21" xfId="14" applyFont="1" applyFill="1" applyBorder="1" applyAlignment="1">
      <alignment horizontal="left" vertical="center" wrapText="1"/>
    </xf>
    <xf numFmtId="0" fontId="81" fillId="0" borderId="9" xfId="266" applyFont="1" applyBorder="1" applyAlignment="1">
      <alignment horizontal="left" vertical="center" wrapText="1"/>
    </xf>
    <xf numFmtId="0" fontId="100" fillId="43" borderId="115" xfId="14" applyFont="1" applyFill="1" applyBorder="1" applyAlignment="1">
      <alignment horizontal="left" vertical="center" wrapText="1"/>
    </xf>
    <xf numFmtId="0" fontId="81" fillId="0" borderId="116" xfId="266" applyFont="1" applyBorder="1" applyAlignment="1">
      <alignment horizontal="left" vertical="center" wrapText="1"/>
    </xf>
    <xf numFmtId="0" fontId="100" fillId="0" borderId="53" xfId="14" applyFont="1" applyFill="1" applyBorder="1" applyAlignment="1">
      <alignment horizontal="left" vertical="center" wrapText="1"/>
    </xf>
    <xf numFmtId="0" fontId="81" fillId="0" borderId="53" xfId="266" applyFont="1" applyFill="1" applyBorder="1" applyAlignment="1">
      <alignment horizontal="left" vertical="center" wrapText="1"/>
    </xf>
    <xf numFmtId="0" fontId="100" fillId="0" borderId="0" xfId="14" applyFont="1" applyFill="1" applyBorder="1" applyAlignment="1">
      <alignment horizontal="left" vertical="center" wrapText="1"/>
    </xf>
    <xf numFmtId="0" fontId="81" fillId="0" borderId="0" xfId="266" applyFont="1" applyFill="1" applyBorder="1" applyAlignment="1">
      <alignment horizontal="left" vertical="center" wrapText="1"/>
    </xf>
    <xf numFmtId="0" fontId="81" fillId="0" borderId="0" xfId="266" applyFont="1" applyFill="1"/>
    <xf numFmtId="0" fontId="3" fillId="0" borderId="0" xfId="266" applyFill="1"/>
    <xf numFmtId="0" fontId="100" fillId="43" borderId="44" xfId="14" applyFont="1" applyFill="1" applyBorder="1" applyAlignment="1">
      <alignment horizontal="left" vertical="center" wrapText="1"/>
    </xf>
    <xf numFmtId="0" fontId="81" fillId="0" borderId="25" xfId="266" applyFont="1" applyBorder="1" applyAlignment="1">
      <alignment horizontal="left" vertical="center" wrapText="1"/>
    </xf>
    <xf numFmtId="0" fontId="100" fillId="43" borderId="10" xfId="14" applyFont="1" applyFill="1" applyBorder="1" applyAlignment="1">
      <alignment horizontal="left" vertical="center" wrapText="1"/>
    </xf>
    <xf numFmtId="0" fontId="81" fillId="0" borderId="12" xfId="266" applyFont="1" applyFill="1" applyBorder="1" applyAlignment="1">
      <alignment horizontal="left" vertical="center" wrapText="1"/>
    </xf>
    <xf numFmtId="0" fontId="69" fillId="0" borderId="9" xfId="119" applyFont="1" applyFill="1" applyBorder="1" applyAlignment="1">
      <alignment vertical="center" wrapText="1"/>
    </xf>
    <xf numFmtId="0" fontId="69" fillId="0" borderId="5" xfId="119" applyFont="1" applyFill="1" applyBorder="1" applyAlignment="1">
      <alignment vertical="center" wrapText="1"/>
    </xf>
    <xf numFmtId="0" fontId="69" fillId="0" borderId="12" xfId="266" applyFont="1" applyBorder="1"/>
    <xf numFmtId="0" fontId="72" fillId="0" borderId="0" xfId="266" applyFont="1" applyFill="1" applyBorder="1" applyAlignment="1">
      <alignment horizontal="center" vertical="center" wrapText="1"/>
    </xf>
    <xf numFmtId="0" fontId="69" fillId="0" borderId="12" xfId="119" applyFont="1" applyFill="1" applyBorder="1" applyAlignment="1">
      <alignment vertical="center" wrapText="1"/>
    </xf>
    <xf numFmtId="0" fontId="69" fillId="0" borderId="18" xfId="119" applyFont="1" applyFill="1" applyBorder="1" applyAlignment="1">
      <alignment vertical="center" wrapText="1"/>
    </xf>
    <xf numFmtId="0" fontId="69" fillId="0" borderId="1" xfId="119" applyFont="1" applyFill="1" applyBorder="1" applyAlignment="1">
      <alignment vertical="center" wrapText="1"/>
    </xf>
    <xf numFmtId="0" fontId="101" fillId="0" borderId="0" xfId="266" applyFont="1" applyAlignment="1">
      <alignment horizontal="justify" vertical="center"/>
    </xf>
    <xf numFmtId="0" fontId="64" fillId="0" borderId="0" xfId="266" applyFont="1" applyAlignment="1">
      <alignment horizontal="justify" vertical="center"/>
    </xf>
    <xf numFmtId="0" fontId="67" fillId="0" borderId="0" xfId="266" applyFont="1" applyAlignment="1">
      <alignment horizontal="left" vertical="center"/>
    </xf>
    <xf numFmtId="0" fontId="59" fillId="0" borderId="0" xfId="266" applyFont="1" applyAlignment="1">
      <alignment horizontal="justify" vertical="center"/>
    </xf>
    <xf numFmtId="4" fontId="100" fillId="41" borderId="69" xfId="14" applyNumberFormat="1" applyFont="1" applyFill="1" applyBorder="1" applyAlignment="1">
      <alignment horizontal="center" vertical="center" wrapText="1"/>
    </xf>
    <xf numFmtId="10" fontId="100" fillId="41" borderId="69" xfId="14" applyNumberFormat="1" applyFont="1" applyFill="1" applyBorder="1" applyAlignment="1">
      <alignment horizontal="center" vertical="center" wrapText="1"/>
    </xf>
    <xf numFmtId="0" fontId="100" fillId="41" borderId="69" xfId="14" applyFont="1" applyFill="1" applyBorder="1" applyAlignment="1">
      <alignment horizontal="center" vertical="center" wrapText="1"/>
    </xf>
    <xf numFmtId="0" fontId="69" fillId="0" borderId="7" xfId="14" applyFont="1" applyFill="1" applyBorder="1" applyAlignment="1">
      <alignment vertical="center" wrapText="1"/>
    </xf>
    <xf numFmtId="0" fontId="69" fillId="0" borderId="8" xfId="14" applyFont="1" applyFill="1" applyBorder="1" applyAlignment="1">
      <alignment vertical="center" wrapText="1"/>
    </xf>
    <xf numFmtId="4" fontId="69" fillId="0" borderId="8" xfId="14" applyNumberFormat="1" applyFont="1" applyFill="1" applyBorder="1" applyAlignment="1">
      <alignment vertical="center" wrapText="1"/>
    </xf>
    <xf numFmtId="10" fontId="69" fillId="0" borderId="8" xfId="14" applyNumberFormat="1" applyFont="1" applyFill="1" applyBorder="1" applyAlignment="1">
      <alignment vertical="center" wrapText="1"/>
    </xf>
    <xf numFmtId="0" fontId="69" fillId="0" borderId="9" xfId="14" applyFont="1" applyFill="1" applyBorder="1" applyAlignment="1">
      <alignment vertical="center" wrapText="1"/>
    </xf>
    <xf numFmtId="0" fontId="69" fillId="0" borderId="4" xfId="14" applyFont="1" applyFill="1" applyBorder="1" applyAlignment="1">
      <alignment vertical="center" wrapText="1"/>
    </xf>
    <xf numFmtId="0" fontId="69" fillId="0" borderId="1" xfId="14" applyFont="1" applyFill="1" applyBorder="1" applyAlignment="1">
      <alignment vertical="center" wrapText="1"/>
    </xf>
    <xf numFmtId="4" fontId="69" fillId="0" borderId="1" xfId="14" applyNumberFormat="1" applyFont="1" applyFill="1" applyBorder="1" applyAlignment="1">
      <alignment vertical="center" wrapText="1"/>
    </xf>
    <xf numFmtId="10" fontId="69" fillId="0" borderId="1" xfId="14" applyNumberFormat="1" applyFont="1" applyFill="1" applyBorder="1" applyAlignment="1">
      <alignment vertical="center" wrapText="1"/>
    </xf>
    <xf numFmtId="0" fontId="69" fillId="0" borderId="5" xfId="14" applyFont="1" applyFill="1" applyBorder="1" applyAlignment="1">
      <alignment vertical="center" wrapText="1"/>
    </xf>
    <xf numFmtId="0" fontId="69" fillId="0" borderId="10" xfId="14" applyFont="1" applyFill="1" applyBorder="1" applyAlignment="1">
      <alignment vertical="center" wrapText="1"/>
    </xf>
    <xf numFmtId="0" fontId="69" fillId="0" borderId="11" xfId="14" applyFont="1" applyFill="1" applyBorder="1" applyAlignment="1">
      <alignment vertical="center" wrapText="1"/>
    </xf>
    <xf numFmtId="4" fontId="69" fillId="0" borderId="11" xfId="14" applyNumberFormat="1" applyFont="1" applyFill="1" applyBorder="1" applyAlignment="1">
      <alignment vertical="center" wrapText="1"/>
    </xf>
    <xf numFmtId="10" fontId="69" fillId="0" borderId="11" xfId="14" applyNumberFormat="1" applyFont="1" applyFill="1" applyBorder="1" applyAlignment="1">
      <alignment vertical="center" wrapText="1"/>
    </xf>
    <xf numFmtId="0" fontId="69" fillId="0" borderId="12" xfId="14" applyFont="1" applyFill="1" applyBorder="1" applyAlignment="1">
      <alignment vertical="center" wrapText="1"/>
    </xf>
    <xf numFmtId="0" fontId="69" fillId="0" borderId="0" xfId="14" applyFont="1" applyFill="1" applyBorder="1" applyAlignment="1">
      <alignment vertical="center" wrapText="1"/>
    </xf>
    <xf numFmtId="4" fontId="69" fillId="0" borderId="0" xfId="14" applyNumberFormat="1" applyFont="1" applyFill="1" applyBorder="1" applyAlignment="1">
      <alignment vertical="center" wrapText="1"/>
    </xf>
    <xf numFmtId="14" fontId="69" fillId="0" borderId="11" xfId="119" applyNumberFormat="1" applyFont="1" applyFill="1" applyBorder="1" applyAlignment="1">
      <alignment horizontal="center" vertical="center" wrapText="1"/>
    </xf>
    <xf numFmtId="14" fontId="69" fillId="0" borderId="12" xfId="119" applyNumberFormat="1" applyFont="1" applyFill="1" applyBorder="1" applyAlignment="1">
      <alignment horizontal="center" vertical="center" wrapText="1"/>
    </xf>
    <xf numFmtId="0" fontId="69" fillId="0" borderId="7" xfId="14" applyFont="1" applyFill="1" applyBorder="1" applyAlignment="1">
      <alignment horizontal="center" vertical="center" wrapText="1"/>
    </xf>
    <xf numFmtId="0" fontId="69" fillId="0" borderId="8" xfId="14" applyFont="1" applyFill="1" applyBorder="1" applyAlignment="1">
      <alignment horizontal="center" vertical="center" wrapText="1"/>
    </xf>
    <xf numFmtId="0" fontId="69" fillId="0" borderId="22" xfId="14" applyFont="1" applyFill="1" applyBorder="1" applyAlignment="1">
      <alignment horizontal="center" vertical="center" wrapText="1"/>
    </xf>
    <xf numFmtId="0" fontId="69" fillId="0" borderId="18" xfId="14" applyFont="1" applyFill="1" applyBorder="1" applyAlignment="1">
      <alignment horizontal="center" vertical="center" wrapText="1"/>
    </xf>
    <xf numFmtId="0" fontId="69" fillId="0" borderId="4" xfId="14" applyFont="1" applyFill="1" applyBorder="1" applyAlignment="1">
      <alignment horizontal="center" vertical="center" wrapText="1"/>
    </xf>
    <xf numFmtId="0" fontId="69" fillId="0" borderId="1" xfId="14" applyFont="1" applyFill="1" applyBorder="1" applyAlignment="1">
      <alignment horizontal="center" vertical="center" wrapText="1"/>
    </xf>
    <xf numFmtId="0" fontId="69" fillId="0" borderId="10" xfId="14" applyFont="1" applyFill="1" applyBorder="1" applyAlignment="1">
      <alignment horizontal="center" vertical="center" wrapText="1"/>
    </xf>
    <xf numFmtId="0" fontId="69" fillId="0" borderId="11" xfId="14" applyFont="1" applyFill="1" applyBorder="1" applyAlignment="1">
      <alignment horizontal="center" vertical="center" wrapText="1"/>
    </xf>
    <xf numFmtId="0" fontId="3" fillId="0" borderId="0" xfId="266" applyAlignment="1">
      <alignment vertical="center"/>
    </xf>
    <xf numFmtId="0" fontId="3" fillId="0" borderId="0" xfId="266" applyAlignment="1">
      <alignment horizontal="center" vertical="center"/>
    </xf>
    <xf numFmtId="0" fontId="69" fillId="0" borderId="0" xfId="14" applyFont="1" applyFill="1" applyBorder="1" applyAlignment="1">
      <alignment horizontal="center" vertical="center" wrapText="1"/>
    </xf>
    <xf numFmtId="10" fontId="69" fillId="0" borderId="8" xfId="14" applyNumberFormat="1" applyFont="1" applyFill="1" applyBorder="1" applyAlignment="1">
      <alignment horizontal="center" vertical="center" wrapText="1"/>
    </xf>
    <xf numFmtId="10" fontId="69" fillId="0" borderId="1" xfId="14" applyNumberFormat="1" applyFont="1" applyFill="1" applyBorder="1" applyAlignment="1">
      <alignment horizontal="center" vertical="center" wrapText="1"/>
    </xf>
    <xf numFmtId="10" fontId="69" fillId="0" borderId="11" xfId="14" applyNumberFormat="1" applyFont="1" applyFill="1" applyBorder="1" applyAlignment="1">
      <alignment horizontal="center" vertical="center" wrapText="1"/>
    </xf>
    <xf numFmtId="10" fontId="69" fillId="0" borderId="0" xfId="14" applyNumberFormat="1" applyFont="1" applyFill="1" applyBorder="1" applyAlignment="1">
      <alignment horizontal="center" vertical="center" wrapText="1"/>
    </xf>
    <xf numFmtId="10" fontId="3" fillId="0" borderId="0" xfId="266" applyNumberFormat="1" applyAlignment="1">
      <alignment horizontal="center" vertical="center"/>
    </xf>
    <xf numFmtId="10" fontId="69" fillId="0" borderId="18" xfId="14" applyNumberFormat="1" applyFont="1" applyFill="1" applyBorder="1" applyAlignment="1">
      <alignment horizontal="center" vertical="center" wrapText="1"/>
    </xf>
    <xf numFmtId="4" fontId="69" fillId="0" borderId="8" xfId="14" applyNumberFormat="1" applyFont="1" applyFill="1" applyBorder="1" applyAlignment="1">
      <alignment horizontal="center" vertical="center" wrapText="1"/>
    </xf>
    <xf numFmtId="4" fontId="69" fillId="0" borderId="1" xfId="14" applyNumberFormat="1" applyFont="1" applyFill="1" applyBorder="1" applyAlignment="1">
      <alignment horizontal="center" vertical="center" wrapText="1"/>
    </xf>
    <xf numFmtId="4" fontId="69" fillId="0" borderId="11" xfId="14" applyNumberFormat="1" applyFont="1" applyFill="1" applyBorder="1" applyAlignment="1">
      <alignment horizontal="center" vertical="center" wrapText="1"/>
    </xf>
    <xf numFmtId="4" fontId="69" fillId="0" borderId="0" xfId="14" applyNumberFormat="1" applyFont="1" applyFill="1" applyBorder="1" applyAlignment="1">
      <alignment horizontal="center" vertical="center" wrapText="1"/>
    </xf>
    <xf numFmtId="14" fontId="69" fillId="0" borderId="8" xfId="14" applyNumberFormat="1" applyFont="1" applyFill="1" applyBorder="1" applyAlignment="1">
      <alignment horizontal="center" vertical="center" wrapText="1"/>
    </xf>
    <xf numFmtId="14" fontId="69" fillId="0" borderId="18" xfId="14" applyNumberFormat="1" applyFont="1" applyFill="1" applyBorder="1" applyAlignment="1">
      <alignment horizontal="center" vertical="center" wrapText="1"/>
    </xf>
    <xf numFmtId="14" fontId="69" fillId="0" borderId="1" xfId="14" applyNumberFormat="1" applyFont="1" applyFill="1" applyBorder="1" applyAlignment="1">
      <alignment horizontal="center" vertical="center" wrapText="1"/>
    </xf>
    <xf numFmtId="14" fontId="69" fillId="0" borderId="11" xfId="14" applyNumberFormat="1" applyFont="1" applyFill="1" applyBorder="1" applyAlignment="1">
      <alignment horizontal="center" vertical="center" wrapText="1"/>
    </xf>
    <xf numFmtId="1" fontId="69" fillId="0" borderId="8" xfId="14" applyNumberFormat="1" applyFont="1" applyFill="1" applyBorder="1" applyAlignment="1">
      <alignment horizontal="center" vertical="center" wrapText="1"/>
    </xf>
    <xf numFmtId="0" fontId="69" fillId="0" borderId="24" xfId="14" applyFont="1" applyFill="1" applyBorder="1" applyAlignment="1">
      <alignment horizontal="center" vertical="center" wrapText="1"/>
    </xf>
    <xf numFmtId="0" fontId="69" fillId="0" borderId="76" xfId="14" applyFont="1" applyFill="1" applyBorder="1" applyAlignment="1">
      <alignment horizontal="center" vertical="center" wrapText="1"/>
    </xf>
    <xf numFmtId="0" fontId="69" fillId="0" borderId="26" xfId="14" applyFont="1" applyFill="1" applyBorder="1" applyAlignment="1">
      <alignment horizontal="center" vertical="center" wrapText="1"/>
    </xf>
    <xf numFmtId="4" fontId="3" fillId="0" borderId="0" xfId="266" applyNumberFormat="1" applyAlignment="1">
      <alignment vertical="center"/>
    </xf>
    <xf numFmtId="0" fontId="73" fillId="0" borderId="1" xfId="266" applyFont="1" applyBorder="1" applyAlignment="1">
      <alignment vertical="center"/>
    </xf>
    <xf numFmtId="0" fontId="69" fillId="0" borderId="9" xfId="14" applyFont="1" applyFill="1" applyBorder="1" applyAlignment="1">
      <alignment horizontal="center" vertical="center" wrapText="1"/>
    </xf>
    <xf numFmtId="0" fontId="69" fillId="0" borderId="25" xfId="14" applyFont="1" applyFill="1" applyBorder="1" applyAlignment="1">
      <alignment horizontal="center" vertical="center" wrapText="1"/>
    </xf>
    <xf numFmtId="0" fontId="69" fillId="0" borderId="5" xfId="14" applyFont="1" applyFill="1" applyBorder="1" applyAlignment="1">
      <alignment horizontal="center" vertical="center" wrapText="1"/>
    </xf>
    <xf numFmtId="0" fontId="69" fillId="0" borderId="12" xfId="14" applyFont="1" applyFill="1" applyBorder="1" applyAlignment="1">
      <alignment horizontal="center" vertical="center" wrapText="1"/>
    </xf>
    <xf numFmtId="0" fontId="69" fillId="0" borderId="8" xfId="14" applyFont="1" applyFill="1" applyBorder="1" applyAlignment="1">
      <alignment horizontal="left" vertical="center" wrapText="1"/>
    </xf>
    <xf numFmtId="0" fontId="69" fillId="0" borderId="18" xfId="14" applyFont="1" applyFill="1" applyBorder="1" applyAlignment="1">
      <alignment horizontal="left" vertical="center" wrapText="1"/>
    </xf>
    <xf numFmtId="1" fontId="69" fillId="0" borderId="18" xfId="14" applyNumberFormat="1" applyFont="1" applyFill="1" applyBorder="1" applyAlignment="1">
      <alignment horizontal="center" vertical="center" wrapText="1"/>
    </xf>
    <xf numFmtId="4" fontId="69" fillId="0" borderId="8" xfId="14" applyNumberFormat="1" applyFont="1" applyFill="1" applyBorder="1" applyAlignment="1">
      <alignment horizontal="right" vertical="center" wrapText="1"/>
    </xf>
    <xf numFmtId="4" fontId="69" fillId="0" borderId="18" xfId="14" applyNumberFormat="1" applyFont="1" applyFill="1" applyBorder="1" applyAlignment="1">
      <alignment horizontal="right" vertical="center" wrapText="1"/>
    </xf>
    <xf numFmtId="4" fontId="69" fillId="0" borderId="1" xfId="14" applyNumberFormat="1" applyFont="1" applyFill="1" applyBorder="1" applyAlignment="1">
      <alignment horizontal="right" vertical="center" wrapText="1"/>
    </xf>
    <xf numFmtId="4" fontId="69" fillId="0" borderId="11" xfId="14" applyNumberFormat="1" applyFont="1" applyFill="1" applyBorder="1" applyAlignment="1">
      <alignment horizontal="right" vertical="center" wrapText="1"/>
    </xf>
    <xf numFmtId="14" fontId="63" fillId="0" borderId="0" xfId="266" applyNumberFormat="1" applyFont="1" applyAlignment="1">
      <alignment horizontal="left" vertical="center"/>
    </xf>
    <xf numFmtId="4" fontId="69" fillId="0" borderId="18" xfId="14" applyNumberFormat="1" applyFont="1" applyFill="1" applyBorder="1" applyAlignment="1">
      <alignment horizontal="left" vertical="center" wrapText="1"/>
    </xf>
    <xf numFmtId="4" fontId="69" fillId="0" borderId="1" xfId="14" applyNumberFormat="1" applyFont="1" applyFill="1" applyBorder="1" applyAlignment="1">
      <alignment horizontal="left" vertical="center" wrapText="1"/>
    </xf>
    <xf numFmtId="1" fontId="69" fillId="0" borderId="1" xfId="14" applyNumberFormat="1" applyFont="1" applyFill="1" applyBorder="1" applyAlignment="1">
      <alignment horizontal="center" vertical="center" wrapText="1"/>
    </xf>
    <xf numFmtId="4" fontId="69" fillId="0" borderId="11" xfId="14" applyNumberFormat="1" applyFont="1" applyFill="1" applyBorder="1" applyAlignment="1">
      <alignment horizontal="left" vertical="center" wrapText="1"/>
    </xf>
    <xf numFmtId="1" fontId="69" fillId="0" borderId="11" xfId="14" applyNumberFormat="1" applyFont="1" applyFill="1" applyBorder="1" applyAlignment="1">
      <alignment horizontal="center" vertical="center" wrapText="1"/>
    </xf>
    <xf numFmtId="0" fontId="100" fillId="41" borderId="11" xfId="14" applyFont="1" applyFill="1" applyBorder="1" applyAlignment="1">
      <alignment horizontal="center" vertical="center" wrapText="1"/>
    </xf>
    <xf numFmtId="0" fontId="2" fillId="0" borderId="0" xfId="266" applyFont="1" applyAlignment="1">
      <alignment vertical="center"/>
    </xf>
    <xf numFmtId="3" fontId="69" fillId="0" borderId="7" xfId="14" applyNumberFormat="1" applyFont="1" applyFill="1" applyBorder="1" applyAlignment="1">
      <alignment horizontal="center" vertical="center" wrapText="1"/>
    </xf>
    <xf numFmtId="3" fontId="69" fillId="0" borderId="8" xfId="14" applyNumberFormat="1" applyFont="1" applyFill="1" applyBorder="1" applyAlignment="1">
      <alignment horizontal="center" vertical="center" wrapText="1"/>
    </xf>
    <xf numFmtId="3" fontId="69" fillId="0" borderId="1" xfId="14" applyNumberFormat="1" applyFont="1" applyFill="1" applyBorder="1" applyAlignment="1">
      <alignment horizontal="center" vertical="center" wrapText="1"/>
    </xf>
    <xf numFmtId="3" fontId="69" fillId="0" borderId="11" xfId="14" applyNumberFormat="1" applyFont="1" applyFill="1" applyBorder="1" applyAlignment="1">
      <alignment horizontal="center" vertical="center" wrapText="1"/>
    </xf>
    <xf numFmtId="4" fontId="69" fillId="0" borderId="11" xfId="14" applyNumberFormat="1" applyFont="1" applyFill="1" applyBorder="1" applyAlignment="1">
      <alignment horizontal="right" vertical="center" wrapText="1"/>
    </xf>
    <xf numFmtId="0" fontId="22" fillId="34" borderId="37" xfId="0" applyFont="1" applyFill="1" applyBorder="1" applyAlignment="1">
      <alignment horizontal="center" vertical="center"/>
    </xf>
    <xf numFmtId="0" fontId="25" fillId="34" borderId="37" xfId="0" applyFont="1" applyFill="1" applyBorder="1" applyAlignment="1">
      <alignment horizontal="center" vertical="center"/>
    </xf>
    <xf numFmtId="0" fontId="23" fillId="34" borderId="48" xfId="0" applyFont="1" applyFill="1" applyBorder="1" applyAlignment="1">
      <alignment horizontal="center" vertical="center" wrapText="1"/>
    </xf>
    <xf numFmtId="0" fontId="23" fillId="34" borderId="18" xfId="0" applyFont="1" applyFill="1" applyBorder="1" applyAlignment="1">
      <alignment horizontal="center" vertical="center" wrapText="1"/>
    </xf>
    <xf numFmtId="0" fontId="23" fillId="8" borderId="37" xfId="0" applyFont="1" applyFill="1" applyBorder="1" applyAlignment="1">
      <alignment horizontal="center" vertical="center" wrapText="1"/>
    </xf>
    <xf numFmtId="0" fontId="23" fillId="8" borderId="37" xfId="0" applyFont="1" applyFill="1" applyBorder="1" applyAlignment="1">
      <alignment horizontal="center" vertical="center"/>
    </xf>
    <xf numFmtId="0" fontId="23" fillId="34" borderId="48" xfId="0" applyFont="1" applyFill="1" applyBorder="1" applyAlignment="1">
      <alignment horizontal="center" vertical="center"/>
    </xf>
    <xf numFmtId="0" fontId="23" fillId="34" borderId="18" xfId="0" applyFont="1" applyFill="1" applyBorder="1" applyAlignment="1">
      <alignment horizontal="center" vertical="center"/>
    </xf>
    <xf numFmtId="0" fontId="24" fillId="3" borderId="46" xfId="0" applyFont="1" applyFill="1" applyBorder="1" applyAlignment="1">
      <alignment horizontal="center" vertical="center" wrapText="1"/>
    </xf>
    <xf numFmtId="0" fontId="24" fillId="3" borderId="18" xfId="0" applyFont="1" applyFill="1" applyBorder="1" applyAlignment="1">
      <alignment horizontal="center" vertical="center" wrapText="1"/>
    </xf>
    <xf numFmtId="0" fontId="24" fillId="3" borderId="46" xfId="9" applyFont="1" applyFill="1" applyBorder="1" applyAlignment="1">
      <alignment horizontal="center" vertical="center" wrapText="1"/>
    </xf>
    <xf numFmtId="0" fontId="24" fillId="3" borderId="18" xfId="9" applyFont="1" applyFill="1" applyBorder="1" applyAlignment="1">
      <alignment horizontal="center" vertical="center" wrapText="1"/>
    </xf>
    <xf numFmtId="4" fontId="65" fillId="36" borderId="86" xfId="0" applyNumberFormat="1" applyFont="1" applyFill="1" applyBorder="1" applyAlignment="1">
      <alignment horizontal="right" vertical="center"/>
    </xf>
    <xf numFmtId="4" fontId="65" fillId="36" borderId="87" xfId="0" applyNumberFormat="1" applyFont="1" applyFill="1" applyBorder="1" applyAlignment="1">
      <alignment horizontal="right" vertical="center"/>
    </xf>
    <xf numFmtId="166" fontId="65" fillId="36" borderId="86" xfId="10" applyNumberFormat="1" applyFont="1" applyFill="1" applyBorder="1" applyAlignment="1">
      <alignment horizontal="right" vertical="center"/>
    </xf>
    <xf numFmtId="166" fontId="65" fillId="36" borderId="87" xfId="10" applyNumberFormat="1" applyFont="1" applyFill="1" applyBorder="1" applyAlignment="1">
      <alignment horizontal="right" vertical="center"/>
    </xf>
    <xf numFmtId="0" fontId="87" fillId="37" borderId="96" xfId="0" applyFont="1" applyFill="1" applyBorder="1" applyAlignment="1">
      <alignment horizontal="right" vertical="center"/>
    </xf>
    <xf numFmtId="0" fontId="70" fillId="37" borderId="98" xfId="0" applyFont="1" applyFill="1" applyBorder="1" applyAlignment="1">
      <alignment horizontal="right" vertical="center"/>
    </xf>
    <xf numFmtId="0" fontId="66" fillId="37" borderId="98" xfId="0" applyFont="1" applyFill="1" applyBorder="1" applyAlignment="1">
      <alignment horizontal="center" vertical="center"/>
    </xf>
    <xf numFmtId="0" fontId="66" fillId="36" borderId="99" xfId="0" applyFont="1" applyFill="1" applyBorder="1" applyAlignment="1">
      <alignment horizontal="center" vertical="center"/>
    </xf>
    <xf numFmtId="166" fontId="65" fillId="0" borderId="85" xfId="10" applyNumberFormat="1" applyFont="1" applyBorder="1" applyAlignment="1">
      <alignment horizontal="right" vertical="center"/>
    </xf>
    <xf numFmtId="4" fontId="65" fillId="0" borderId="85" xfId="0" applyNumberFormat="1" applyFont="1" applyBorder="1" applyAlignment="1">
      <alignment horizontal="right" vertical="center"/>
    </xf>
    <xf numFmtId="2" fontId="65" fillId="0" borderId="85" xfId="0" applyNumberFormat="1" applyFont="1" applyBorder="1" applyAlignment="1">
      <alignment horizontal="right" vertical="center"/>
    </xf>
    <xf numFmtId="4" fontId="66" fillId="0" borderId="85" xfId="0" applyNumberFormat="1" applyFont="1" applyBorder="1" applyAlignment="1">
      <alignment horizontal="right" vertical="center"/>
    </xf>
    <xf numFmtId="4" fontId="65" fillId="0" borderId="85" xfId="0" applyNumberFormat="1" applyFont="1" applyBorder="1" applyAlignment="1">
      <alignment horizontal="center" vertical="center"/>
    </xf>
    <xf numFmtId="0" fontId="66" fillId="35" borderId="83" xfId="0" applyFont="1" applyFill="1" applyBorder="1" applyAlignment="1">
      <alignment horizontal="center" vertical="center"/>
    </xf>
    <xf numFmtId="0" fontId="66" fillId="35" borderId="85" xfId="0" applyFont="1" applyFill="1" applyBorder="1" applyAlignment="1">
      <alignment horizontal="center" vertical="center" wrapText="1"/>
    </xf>
    <xf numFmtId="0" fontId="66" fillId="35" borderId="84" xfId="0" applyFont="1" applyFill="1" applyBorder="1" applyAlignment="1">
      <alignment horizontal="center" vertical="center"/>
    </xf>
    <xf numFmtId="0" fontId="66" fillId="35" borderId="84" xfId="0" applyFont="1" applyFill="1" applyBorder="1" applyAlignment="1">
      <alignment horizontal="center" vertical="center" wrapText="1"/>
    </xf>
    <xf numFmtId="0" fontId="66" fillId="35" borderId="86" xfId="0" applyFont="1" applyFill="1" applyBorder="1" applyAlignment="1">
      <alignment horizontal="center" vertical="center" wrapText="1"/>
    </xf>
    <xf numFmtId="0" fontId="66" fillId="35" borderId="113" xfId="0" applyFont="1" applyFill="1" applyBorder="1" applyAlignment="1">
      <alignment horizontal="center" vertical="center" wrapText="1"/>
    </xf>
    <xf numFmtId="0" fontId="66" fillId="35" borderId="74" xfId="0" applyFont="1" applyFill="1" applyBorder="1" applyAlignment="1">
      <alignment horizontal="center" vertical="center" wrapText="1"/>
    </xf>
    <xf numFmtId="0" fontId="66" fillId="35" borderId="114" xfId="0" applyFont="1" applyFill="1" applyBorder="1" applyAlignment="1">
      <alignment horizontal="center" vertical="center" wrapText="1"/>
    </xf>
    <xf numFmtId="0" fontId="69" fillId="0" borderId="115" xfId="119" applyFont="1" applyBorder="1" applyAlignment="1">
      <alignment horizontal="center" vertical="center"/>
    </xf>
    <xf numFmtId="0" fontId="69" fillId="0" borderId="44" xfId="119" applyFont="1" applyBorder="1" applyAlignment="1">
      <alignment horizontal="center" vertical="center"/>
    </xf>
    <xf numFmtId="0" fontId="69" fillId="0" borderId="45" xfId="119" applyFont="1" applyBorder="1" applyAlignment="1">
      <alignment horizontal="center" vertical="center"/>
    </xf>
    <xf numFmtId="0" fontId="69" fillId="0" borderId="0" xfId="119" applyFont="1" applyAlignment="1">
      <alignment horizontal="left" vertical="center" wrapText="1"/>
    </xf>
    <xf numFmtId="0" fontId="69" fillId="0" borderId="4" xfId="119" applyFont="1" applyBorder="1" applyAlignment="1">
      <alignment horizontal="center" vertical="center"/>
    </xf>
    <xf numFmtId="0" fontId="69" fillId="0" borderId="10" xfId="119" applyFont="1" applyBorder="1" applyAlignment="1">
      <alignment horizontal="center" vertical="center"/>
    </xf>
    <xf numFmtId="0" fontId="69" fillId="0" borderId="0" xfId="14" applyFont="1" applyAlignment="1">
      <alignment horizontal="left" vertical="center" wrapText="1"/>
    </xf>
    <xf numFmtId="0" fontId="98" fillId="41" borderId="7" xfId="119" applyFont="1" applyFill="1" applyBorder="1" applyAlignment="1">
      <alignment horizontal="center" vertical="center" wrapText="1"/>
    </xf>
    <xf numFmtId="0" fontId="98" fillId="41" borderId="8" xfId="119" applyFont="1" applyFill="1" applyBorder="1" applyAlignment="1">
      <alignment horizontal="center" vertical="center" wrapText="1"/>
    </xf>
    <xf numFmtId="0" fontId="98" fillId="41" borderId="9" xfId="119" applyFont="1" applyFill="1" applyBorder="1" applyAlignment="1">
      <alignment horizontal="center" vertical="center" wrapText="1"/>
    </xf>
    <xf numFmtId="0" fontId="89" fillId="0" borderId="69" xfId="119" applyFont="1" applyFill="1" applyBorder="1" applyAlignment="1">
      <alignment horizontal="center" vertical="center" wrapText="1"/>
    </xf>
    <xf numFmtId="0" fontId="70" fillId="0" borderId="20" xfId="119" applyFont="1" applyFill="1" applyBorder="1" applyAlignment="1">
      <alignment horizontal="center" vertical="center" wrapText="1"/>
    </xf>
    <xf numFmtId="49" fontId="69" fillId="0" borderId="11" xfId="119" applyNumberFormat="1" applyFont="1" applyFill="1" applyBorder="1" applyAlignment="1">
      <alignment horizontal="center" vertical="center" wrapText="1"/>
    </xf>
    <xf numFmtId="49" fontId="69" fillId="0" borderId="12" xfId="119" applyNumberFormat="1" applyFont="1" applyFill="1" applyBorder="1" applyAlignment="1">
      <alignment horizontal="center" vertical="center" wrapText="1"/>
    </xf>
    <xf numFmtId="0" fontId="99" fillId="42" borderId="0" xfId="266" applyFont="1" applyFill="1" applyAlignment="1">
      <alignment horizontal="left" vertical="center" wrapText="1"/>
    </xf>
    <xf numFmtId="0" fontId="72" fillId="43" borderId="21" xfId="266" applyFont="1" applyFill="1" applyBorder="1" applyAlignment="1">
      <alignment horizontal="center" vertical="center"/>
    </xf>
    <xf numFmtId="0" fontId="72" fillId="43" borderId="44" xfId="266" applyFont="1" applyFill="1" applyBorder="1" applyAlignment="1">
      <alignment horizontal="center" vertical="center"/>
    </xf>
    <xf numFmtId="0" fontId="72" fillId="43" borderId="45" xfId="266" applyFont="1" applyFill="1" applyBorder="1" applyAlignment="1">
      <alignment horizontal="center" vertical="center"/>
    </xf>
    <xf numFmtId="0" fontId="72" fillId="43" borderId="21" xfId="266" applyFont="1" applyFill="1" applyBorder="1" applyAlignment="1">
      <alignment horizontal="left" vertical="center" wrapText="1"/>
    </xf>
    <xf numFmtId="0" fontId="72" fillId="43" borderId="44" xfId="266" applyFont="1" applyFill="1" applyBorder="1" applyAlignment="1">
      <alignment horizontal="left" vertical="center" wrapText="1"/>
    </xf>
    <xf numFmtId="0" fontId="72" fillId="43" borderId="45" xfId="266" applyFont="1" applyFill="1" applyBorder="1" applyAlignment="1">
      <alignment horizontal="left" vertical="center" wrapText="1"/>
    </xf>
    <xf numFmtId="0" fontId="72" fillId="43" borderId="69" xfId="266" applyFont="1" applyFill="1" applyBorder="1" applyAlignment="1">
      <alignment horizontal="center" vertical="center"/>
    </xf>
    <xf numFmtId="0" fontId="72" fillId="43" borderId="20" xfId="266" applyFont="1" applyFill="1" applyBorder="1" applyAlignment="1">
      <alignment horizontal="center" vertical="center"/>
    </xf>
    <xf numFmtId="0" fontId="72" fillId="43" borderId="18" xfId="266" applyFont="1" applyFill="1" applyBorder="1" applyAlignment="1">
      <alignment horizontal="center" vertical="center"/>
    </xf>
    <xf numFmtId="0" fontId="70" fillId="0" borderId="18" xfId="119" applyFont="1" applyFill="1" applyBorder="1" applyAlignment="1">
      <alignment horizontal="center" vertical="center" wrapText="1"/>
    </xf>
    <xf numFmtId="0" fontId="90" fillId="0" borderId="69" xfId="266" applyFont="1" applyBorder="1" applyAlignment="1">
      <alignment horizontal="center" vertical="center" wrapText="1"/>
    </xf>
    <xf numFmtId="0" fontId="90" fillId="0" borderId="20" xfId="266" applyFont="1" applyBorder="1" applyAlignment="1">
      <alignment horizontal="center" vertical="center" wrapText="1"/>
    </xf>
    <xf numFmtId="0" fontId="90" fillId="0" borderId="18" xfId="266" applyFont="1" applyBorder="1" applyAlignment="1">
      <alignment horizontal="center" vertical="center" wrapText="1"/>
    </xf>
    <xf numFmtId="0" fontId="92" fillId="44" borderId="69" xfId="266" applyFont="1" applyFill="1" applyBorder="1" applyAlignment="1">
      <alignment horizontal="center" vertical="center"/>
    </xf>
    <xf numFmtId="0" fontId="92" fillId="44" borderId="20" xfId="266" applyFont="1" applyFill="1" applyBorder="1" applyAlignment="1">
      <alignment horizontal="center" vertical="center"/>
    </xf>
    <xf numFmtId="0" fontId="92" fillId="44" borderId="18" xfId="266" applyFont="1" applyFill="1" applyBorder="1" applyAlignment="1">
      <alignment horizontal="center" vertical="center"/>
    </xf>
    <xf numFmtId="0" fontId="92" fillId="44" borderId="69" xfId="266" applyFont="1" applyFill="1" applyBorder="1" applyAlignment="1">
      <alignment horizontal="center" vertical="center" wrapText="1"/>
    </xf>
    <xf numFmtId="0" fontId="92" fillId="44" borderId="20" xfId="266" applyFont="1" applyFill="1" applyBorder="1" applyAlignment="1">
      <alignment horizontal="center" vertical="center" wrapText="1"/>
    </xf>
    <xf numFmtId="0" fontId="92" fillId="44" borderId="18" xfId="266" applyFont="1" applyFill="1" applyBorder="1" applyAlignment="1">
      <alignment horizontal="center" vertical="center" wrapText="1"/>
    </xf>
    <xf numFmtId="0" fontId="92" fillId="44" borderId="1" xfId="266" applyFont="1" applyFill="1" applyBorder="1" applyAlignment="1">
      <alignment horizontal="center" vertical="center"/>
    </xf>
    <xf numFmtId="0" fontId="69" fillId="0" borderId="1" xfId="119" applyFont="1" applyFill="1" applyBorder="1" applyAlignment="1">
      <alignment horizontal="center" vertical="center" wrapText="1"/>
    </xf>
    <xf numFmtId="0" fontId="3" fillId="0" borderId="1" xfId="266" applyBorder="1" applyAlignment="1">
      <alignment horizontal="center" vertical="center" wrapText="1"/>
    </xf>
    <xf numFmtId="0" fontId="3" fillId="0" borderId="69" xfId="266" applyBorder="1" applyAlignment="1">
      <alignment horizontal="center" vertical="center" wrapText="1"/>
    </xf>
    <xf numFmtId="0" fontId="3" fillId="0" borderId="20" xfId="266" applyBorder="1" applyAlignment="1">
      <alignment horizontal="center" vertical="center" wrapText="1"/>
    </xf>
    <xf numFmtId="0" fontId="3" fillId="0" borderId="18" xfId="266" applyBorder="1" applyAlignment="1">
      <alignment horizontal="center" vertical="center" wrapText="1"/>
    </xf>
    <xf numFmtId="0" fontId="69" fillId="0" borderId="1" xfId="14" applyFont="1" applyFill="1" applyBorder="1" applyAlignment="1">
      <alignment horizontal="center" vertical="center" wrapText="1"/>
    </xf>
    <xf numFmtId="0" fontId="69" fillId="0" borderId="11" xfId="14" applyFont="1" applyFill="1" applyBorder="1" applyAlignment="1">
      <alignment horizontal="center" vertical="center" wrapText="1"/>
    </xf>
    <xf numFmtId="0" fontId="100" fillId="41" borderId="1" xfId="14" applyFont="1" applyFill="1" applyBorder="1" applyAlignment="1">
      <alignment horizontal="center" vertical="center" wrapText="1"/>
    </xf>
    <xf numFmtId="0" fontId="100" fillId="41" borderId="69" xfId="14" applyFont="1" applyFill="1" applyBorder="1" applyAlignment="1">
      <alignment horizontal="center" vertical="center" wrapText="1"/>
    </xf>
    <xf numFmtId="0" fontId="69" fillId="0" borderId="24" xfId="14" applyFont="1" applyFill="1" applyBorder="1" applyAlignment="1">
      <alignment horizontal="center" vertical="center" wrapText="1"/>
    </xf>
    <xf numFmtId="0" fontId="69" fillId="0" borderId="47" xfId="14" applyFont="1" applyFill="1" applyBorder="1" applyAlignment="1">
      <alignment horizontal="center" vertical="center" wrapText="1"/>
    </xf>
    <xf numFmtId="4" fontId="69" fillId="0" borderId="124" xfId="14" applyNumberFormat="1" applyFont="1" applyFill="1" applyBorder="1" applyAlignment="1">
      <alignment horizontal="left" vertical="center" wrapText="1"/>
    </xf>
    <xf numFmtId="0" fontId="69" fillId="0" borderId="75" xfId="14" applyFont="1" applyFill="1" applyBorder="1" applyAlignment="1">
      <alignment horizontal="left" vertical="center" wrapText="1"/>
    </xf>
    <xf numFmtId="0" fontId="98" fillId="41" borderId="118" xfId="14" applyFont="1" applyFill="1" applyBorder="1" applyAlignment="1">
      <alignment horizontal="left" vertical="center" wrapText="1"/>
    </xf>
    <xf numFmtId="0" fontId="98" fillId="41" borderId="49" xfId="14" applyFont="1" applyFill="1" applyBorder="1" applyAlignment="1">
      <alignment horizontal="left" vertical="center" wrapText="1"/>
    </xf>
    <xf numFmtId="0" fontId="100" fillId="41" borderId="4" xfId="14" applyFont="1" applyFill="1" applyBorder="1" applyAlignment="1">
      <alignment horizontal="center" vertical="center" wrapText="1"/>
    </xf>
    <xf numFmtId="0" fontId="100" fillId="41" borderId="115" xfId="14" applyFont="1" applyFill="1" applyBorder="1" applyAlignment="1">
      <alignment horizontal="center" vertical="center" wrapText="1"/>
    </xf>
    <xf numFmtId="0" fontId="100" fillId="41" borderId="1" xfId="14" applyFont="1" applyFill="1" applyBorder="1" applyAlignment="1">
      <alignment horizontal="center" vertical="center"/>
    </xf>
    <xf numFmtId="10" fontId="100" fillId="41" borderId="1" xfId="14" applyNumberFormat="1" applyFont="1" applyFill="1" applyBorder="1" applyAlignment="1">
      <alignment horizontal="center" vertical="center" wrapText="1"/>
    </xf>
    <xf numFmtId="10" fontId="100" fillId="41" borderId="69" xfId="14" applyNumberFormat="1" applyFont="1" applyFill="1" applyBorder="1" applyAlignment="1">
      <alignment horizontal="center" vertical="center" wrapText="1"/>
    </xf>
    <xf numFmtId="0" fontId="100" fillId="41" borderId="66" xfId="14" applyFont="1" applyFill="1" applyBorder="1" applyAlignment="1">
      <alignment horizontal="center" vertical="center" wrapText="1"/>
    </xf>
    <xf numFmtId="0" fontId="100" fillId="41" borderId="77" xfId="14" applyFont="1" applyFill="1" applyBorder="1" applyAlignment="1">
      <alignment horizontal="center" vertical="center" wrapText="1"/>
    </xf>
    <xf numFmtId="4" fontId="69" fillId="0" borderId="24" xfId="14" applyNumberFormat="1" applyFont="1" applyFill="1" applyBorder="1" applyAlignment="1">
      <alignment horizontal="left" vertical="center" wrapText="1"/>
    </xf>
    <xf numFmtId="4" fontId="69" fillId="0" borderId="47" xfId="14" applyNumberFormat="1" applyFont="1" applyFill="1" applyBorder="1" applyAlignment="1">
      <alignment horizontal="left" vertical="center" wrapText="1"/>
    </xf>
    <xf numFmtId="0" fontId="69" fillId="0" borderId="76" xfId="14" applyFont="1" applyFill="1" applyBorder="1" applyAlignment="1">
      <alignment horizontal="center" vertical="center" wrapText="1"/>
    </xf>
    <xf numFmtId="0" fontId="69" fillId="0" borderId="75" xfId="14" applyFont="1" applyFill="1" applyBorder="1" applyAlignment="1">
      <alignment horizontal="center" vertical="center" wrapText="1"/>
    </xf>
    <xf numFmtId="0" fontId="69" fillId="0" borderId="26" xfId="14" applyFont="1" applyFill="1" applyBorder="1" applyAlignment="1">
      <alignment horizontal="center" vertical="center" wrapText="1"/>
    </xf>
    <xf numFmtId="0" fontId="69" fillId="0" borderId="56" xfId="14" applyFont="1" applyFill="1" applyBorder="1" applyAlignment="1">
      <alignment horizontal="center" vertical="center" wrapText="1"/>
    </xf>
    <xf numFmtId="0" fontId="100" fillId="41" borderId="76" xfId="14" applyFont="1" applyFill="1" applyBorder="1" applyAlignment="1">
      <alignment horizontal="center" vertical="center" wrapText="1"/>
    </xf>
    <xf numFmtId="0" fontId="98" fillId="41" borderId="1" xfId="14" applyFont="1" applyFill="1" applyBorder="1" applyAlignment="1">
      <alignment horizontal="left" vertical="center" wrapText="1"/>
    </xf>
    <xf numFmtId="0" fontId="66" fillId="0" borderId="77" xfId="14" applyFont="1" applyFill="1" applyBorder="1" applyAlignment="1">
      <alignment horizontal="left" vertical="center" wrapText="1"/>
    </xf>
    <xf numFmtId="0" fontId="66" fillId="0" borderId="0" xfId="14" applyFont="1" applyFill="1" applyBorder="1" applyAlignment="1">
      <alignment horizontal="left" vertical="center" wrapText="1"/>
    </xf>
    <xf numFmtId="4" fontId="59" fillId="38" borderId="69" xfId="190" applyNumberFormat="1" applyFont="1" applyFill="1" applyBorder="1" applyAlignment="1">
      <alignment horizontal="right" vertical="center"/>
    </xf>
    <xf numFmtId="4" fontId="59" fillId="38" borderId="20" xfId="190" applyNumberFormat="1" applyFont="1" applyFill="1" applyBorder="1" applyAlignment="1">
      <alignment horizontal="right" vertical="center"/>
    </xf>
    <xf numFmtId="4" fontId="59" fillId="38" borderId="18" xfId="190" applyNumberFormat="1" applyFont="1" applyFill="1" applyBorder="1" applyAlignment="1">
      <alignment horizontal="right" vertical="center"/>
    </xf>
    <xf numFmtId="4" fontId="59" fillId="35" borderId="69" xfId="190" applyNumberFormat="1" applyFont="1" applyFill="1" applyBorder="1" applyAlignment="1">
      <alignment horizontal="right" vertical="center"/>
    </xf>
    <xf numFmtId="4" fontId="59" fillId="35" borderId="20" xfId="190" applyNumberFormat="1" applyFont="1" applyFill="1" applyBorder="1" applyAlignment="1">
      <alignment horizontal="right" vertical="center"/>
    </xf>
    <xf numFmtId="4" fontId="59" fillId="35" borderId="18" xfId="190" applyNumberFormat="1" applyFont="1" applyFill="1" applyBorder="1" applyAlignment="1">
      <alignment horizontal="right" vertical="center"/>
    </xf>
    <xf numFmtId="0" fontId="59" fillId="0" borderId="49" xfId="190" applyFont="1" applyBorder="1" applyAlignment="1">
      <alignment horizontal="center" vertical="center"/>
    </xf>
    <xf numFmtId="0" fontId="59" fillId="0" borderId="37" xfId="190" applyFont="1" applyBorder="1" applyAlignment="1">
      <alignment horizontal="center" vertical="center"/>
    </xf>
    <xf numFmtId="0" fontId="62" fillId="8" borderId="58" xfId="124" applyFont="1" applyFill="1" applyBorder="1" applyAlignment="1">
      <alignment horizontal="center" vertical="center" wrapText="1"/>
    </xf>
    <xf numFmtId="0" fontId="62" fillId="8" borderId="59" xfId="124" applyFont="1" applyFill="1" applyBorder="1" applyAlignment="1">
      <alignment horizontal="center" vertical="center" wrapText="1"/>
    </xf>
    <xf numFmtId="0" fontId="62" fillId="8" borderId="60" xfId="124" applyFont="1" applyFill="1" applyBorder="1" applyAlignment="1">
      <alignment horizontal="center" vertical="center" wrapText="1"/>
    </xf>
    <xf numFmtId="0" fontId="37" fillId="0" borderId="0" xfId="19" applyFont="1" applyAlignment="1">
      <alignment horizontal="center" vertical="center" wrapText="1"/>
    </xf>
    <xf numFmtId="0" fontId="37" fillId="0" borderId="0" xfId="124" applyFont="1" applyAlignment="1">
      <alignment horizontal="center" vertical="center" wrapText="1"/>
    </xf>
    <xf numFmtId="0" fontId="37" fillId="8" borderId="61" xfId="124" applyFont="1" applyFill="1" applyBorder="1" applyAlignment="1">
      <alignment horizontal="justify" vertical="center" wrapText="1"/>
    </xf>
    <xf numFmtId="0" fontId="37" fillId="8" borderId="62" xfId="124" applyFont="1" applyFill="1" applyBorder="1" applyAlignment="1">
      <alignment horizontal="justify" vertical="center" wrapText="1"/>
    </xf>
    <xf numFmtId="0" fontId="37" fillId="8" borderId="63" xfId="124" applyFont="1" applyFill="1" applyBorder="1" applyAlignment="1">
      <alignment horizontal="justify" vertical="center" wrapText="1"/>
    </xf>
    <xf numFmtId="0" fontId="37" fillId="0" borderId="66" xfId="124" applyFont="1" applyBorder="1" applyAlignment="1">
      <alignment horizontal="center" vertical="center" wrapText="1"/>
    </xf>
    <xf numFmtId="0" fontId="37" fillId="0" borderId="23" xfId="124" applyFont="1" applyBorder="1" applyAlignment="1">
      <alignment horizontal="center" vertical="center" wrapText="1"/>
    </xf>
    <xf numFmtId="0" fontId="37" fillId="0" borderId="69" xfId="124" applyFont="1" applyFill="1" applyBorder="1" applyAlignment="1">
      <alignment horizontal="left" vertical="center" wrapText="1"/>
    </xf>
    <xf numFmtId="0" fontId="37" fillId="0" borderId="18" xfId="124" applyFont="1" applyFill="1" applyBorder="1" applyAlignment="1">
      <alignment horizontal="left" vertical="center" wrapText="1"/>
    </xf>
    <xf numFmtId="0" fontId="37" fillId="0" borderId="67" xfId="124" applyFont="1" applyBorder="1" applyAlignment="1">
      <alignment horizontal="center" vertical="center" wrapText="1"/>
    </xf>
    <xf numFmtId="0" fontId="37" fillId="0" borderId="68" xfId="124" applyFont="1" applyBorder="1" applyAlignment="1">
      <alignment horizontal="center" vertical="center" wrapText="1"/>
    </xf>
    <xf numFmtId="0" fontId="37" fillId="8" borderId="64" xfId="124" applyFont="1" applyFill="1" applyBorder="1" applyAlignment="1">
      <alignment horizontal="justify" vertical="center" wrapText="1"/>
    </xf>
    <xf numFmtId="0" fontId="37" fillId="8" borderId="41" xfId="124" applyFont="1" applyFill="1" applyBorder="1" applyAlignment="1">
      <alignment horizontal="justify" vertical="center" wrapText="1"/>
    </xf>
    <xf numFmtId="0" fontId="37" fillId="8" borderId="65" xfId="124" applyFont="1" applyFill="1" applyBorder="1" applyAlignment="1">
      <alignment horizontal="justify" vertical="center" wrapText="1"/>
    </xf>
    <xf numFmtId="0" fontId="37" fillId="0" borderId="54" xfId="124" applyFont="1" applyBorder="1" applyAlignment="1">
      <alignment horizontal="center" vertical="center" wrapText="1"/>
    </xf>
    <xf numFmtId="0" fontId="37" fillId="0" borderId="20" xfId="124" applyFont="1" applyBorder="1" applyAlignment="1">
      <alignment horizontal="center" vertical="center" wrapText="1"/>
    </xf>
    <xf numFmtId="0" fontId="37" fillId="0" borderId="18" xfId="124" applyFont="1" applyBorder="1" applyAlignment="1">
      <alignment horizontal="center" vertical="center" wrapText="1"/>
    </xf>
    <xf numFmtId="0" fontId="37" fillId="0" borderId="1" xfId="124" applyFont="1" applyBorder="1" applyAlignment="1">
      <alignment horizontal="center" vertical="center" wrapText="1"/>
    </xf>
    <xf numFmtId="0" fontId="37" fillId="0" borderId="37" xfId="124" applyFont="1" applyBorder="1" applyAlignment="1">
      <alignment horizontal="center" vertical="center" wrapText="1"/>
    </xf>
    <xf numFmtId="0" fontId="37" fillId="32" borderId="64" xfId="124" applyFont="1" applyFill="1" applyBorder="1" applyAlignment="1">
      <alignment horizontal="justify" vertical="center" wrapText="1"/>
    </xf>
    <xf numFmtId="0" fontId="37" fillId="32" borderId="41" xfId="124" applyFont="1" applyFill="1" applyBorder="1" applyAlignment="1">
      <alignment horizontal="justify" vertical="center" wrapText="1"/>
    </xf>
    <xf numFmtId="0" fontId="37" fillId="32" borderId="65" xfId="124" applyFont="1" applyFill="1" applyBorder="1" applyAlignment="1">
      <alignment horizontal="justify" vertical="center" wrapText="1"/>
    </xf>
    <xf numFmtId="0" fontId="37" fillId="32" borderId="61" xfId="124" applyFont="1" applyFill="1" applyBorder="1" applyAlignment="1">
      <alignment horizontal="justify" vertical="center" wrapText="1"/>
    </xf>
    <xf numFmtId="0" fontId="37" fillId="32" borderId="62" xfId="124" applyFont="1" applyFill="1" applyBorder="1" applyAlignment="1">
      <alignment horizontal="justify" vertical="center" wrapText="1"/>
    </xf>
    <xf numFmtId="0" fontId="37" fillId="32" borderId="63" xfId="124" applyFont="1" applyFill="1" applyBorder="1" applyAlignment="1">
      <alignment horizontal="justify" vertical="center" wrapText="1"/>
    </xf>
    <xf numFmtId="0" fontId="62" fillId="32" borderId="58" xfId="124" applyFont="1" applyFill="1" applyBorder="1" applyAlignment="1">
      <alignment horizontal="center" vertical="center" wrapText="1"/>
    </xf>
    <xf numFmtId="0" fontId="62" fillId="32" borderId="59" xfId="124" applyFont="1" applyFill="1" applyBorder="1" applyAlignment="1">
      <alignment horizontal="center" vertical="center" wrapText="1"/>
    </xf>
    <xf numFmtId="0" fontId="62" fillId="32" borderId="60" xfId="124" applyFont="1" applyFill="1" applyBorder="1" applyAlignment="1">
      <alignment horizontal="center" vertical="center" wrapText="1"/>
    </xf>
    <xf numFmtId="0" fontId="37" fillId="0" borderId="69" xfId="124" applyFont="1" applyFill="1" applyBorder="1" applyAlignment="1">
      <alignment horizontal="center" vertical="center" wrapText="1"/>
    </xf>
    <xf numFmtId="0" fontId="37" fillId="0" borderId="18" xfId="124" applyFont="1" applyFill="1" applyBorder="1" applyAlignment="1">
      <alignment horizontal="center" vertical="center" wrapText="1"/>
    </xf>
    <xf numFmtId="0" fontId="11" fillId="32" borderId="21" xfId="124" applyFont="1" applyFill="1" applyBorder="1" applyAlignment="1">
      <alignment horizontal="left" vertical="center" wrapText="1"/>
    </xf>
    <xf numFmtId="0" fontId="11" fillId="32" borderId="45" xfId="124" applyFont="1" applyFill="1" applyBorder="1" applyAlignment="1">
      <alignment horizontal="left" vertical="center" wrapText="1"/>
    </xf>
    <xf numFmtId="0" fontId="11" fillId="32" borderId="42" xfId="124" applyFont="1" applyFill="1" applyBorder="1" applyAlignment="1">
      <alignment horizontal="center" vertical="center" wrapText="1"/>
    </xf>
    <xf numFmtId="0" fontId="11" fillId="32" borderId="43" xfId="124" applyFont="1" applyFill="1" applyBorder="1" applyAlignment="1">
      <alignment horizontal="center" vertical="center" wrapText="1"/>
    </xf>
    <xf numFmtId="0" fontId="11" fillId="32" borderId="15" xfId="124" applyFont="1" applyFill="1" applyBorder="1" applyAlignment="1">
      <alignment horizontal="center" vertical="center" wrapText="1"/>
    </xf>
    <xf numFmtId="0" fontId="11" fillId="32" borderId="13" xfId="124" applyFont="1" applyFill="1" applyBorder="1" applyAlignment="1">
      <alignment horizontal="center" vertical="center" wrapText="1"/>
    </xf>
    <xf numFmtId="0" fontId="11" fillId="0" borderId="0" xfId="19" applyFont="1" applyAlignment="1">
      <alignment horizontal="center" vertical="center" wrapText="1"/>
    </xf>
    <xf numFmtId="0" fontId="11" fillId="0" borderId="0" xfId="124" applyFont="1" applyAlignment="1">
      <alignment horizontal="center" vertical="center" wrapText="1"/>
    </xf>
    <xf numFmtId="0" fontId="11" fillId="0" borderId="44" xfId="124" applyFont="1" applyBorder="1" applyAlignment="1">
      <alignment horizontal="left" vertical="center" wrapText="1"/>
    </xf>
    <xf numFmtId="0" fontId="11" fillId="0" borderId="20" xfId="124" applyFont="1" applyBorder="1" applyAlignment="1">
      <alignment horizontal="center" vertical="center" wrapText="1"/>
    </xf>
    <xf numFmtId="0" fontId="11" fillId="0" borderId="55" xfId="124" applyFont="1" applyBorder="1" applyAlignment="1">
      <alignment horizontal="center" vertical="center" wrapText="1"/>
    </xf>
    <xf numFmtId="0" fontId="59" fillId="0" borderId="21" xfId="124" applyFont="1" applyBorder="1" applyAlignment="1">
      <alignment horizontal="left" vertical="center" wrapText="1"/>
    </xf>
    <xf numFmtId="0" fontId="59" fillId="0" borderId="45" xfId="124" applyFont="1" applyBorder="1" applyAlignment="1">
      <alignment horizontal="left" vertical="center" wrapText="1"/>
    </xf>
    <xf numFmtId="0" fontId="59" fillId="0" borderId="27" xfId="124" applyFont="1" applyBorder="1" applyAlignment="1">
      <alignment horizontal="center" vertical="center" wrapText="1"/>
    </xf>
    <xf numFmtId="0" fontId="59" fillId="0" borderId="28" xfId="124" applyFont="1" applyBorder="1" applyAlignment="1">
      <alignment horizontal="center" vertical="center" wrapText="1"/>
    </xf>
    <xf numFmtId="0" fontId="59" fillId="0" borderId="0" xfId="19" applyFont="1" applyAlignment="1">
      <alignment horizontal="center" vertical="center" wrapText="1"/>
    </xf>
    <xf numFmtId="0" fontId="59" fillId="0" borderId="0" xfId="124" applyFont="1" applyAlignment="1">
      <alignment horizontal="center" vertical="center" wrapText="1"/>
    </xf>
    <xf numFmtId="0" fontId="59" fillId="32" borderId="21" xfId="124" applyFont="1" applyFill="1" applyBorder="1" applyAlignment="1">
      <alignment horizontal="left" vertical="center" wrapText="1"/>
    </xf>
    <xf numFmtId="0" fontId="59" fillId="32" borderId="45" xfId="124" applyFont="1" applyFill="1" applyBorder="1" applyAlignment="1">
      <alignment horizontal="left" vertical="center" wrapText="1"/>
    </xf>
    <xf numFmtId="0" fontId="59" fillId="32" borderId="42" xfId="124" applyFont="1" applyFill="1" applyBorder="1" applyAlignment="1">
      <alignment horizontal="center" vertical="center" wrapText="1"/>
    </xf>
    <xf numFmtId="0" fontId="59" fillId="32" borderId="43" xfId="124" applyFont="1" applyFill="1" applyBorder="1" applyAlignment="1">
      <alignment horizontal="center" vertical="center" wrapText="1"/>
    </xf>
    <xf numFmtId="0" fontId="59" fillId="32" borderId="15" xfId="124" applyFont="1" applyFill="1" applyBorder="1" applyAlignment="1">
      <alignment horizontal="center" vertical="center" wrapText="1"/>
    </xf>
    <xf numFmtId="0" fontId="59" fillId="32" borderId="13" xfId="124" applyFont="1" applyFill="1" applyBorder="1" applyAlignment="1">
      <alignment horizontal="center" vertical="center" wrapText="1"/>
    </xf>
    <xf numFmtId="0" fontId="19" fillId="0" borderId="0" xfId="19" applyFont="1" applyAlignment="1">
      <alignment horizontal="center" vertical="center" wrapText="1"/>
    </xf>
    <xf numFmtId="0" fontId="21" fillId="0" borderId="0" xfId="19" applyFont="1" applyAlignment="1">
      <alignment horizontal="center" vertical="center" wrapText="1"/>
    </xf>
    <xf numFmtId="0" fontId="57" fillId="35" borderId="7" xfId="19" applyFont="1" applyFill="1" applyBorder="1" applyAlignment="1">
      <alignment horizontal="center" vertical="center" wrapText="1"/>
    </xf>
    <xf numFmtId="0" fontId="57" fillId="35" borderId="10" xfId="19" applyFont="1" applyFill="1" applyBorder="1" applyAlignment="1">
      <alignment horizontal="center" vertical="center" wrapText="1"/>
    </xf>
    <xf numFmtId="0" fontId="57" fillId="35" borderId="8" xfId="19" applyFont="1" applyFill="1" applyBorder="1" applyAlignment="1">
      <alignment horizontal="center" vertical="center" wrapText="1"/>
    </xf>
    <xf numFmtId="0" fontId="57" fillId="35" borderId="11" xfId="19" applyFont="1" applyFill="1" applyBorder="1" applyAlignment="1">
      <alignment horizontal="center" vertical="center" wrapText="1"/>
    </xf>
    <xf numFmtId="0" fontId="57" fillId="35" borderId="9" xfId="19" applyFont="1" applyFill="1" applyBorder="1" applyAlignment="1">
      <alignment horizontal="center" vertical="center" wrapText="1"/>
    </xf>
    <xf numFmtId="0" fontId="57" fillId="35" borderId="42" xfId="19" applyFont="1" applyFill="1" applyBorder="1" applyAlignment="1">
      <alignment horizontal="center" vertical="center" wrapText="1"/>
    </xf>
    <xf numFmtId="0" fontId="57" fillId="35" borderId="43" xfId="19" applyFont="1" applyFill="1" applyBorder="1" applyAlignment="1">
      <alignment horizontal="center" vertical="center" wrapText="1"/>
    </xf>
    <xf numFmtId="0" fontId="9" fillId="0" borderId="0" xfId="19" applyFont="1" applyAlignment="1">
      <alignment horizontal="center" vertical="center" wrapText="1"/>
    </xf>
    <xf numFmtId="0" fontId="63" fillId="35" borderId="83" xfId="124" applyFont="1" applyFill="1" applyBorder="1" applyAlignment="1">
      <alignment horizontal="center" vertical="center" wrapText="1"/>
    </xf>
    <xf numFmtId="0" fontId="63" fillId="35" borderId="85" xfId="124" applyFont="1" applyFill="1" applyBorder="1" applyAlignment="1">
      <alignment horizontal="center" vertical="center" wrapText="1"/>
    </xf>
    <xf numFmtId="0" fontId="76" fillId="39" borderId="85" xfId="0" applyFont="1" applyFill="1" applyBorder="1" applyAlignment="1">
      <alignment horizontal="center" vertical="center" wrapText="1"/>
    </xf>
    <xf numFmtId="0" fontId="76" fillId="39" borderId="85" xfId="0" applyFont="1" applyFill="1" applyBorder="1" applyAlignment="1">
      <alignment vertical="center" wrapText="1"/>
    </xf>
    <xf numFmtId="0" fontId="76" fillId="0" borderId="85" xfId="0" applyFont="1" applyBorder="1" applyAlignment="1">
      <alignment horizontal="center" vertical="center" wrapText="1"/>
    </xf>
    <xf numFmtId="0" fontId="76" fillId="0" borderId="84" xfId="0" applyFont="1" applyBorder="1" applyAlignment="1">
      <alignment horizontal="center" vertical="center" wrapText="1"/>
    </xf>
    <xf numFmtId="0" fontId="76" fillId="0" borderId="85" xfId="0" applyFont="1" applyBorder="1" applyAlignment="1">
      <alignment vertical="center" wrapText="1"/>
    </xf>
    <xf numFmtId="0" fontId="76" fillId="0" borderId="84" xfId="0" applyFont="1" applyBorder="1" applyAlignment="1">
      <alignment vertical="center" wrapText="1"/>
    </xf>
    <xf numFmtId="0" fontId="64" fillId="0" borderId="0" xfId="188" applyFont="1" applyBorder="1" applyAlignment="1">
      <alignment horizontal="center" vertical="center" wrapText="1"/>
    </xf>
    <xf numFmtId="0" fontId="82" fillId="35" borderId="88" xfId="0" applyFont="1" applyFill="1" applyBorder="1" applyAlignment="1">
      <alignment horizontal="center" vertical="center" wrapText="1"/>
    </xf>
    <xf numFmtId="0" fontId="76" fillId="39" borderId="87" xfId="0" applyFont="1" applyFill="1" applyBorder="1" applyAlignment="1">
      <alignment horizontal="center" vertical="center" wrapText="1"/>
    </xf>
    <xf numFmtId="0" fontId="76" fillId="39" borderId="87" xfId="0" applyFont="1" applyFill="1" applyBorder="1" applyAlignment="1">
      <alignment vertical="center" wrapText="1"/>
    </xf>
    <xf numFmtId="0" fontId="64" fillId="0" borderId="0" xfId="188" applyFont="1" applyAlignment="1">
      <alignment horizontal="center" vertical="center" wrapText="1"/>
    </xf>
    <xf numFmtId="0" fontId="83" fillId="35" borderId="88" xfId="0" applyFont="1" applyFill="1" applyBorder="1" applyAlignment="1">
      <alignment horizontal="center" vertical="center" wrapText="1"/>
    </xf>
    <xf numFmtId="0" fontId="77" fillId="0" borderId="85" xfId="0" applyFont="1" applyBorder="1" applyAlignment="1">
      <alignment vertical="center" wrapText="1"/>
    </xf>
    <xf numFmtId="0" fontId="77" fillId="39" borderId="85" xfId="0" applyFont="1" applyFill="1" applyBorder="1" applyAlignment="1">
      <alignment vertical="center" wrapText="1"/>
    </xf>
    <xf numFmtId="0" fontId="78" fillId="0" borderId="85" xfId="0" applyFont="1" applyBorder="1" applyAlignment="1">
      <alignment vertical="center" wrapText="1"/>
    </xf>
    <xf numFmtId="0" fontId="77" fillId="0" borderId="85" xfId="0" applyFont="1" applyBorder="1" applyAlignment="1">
      <alignment horizontal="center" vertical="center" wrapText="1"/>
    </xf>
    <xf numFmtId="0" fontId="77" fillId="0" borderId="84" xfId="0" applyFont="1" applyBorder="1" applyAlignment="1">
      <alignment horizontal="center" vertical="center" wrapText="1"/>
    </xf>
    <xf numFmtId="0" fontId="77" fillId="0" borderId="84" xfId="0" applyFont="1" applyBorder="1" applyAlignment="1">
      <alignment vertical="center" wrapText="1"/>
    </xf>
    <xf numFmtId="0" fontId="77" fillId="39" borderId="84" xfId="0" applyFont="1" applyFill="1" applyBorder="1" applyAlignment="1">
      <alignment vertical="center" wrapText="1"/>
    </xf>
    <xf numFmtId="0" fontId="79" fillId="39" borderId="87" xfId="0" applyFont="1" applyFill="1" applyBorder="1" applyAlignment="1">
      <alignment horizontal="center" vertical="center" wrapText="1"/>
    </xf>
    <xf numFmtId="0" fontId="79" fillId="39" borderId="85" xfId="0" applyFont="1" applyFill="1" applyBorder="1" applyAlignment="1">
      <alignment horizontal="center" vertical="center" wrapText="1"/>
    </xf>
    <xf numFmtId="0" fontId="79" fillId="39" borderId="87" xfId="0" applyFont="1" applyFill="1" applyBorder="1" applyAlignment="1">
      <alignment vertical="center" wrapText="1"/>
    </xf>
    <xf numFmtId="0" fontId="79" fillId="39" borderId="85" xfId="0" applyFont="1" applyFill="1" applyBorder="1" applyAlignment="1">
      <alignment vertical="center" wrapText="1"/>
    </xf>
    <xf numFmtId="0" fontId="79" fillId="0" borderId="85" xfId="0" applyFont="1" applyBorder="1" applyAlignment="1">
      <alignment vertical="center" wrapText="1"/>
    </xf>
    <xf numFmtId="0" fontId="80" fillId="0" borderId="87" xfId="0" applyFont="1" applyBorder="1" applyAlignment="1">
      <alignment vertical="center" wrapText="1"/>
    </xf>
    <xf numFmtId="0" fontId="80" fillId="0" borderId="85" xfId="0" applyFont="1" applyBorder="1" applyAlignment="1">
      <alignment vertical="center" wrapText="1"/>
    </xf>
    <xf numFmtId="0" fontId="79" fillId="0" borderId="85" xfId="0" applyFont="1" applyBorder="1" applyAlignment="1">
      <alignment horizontal="center" vertical="center" wrapText="1"/>
    </xf>
    <xf numFmtId="0" fontId="79" fillId="0" borderId="84" xfId="0" applyFont="1" applyBorder="1" applyAlignment="1">
      <alignment horizontal="center" vertical="center" wrapText="1"/>
    </xf>
    <xf numFmtId="0" fontId="79" fillId="0" borderId="85" xfId="0" applyFont="1" applyBorder="1" applyAlignment="1">
      <alignment vertical="center"/>
    </xf>
    <xf numFmtId="0" fontId="79" fillId="0" borderId="84" xfId="0" applyFont="1" applyBorder="1" applyAlignment="1">
      <alignment vertical="center"/>
    </xf>
    <xf numFmtId="0" fontId="79" fillId="0" borderId="86" xfId="0" applyFont="1" applyBorder="1" applyAlignment="1">
      <alignment horizontal="center" vertical="center" wrapText="1"/>
    </xf>
    <xf numFmtId="0" fontId="79" fillId="0" borderId="89" xfId="0" applyFont="1" applyBorder="1" applyAlignment="1">
      <alignment horizontal="center" vertical="center" wrapText="1"/>
    </xf>
    <xf numFmtId="0" fontId="79" fillId="0" borderId="87" xfId="0" applyFont="1" applyBorder="1" applyAlignment="1">
      <alignment horizontal="center" vertical="center" wrapText="1"/>
    </xf>
    <xf numFmtId="0" fontId="59" fillId="0" borderId="0" xfId="188" applyFont="1" applyAlignment="1">
      <alignment horizontal="center" vertical="center"/>
    </xf>
    <xf numFmtId="14" fontId="63" fillId="31" borderId="0" xfId="264" applyNumberFormat="1" applyFont="1" applyFill="1" applyAlignment="1">
      <alignment horizontal="center" vertical="center"/>
    </xf>
    <xf numFmtId="0" fontId="63" fillId="31" borderId="0" xfId="264" applyFont="1" applyFill="1" applyAlignment="1">
      <alignment horizontal="center" vertical="center"/>
    </xf>
    <xf numFmtId="0" fontId="93" fillId="31" borderId="0" xfId="264" applyFont="1" applyFill="1" applyAlignment="1">
      <alignment horizontal="center" vertical="center"/>
    </xf>
    <xf numFmtId="0" fontId="63" fillId="31" borderId="120" xfId="264" applyFont="1" applyFill="1" applyBorder="1" applyAlignment="1">
      <alignment horizontal="center" vertical="center"/>
    </xf>
    <xf numFmtId="0" fontId="63" fillId="31" borderId="0" xfId="264" applyFont="1" applyFill="1" applyBorder="1" applyAlignment="1">
      <alignment horizontal="center" vertical="center"/>
    </xf>
    <xf numFmtId="0" fontId="63" fillId="31" borderId="117" xfId="264" applyFont="1" applyFill="1" applyBorder="1" applyAlignment="1">
      <alignment horizontal="center" vertical="center"/>
    </xf>
    <xf numFmtId="43" fontId="63" fillId="31" borderId="120" xfId="265" applyFont="1" applyFill="1" applyBorder="1" applyAlignment="1">
      <alignment horizontal="center" vertical="center"/>
    </xf>
    <xf numFmtId="43" fontId="63" fillId="31" borderId="0" xfId="265" applyFont="1" applyFill="1" applyBorder="1" applyAlignment="1">
      <alignment horizontal="center" vertical="center"/>
    </xf>
    <xf numFmtId="43" fontId="63" fillId="31" borderId="117" xfId="265" applyFont="1" applyFill="1" applyBorder="1" applyAlignment="1">
      <alignment horizontal="center" vertical="center"/>
    </xf>
    <xf numFmtId="0" fontId="91" fillId="31" borderId="76" xfId="264" applyFont="1" applyFill="1" applyBorder="1" applyAlignment="1">
      <alignment horizontal="center" vertical="center" wrapText="1"/>
    </xf>
    <xf numFmtId="0" fontId="91" fillId="31" borderId="75" xfId="264" applyFont="1" applyFill="1" applyBorder="1" applyAlignment="1">
      <alignment horizontal="center" vertical="center" wrapText="1"/>
    </xf>
    <xf numFmtId="0" fontId="63" fillId="31" borderId="119" xfId="264" applyFont="1" applyFill="1" applyBorder="1" applyAlignment="1">
      <alignment horizontal="center" vertical="center"/>
    </xf>
    <xf numFmtId="0" fontId="63" fillId="31" borderId="74" xfId="264" applyFont="1" applyFill="1" applyBorder="1" applyAlignment="1">
      <alignment horizontal="center" vertical="center"/>
    </xf>
    <xf numFmtId="0" fontId="63" fillId="31" borderId="121" xfId="264" applyFont="1" applyFill="1" applyBorder="1" applyAlignment="1">
      <alignment horizontal="center" vertical="center"/>
    </xf>
    <xf numFmtId="43" fontId="63" fillId="31" borderId="119" xfId="265" applyFont="1" applyFill="1" applyBorder="1" applyAlignment="1">
      <alignment horizontal="center" vertical="center"/>
    </xf>
    <xf numFmtId="43" fontId="63" fillId="31" borderId="74" xfId="265" applyFont="1" applyFill="1" applyBorder="1" applyAlignment="1">
      <alignment horizontal="center" vertical="center"/>
    </xf>
    <xf numFmtId="43" fontId="63" fillId="31" borderId="121" xfId="265" applyFont="1" applyFill="1" applyBorder="1" applyAlignment="1">
      <alignment horizontal="center" vertical="center"/>
    </xf>
    <xf numFmtId="0" fontId="65" fillId="35" borderId="1" xfId="0" applyFont="1" applyFill="1" applyBorder="1" applyAlignment="1">
      <alignment horizontal="center" vertical="center"/>
    </xf>
  </cellXfs>
  <cellStyles count="434">
    <cellStyle name="20% - Accent1" xfId="22"/>
    <cellStyle name="20% - Accent1 2" xfId="267"/>
    <cellStyle name="20% - Accent2" xfId="23"/>
    <cellStyle name="20% - Accent2 2" xfId="268"/>
    <cellStyle name="20% - Accent3" xfId="24"/>
    <cellStyle name="20% - Accent3 2" xfId="269"/>
    <cellStyle name="20% - Accent4" xfId="25"/>
    <cellStyle name="20% - Accent4 2" xfId="270"/>
    <cellStyle name="20% - Accent5" xfId="26"/>
    <cellStyle name="20% - Accent5 2" xfId="271"/>
    <cellStyle name="20% - Accent6" xfId="27"/>
    <cellStyle name="20% - Accent6 2" xfId="272"/>
    <cellStyle name="40% - Accent1" xfId="28"/>
    <cellStyle name="40% - Accent1 2" xfId="273"/>
    <cellStyle name="40% - Accent2" xfId="29"/>
    <cellStyle name="40% - Accent2 2" xfId="274"/>
    <cellStyle name="40% - Accent3" xfId="30"/>
    <cellStyle name="40% - Accent3 2" xfId="275"/>
    <cellStyle name="40% - Accent4" xfId="31"/>
    <cellStyle name="40% - Accent4 2" xfId="276"/>
    <cellStyle name="40% - Accent5" xfId="32"/>
    <cellStyle name="40% - Accent5 2" xfId="277"/>
    <cellStyle name="40% - Accent6" xfId="33"/>
    <cellStyle name="40% - Accent6 2" xfId="278"/>
    <cellStyle name="60% - Accent1" xfId="34"/>
    <cellStyle name="60% - Accent1 2" xfId="279"/>
    <cellStyle name="60% - Accent2" xfId="35"/>
    <cellStyle name="60% - Accent2 2" xfId="280"/>
    <cellStyle name="60% - Accent3" xfId="36"/>
    <cellStyle name="60% - Accent3 2" xfId="281"/>
    <cellStyle name="60% - Accent4" xfId="37"/>
    <cellStyle name="60% - Accent4 2" xfId="282"/>
    <cellStyle name="60% - Accent5" xfId="38"/>
    <cellStyle name="60% - Accent5 2" xfId="283"/>
    <cellStyle name="60% - Accent6" xfId="39"/>
    <cellStyle name="60% - Accent6 2" xfId="284"/>
    <cellStyle name="Accent1" xfId="40"/>
    <cellStyle name="Accent1 2" xfId="285"/>
    <cellStyle name="Accent2" xfId="41"/>
    <cellStyle name="Accent2 2" xfId="286"/>
    <cellStyle name="Accent3" xfId="42"/>
    <cellStyle name="Accent3 2" xfId="287"/>
    <cellStyle name="Accent4" xfId="43"/>
    <cellStyle name="Accent4 2" xfId="288"/>
    <cellStyle name="Accent5" xfId="44"/>
    <cellStyle name="Accent5 2" xfId="289"/>
    <cellStyle name="Accent6" xfId="45"/>
    <cellStyle name="Accent6 2" xfId="290"/>
    <cellStyle name="Bad" xfId="46"/>
    <cellStyle name="Bad 2" xfId="291"/>
    <cellStyle name="Calculation" xfId="47"/>
    <cellStyle name="Calculation 10" xfId="68"/>
    <cellStyle name="Calculation 10 2" xfId="69"/>
    <cellStyle name="Calculation 10 2 2" xfId="314"/>
    <cellStyle name="Calculation 10 3" xfId="313"/>
    <cellStyle name="Calculation 11" xfId="70"/>
    <cellStyle name="Calculation 11 2" xfId="71"/>
    <cellStyle name="Calculation 11 2 2" xfId="316"/>
    <cellStyle name="Calculation 11 3" xfId="315"/>
    <cellStyle name="Calculation 12" xfId="72"/>
    <cellStyle name="Calculation 12 2" xfId="73"/>
    <cellStyle name="Calculation 12 2 2" xfId="318"/>
    <cellStyle name="Calculation 12 3" xfId="317"/>
    <cellStyle name="Calculation 13" xfId="74"/>
    <cellStyle name="Calculation 13 2" xfId="319"/>
    <cellStyle name="Calculation 14" xfId="75"/>
    <cellStyle name="Calculation 14 2" xfId="320"/>
    <cellStyle name="Calculation 15" xfId="305"/>
    <cellStyle name="Calculation 2" xfId="76"/>
    <cellStyle name="Calculation 2 2" xfId="77"/>
    <cellStyle name="Calculation 2 2 2" xfId="322"/>
    <cellStyle name="Calculation 2 3" xfId="321"/>
    <cellStyle name="Calculation 3" xfId="78"/>
    <cellStyle name="Calculation 3 2" xfId="79"/>
    <cellStyle name="Calculation 3 2 2" xfId="324"/>
    <cellStyle name="Calculation 3 3" xfId="323"/>
    <cellStyle name="Calculation 4" xfId="80"/>
    <cellStyle name="Calculation 4 2" xfId="81"/>
    <cellStyle name="Calculation 4 2 2" xfId="326"/>
    <cellStyle name="Calculation 4 3" xfId="325"/>
    <cellStyle name="Calculation 5" xfId="82"/>
    <cellStyle name="Calculation 5 2" xfId="83"/>
    <cellStyle name="Calculation 5 2 2" xfId="328"/>
    <cellStyle name="Calculation 5 3" xfId="327"/>
    <cellStyle name="Calculation 6" xfId="84"/>
    <cellStyle name="Calculation 6 2" xfId="85"/>
    <cellStyle name="Calculation 6 2 2" xfId="330"/>
    <cellStyle name="Calculation 6 3" xfId="329"/>
    <cellStyle name="Calculation 7" xfId="86"/>
    <cellStyle name="Calculation 7 2" xfId="87"/>
    <cellStyle name="Calculation 7 2 2" xfId="332"/>
    <cellStyle name="Calculation 7 3" xfId="331"/>
    <cellStyle name="Calculation 8" xfId="88"/>
    <cellStyle name="Calculation 8 2" xfId="89"/>
    <cellStyle name="Calculation 8 2 2" xfId="334"/>
    <cellStyle name="Calculation 8 3" xfId="333"/>
    <cellStyle name="Calculation 9" xfId="90"/>
    <cellStyle name="Calculation 9 2" xfId="91"/>
    <cellStyle name="Calculation 9 2 2" xfId="336"/>
    <cellStyle name="Calculation 9 3" xfId="335"/>
    <cellStyle name="Check Cell" xfId="48"/>
    <cellStyle name="Check Cell 2" xfId="292"/>
    <cellStyle name="Comma" xfId="4" builtinId="3"/>
    <cellStyle name="Currency" xfId="1" builtinId="4"/>
    <cellStyle name="Explanatory Text" xfId="49"/>
    <cellStyle name="Explanatory Text 2" xfId="293"/>
    <cellStyle name="Good" xfId="50"/>
    <cellStyle name="Good 2" xfId="294"/>
    <cellStyle name="Heading 1" xfId="51"/>
    <cellStyle name="Heading 1 2" xfId="295"/>
    <cellStyle name="Heading 2" xfId="52"/>
    <cellStyle name="Heading 2 2" xfId="296"/>
    <cellStyle name="Heading 3" xfId="53"/>
    <cellStyle name="Heading 3 2" xfId="297"/>
    <cellStyle name="Heading 4" xfId="54"/>
    <cellStyle name="Heading 4 2" xfId="298"/>
    <cellStyle name="Hiperlink 2" xfId="67"/>
    <cellStyle name="Input" xfId="55"/>
    <cellStyle name="Input 10" xfId="92"/>
    <cellStyle name="Input 10 2" xfId="93"/>
    <cellStyle name="Input 10 2 2" xfId="338"/>
    <cellStyle name="Input 10 3" xfId="337"/>
    <cellStyle name="Input 11" xfId="94"/>
    <cellStyle name="Input 11 2" xfId="95"/>
    <cellStyle name="Input 11 2 2" xfId="340"/>
    <cellStyle name="Input 11 3" xfId="339"/>
    <cellStyle name="Input 12" xfId="96"/>
    <cellStyle name="Input 12 2" xfId="97"/>
    <cellStyle name="Input 12 2 2" xfId="342"/>
    <cellStyle name="Input 12 3" xfId="341"/>
    <cellStyle name="Input 13" xfId="98"/>
    <cellStyle name="Input 13 2" xfId="343"/>
    <cellStyle name="Input 14" xfId="99"/>
    <cellStyle name="Input 14 2" xfId="344"/>
    <cellStyle name="Input 15" xfId="306"/>
    <cellStyle name="Input 2" xfId="100"/>
    <cellStyle name="Input 2 2" xfId="101"/>
    <cellStyle name="Input 2 2 2" xfId="346"/>
    <cellStyle name="Input 2 3" xfId="345"/>
    <cellStyle name="Input 3" xfId="102"/>
    <cellStyle name="Input 3 2" xfId="103"/>
    <cellStyle name="Input 3 2 2" xfId="348"/>
    <cellStyle name="Input 3 3" xfId="347"/>
    <cellStyle name="Input 4" xfId="104"/>
    <cellStyle name="Input 4 2" xfId="105"/>
    <cellStyle name="Input 4 2 2" xfId="350"/>
    <cellStyle name="Input 4 3" xfId="349"/>
    <cellStyle name="Input 5" xfId="106"/>
    <cellStyle name="Input 5 2" xfId="107"/>
    <cellStyle name="Input 5 2 2" xfId="352"/>
    <cellStyle name="Input 5 3" xfId="351"/>
    <cellStyle name="Input 6" xfId="108"/>
    <cellStyle name="Input 6 2" xfId="109"/>
    <cellStyle name="Input 6 2 2" xfId="354"/>
    <cellStyle name="Input 6 3" xfId="353"/>
    <cellStyle name="Input 7" xfId="110"/>
    <cellStyle name="Input 7 2" xfId="111"/>
    <cellStyle name="Input 7 2 2" xfId="356"/>
    <cellStyle name="Input 7 3" xfId="355"/>
    <cellStyle name="Input 8" xfId="112"/>
    <cellStyle name="Input 8 2" xfId="113"/>
    <cellStyle name="Input 8 2 2" xfId="358"/>
    <cellStyle name="Input 8 3" xfId="357"/>
    <cellStyle name="Input 9" xfId="114"/>
    <cellStyle name="Input 9 2" xfId="115"/>
    <cellStyle name="Input 9 2 2" xfId="360"/>
    <cellStyle name="Input 9 3" xfId="359"/>
    <cellStyle name="Linked Cell" xfId="56"/>
    <cellStyle name="Linked Cell 2" xfId="299"/>
    <cellStyle name="Moeda 2" xfId="2"/>
    <cellStyle name="Moeda 2 2" xfId="15"/>
    <cellStyle name="Moeda 2 3" xfId="192"/>
    <cellStyle name="Moeda 2 4" xfId="193"/>
    <cellStyle name="Moeda 2 5" xfId="194"/>
    <cellStyle name="Moeda 2 6" xfId="195"/>
    <cellStyle name="Moeda 2 7" xfId="196"/>
    <cellStyle name="Moeda 3" xfId="7"/>
    <cellStyle name="Moeda 3 2" xfId="16"/>
    <cellStyle name="Moeda 3 2 2" xfId="116"/>
    <cellStyle name="Moeda 4" xfId="197"/>
    <cellStyle name="Neutral" xfId="57"/>
    <cellStyle name="Neutral 2" xfId="300"/>
    <cellStyle name="Normal" xfId="0" builtinId="0"/>
    <cellStyle name="Normal 10" xfId="190"/>
    <cellStyle name="Normal 10 2" xfId="425"/>
    <cellStyle name="Normal 11" xfId="191"/>
    <cellStyle name="Normal 11 2" xfId="426"/>
    <cellStyle name="Normal 12" xfId="198"/>
    <cellStyle name="Normal 13" xfId="199"/>
    <cellStyle name="Normal 14" xfId="200"/>
    <cellStyle name="Normal 15" xfId="201"/>
    <cellStyle name="Normal 16" xfId="261"/>
    <cellStyle name="Normal 16 2" xfId="427"/>
    <cellStyle name="Normal 17" xfId="263"/>
    <cellStyle name="Normal 17 2" xfId="429"/>
    <cellStyle name="Normal 18" xfId="264"/>
    <cellStyle name="Normal 18 2" xfId="430"/>
    <cellStyle name="Normal 19" xfId="266"/>
    <cellStyle name="Normal 19 2" xfId="432"/>
    <cellStyle name="Normal 2" xfId="3"/>
    <cellStyle name="Normal 2 10" xfId="202"/>
    <cellStyle name="Normal 2 11" xfId="203"/>
    <cellStyle name="Normal 2 12" xfId="204"/>
    <cellStyle name="Normal 2 13" xfId="205"/>
    <cellStyle name="Normal 2 14" xfId="206"/>
    <cellStyle name="Normal 2 15" xfId="207"/>
    <cellStyle name="Normal 2 16" xfId="208"/>
    <cellStyle name="Normal 2 17" xfId="209"/>
    <cellStyle name="Normal 2 18" xfId="210"/>
    <cellStyle name="Normal 2 19" xfId="211"/>
    <cellStyle name="Normal 2 19 2" xfId="212"/>
    <cellStyle name="Normal 2 2" xfId="14"/>
    <cellStyle name="Normal 2 3" xfId="117"/>
    <cellStyle name="Normal 2 3 2" xfId="118"/>
    <cellStyle name="Normal 2 4" xfId="186"/>
    <cellStyle name="Normal 2 5" xfId="213"/>
    <cellStyle name="Normal 2 6" xfId="214"/>
    <cellStyle name="Normal 2 7" xfId="215"/>
    <cellStyle name="Normal 2 8" xfId="216"/>
    <cellStyle name="Normal 2 9" xfId="217"/>
    <cellStyle name="Normal 2_GRAFICO GESTOR  DE ENTIDADE PLANEJAMENTO" xfId="218"/>
    <cellStyle name="Normal 22" xfId="219"/>
    <cellStyle name="Normal 3" xfId="9"/>
    <cellStyle name="Normal 3 2" xfId="119"/>
    <cellStyle name="Normal 3 3" xfId="187"/>
    <cellStyle name="Normal 4" xfId="11"/>
    <cellStyle name="Normal 4 2" xfId="20"/>
    <cellStyle name="Normal 4 2 2" xfId="120"/>
    <cellStyle name="Normal 4 3" xfId="121"/>
    <cellStyle name="Normal 4 3 2" xfId="122"/>
    <cellStyle name="Normal 4 3 2 2" xfId="362"/>
    <cellStyle name="Normal 4 3 3" xfId="361"/>
    <cellStyle name="Normal 4 4" xfId="123"/>
    <cellStyle name="Normal 4 4 2" xfId="363"/>
    <cellStyle name="Normal 4 5" xfId="304"/>
    <cellStyle name="Normal 5" xfId="19"/>
    <cellStyle name="Normal 5 2" xfId="124"/>
    <cellStyle name="Normal 5 3" xfId="220"/>
    <cellStyle name="Normal 5 4" xfId="221"/>
    <cellStyle name="Normal 5 5" xfId="222"/>
    <cellStyle name="Normal 5 6" xfId="223"/>
    <cellStyle name="Normal 5 7" xfId="224"/>
    <cellStyle name="Normal 6" xfId="64"/>
    <cellStyle name="Normal 6 2" xfId="66"/>
    <cellStyle name="Normal 6 2 2" xfId="125"/>
    <cellStyle name="Normal 6 2 2 2" xfId="364"/>
    <cellStyle name="Normal 6 2 3" xfId="312"/>
    <cellStyle name="Normal 6 3" xfId="126"/>
    <cellStyle name="Normal 6 3 2" xfId="365"/>
    <cellStyle name="Normal 6 4" xfId="225"/>
    <cellStyle name="Normal 6 5" xfId="226"/>
    <cellStyle name="Normal 6 6" xfId="227"/>
    <cellStyle name="Normal 6 7" xfId="228"/>
    <cellStyle name="Normal 6 8" xfId="310"/>
    <cellStyle name="Normal 7" xfId="127"/>
    <cellStyle name="Normal 7 2" xfId="128"/>
    <cellStyle name="Normal 7 2 2" xfId="367"/>
    <cellStyle name="Normal 7 3" xfId="366"/>
    <cellStyle name="Normal 8" xfId="185"/>
    <cellStyle name="Normal 8 2" xfId="422"/>
    <cellStyle name="Normal 9" xfId="188"/>
    <cellStyle name="Normal 9 2" xfId="423"/>
    <cellStyle name="Note" xfId="58"/>
    <cellStyle name="Note 10" xfId="129"/>
    <cellStyle name="Note 10 2" xfId="130"/>
    <cellStyle name="Note 10 2 2" xfId="369"/>
    <cellStyle name="Note 10 3" xfId="368"/>
    <cellStyle name="Note 11" xfId="131"/>
    <cellStyle name="Note 11 2" xfId="132"/>
    <cellStyle name="Note 11 2 2" xfId="371"/>
    <cellStyle name="Note 11 3" xfId="370"/>
    <cellStyle name="Note 12" xfId="133"/>
    <cellStyle name="Note 12 2" xfId="134"/>
    <cellStyle name="Note 12 2 2" xfId="373"/>
    <cellStyle name="Note 12 3" xfId="372"/>
    <cellStyle name="Note 13" xfId="135"/>
    <cellStyle name="Note 13 2" xfId="374"/>
    <cellStyle name="Note 14" xfId="136"/>
    <cellStyle name="Note 14 2" xfId="375"/>
    <cellStyle name="Note 15" xfId="307"/>
    <cellStyle name="Note 2" xfId="137"/>
    <cellStyle name="Note 2 2" xfId="138"/>
    <cellStyle name="Note 2 2 2" xfId="377"/>
    <cellStyle name="Note 2 3" xfId="376"/>
    <cellStyle name="Note 3" xfId="139"/>
    <cellStyle name="Note 3 2" xfId="140"/>
    <cellStyle name="Note 3 2 2" xfId="379"/>
    <cellStyle name="Note 3 3" xfId="378"/>
    <cellStyle name="Note 4" xfId="141"/>
    <cellStyle name="Note 4 2" xfId="142"/>
    <cellStyle name="Note 4 2 2" xfId="381"/>
    <cellStyle name="Note 4 3" xfId="380"/>
    <cellStyle name="Note 5" xfId="143"/>
    <cellStyle name="Note 5 2" xfId="144"/>
    <cellStyle name="Note 5 2 2" xfId="383"/>
    <cellStyle name="Note 5 3" xfId="382"/>
    <cellStyle name="Note 6" xfId="145"/>
    <cellStyle name="Note 6 2" xfId="146"/>
    <cellStyle name="Note 6 2 2" xfId="385"/>
    <cellStyle name="Note 6 3" xfId="384"/>
    <cellStyle name="Note 7" xfId="147"/>
    <cellStyle name="Note 7 2" xfId="148"/>
    <cellStyle name="Note 7 2 2" xfId="387"/>
    <cellStyle name="Note 7 3" xfId="386"/>
    <cellStyle name="Note 8" xfId="149"/>
    <cellStyle name="Note 8 2" xfId="150"/>
    <cellStyle name="Note 8 2 2" xfId="389"/>
    <cellStyle name="Note 8 3" xfId="388"/>
    <cellStyle name="Note 9" xfId="151"/>
    <cellStyle name="Note 9 2" xfId="152"/>
    <cellStyle name="Note 9 2 2" xfId="391"/>
    <cellStyle name="Note 9 3" xfId="390"/>
    <cellStyle name="Output" xfId="59"/>
    <cellStyle name="Output 10" xfId="153"/>
    <cellStyle name="Output 10 2" xfId="154"/>
    <cellStyle name="Output 10 2 2" xfId="393"/>
    <cellStyle name="Output 10 3" xfId="392"/>
    <cellStyle name="Output 11" xfId="155"/>
    <cellStyle name="Output 11 2" xfId="156"/>
    <cellStyle name="Output 11 2 2" xfId="395"/>
    <cellStyle name="Output 11 3" xfId="394"/>
    <cellStyle name="Output 12" xfId="157"/>
    <cellStyle name="Output 12 2" xfId="158"/>
    <cellStyle name="Output 12 2 2" xfId="397"/>
    <cellStyle name="Output 12 3" xfId="396"/>
    <cellStyle name="Output 13" xfId="159"/>
    <cellStyle name="Output 13 2" xfId="398"/>
    <cellStyle name="Output 14" xfId="160"/>
    <cellStyle name="Output 14 2" xfId="399"/>
    <cellStyle name="Output 15" xfId="308"/>
    <cellStyle name="Output 2" xfId="161"/>
    <cellStyle name="Output 2 2" xfId="162"/>
    <cellStyle name="Output 2 2 2" xfId="401"/>
    <cellStyle name="Output 2 3" xfId="400"/>
    <cellStyle name="Output 3" xfId="163"/>
    <cellStyle name="Output 3 2" xfId="164"/>
    <cellStyle name="Output 3 2 2" xfId="403"/>
    <cellStyle name="Output 3 3" xfId="402"/>
    <cellStyle name="Output 4" xfId="165"/>
    <cellStyle name="Output 4 2" xfId="166"/>
    <cellStyle name="Output 4 2 2" xfId="405"/>
    <cellStyle name="Output 4 3" xfId="404"/>
    <cellStyle name="Output 5" xfId="167"/>
    <cellStyle name="Output 5 2" xfId="168"/>
    <cellStyle name="Output 5 2 2" xfId="407"/>
    <cellStyle name="Output 5 3" xfId="406"/>
    <cellStyle name="Output 6" xfId="169"/>
    <cellStyle name="Output 6 2" xfId="170"/>
    <cellStyle name="Output 6 2 2" xfId="409"/>
    <cellStyle name="Output 6 3" xfId="408"/>
    <cellStyle name="Output 7" xfId="171"/>
    <cellStyle name="Output 7 2" xfId="172"/>
    <cellStyle name="Output 7 2 2" xfId="411"/>
    <cellStyle name="Output 7 3" xfId="410"/>
    <cellStyle name="Output 8" xfId="173"/>
    <cellStyle name="Output 8 2" xfId="174"/>
    <cellStyle name="Output 8 2 2" xfId="413"/>
    <cellStyle name="Output 8 3" xfId="412"/>
    <cellStyle name="Output 9" xfId="175"/>
    <cellStyle name="Output 9 2" xfId="176"/>
    <cellStyle name="Output 9 2 2" xfId="415"/>
    <cellStyle name="Output 9 3" xfId="414"/>
    <cellStyle name="Percent" xfId="10" builtinId="5"/>
    <cellStyle name="Porcentagem 2" xfId="6"/>
    <cellStyle name="Porcentagem 2 2" xfId="60"/>
    <cellStyle name="Porcentagem 2 3" xfId="177"/>
    <cellStyle name="Porcentagem 3" xfId="13"/>
    <cellStyle name="Porcentagem 3 2" xfId="21"/>
    <cellStyle name="Porcentagem 4" xfId="63"/>
    <cellStyle name="Porcentagem 4 2" xfId="178"/>
    <cellStyle name="Porcentagem 4 2 2" xfId="179"/>
    <cellStyle name="Porcentagem 4 2 2 2" xfId="417"/>
    <cellStyle name="Porcentagem 4 2 3" xfId="416"/>
    <cellStyle name="Porcentagem 4 3" xfId="180"/>
    <cellStyle name="Porcentagem 4 3 2" xfId="418"/>
    <cellStyle name="Porcentagem 4 4" xfId="309"/>
    <cellStyle name="Porcentagem 5" xfId="65"/>
    <cellStyle name="Porcentagem 5 2" xfId="181"/>
    <cellStyle name="Porcentagem 5 2 2" xfId="182"/>
    <cellStyle name="Porcentagem 5 2 2 2" xfId="420"/>
    <cellStyle name="Porcentagem 5 2 3" xfId="419"/>
    <cellStyle name="Porcentagem 5 3" xfId="183"/>
    <cellStyle name="Porcentagem 5 3 2" xfId="421"/>
    <cellStyle name="Porcentagem 5 4" xfId="189"/>
    <cellStyle name="Porcentagem 5 4 2" xfId="424"/>
    <cellStyle name="Porcentagem 5 5" xfId="311"/>
    <cellStyle name="Porcentagem 6" xfId="262"/>
    <cellStyle name="Porcentagem 6 2" xfId="428"/>
    <cellStyle name="Separador de milhares [0] 2" xfId="229"/>
    <cellStyle name="Separador de milhares 10" xfId="230"/>
    <cellStyle name="Separador de milhares 11" xfId="231"/>
    <cellStyle name="Separador de milhares 12" xfId="232"/>
    <cellStyle name="Separador de milhares 13" xfId="233"/>
    <cellStyle name="Separador de milhares 14" xfId="234"/>
    <cellStyle name="Separador de milhares 15" xfId="235"/>
    <cellStyle name="Separador de milhares 16" xfId="236"/>
    <cellStyle name="Separador de milhares 17" xfId="237"/>
    <cellStyle name="Separador de milhares 2" xfId="5"/>
    <cellStyle name="Separador de milhares 2 10" xfId="238"/>
    <cellStyle name="Separador de milhares 2 11" xfId="239"/>
    <cellStyle name="Separador de milhares 2 12" xfId="240"/>
    <cellStyle name="Separador de milhares 2 13" xfId="241"/>
    <cellStyle name="Separador de milhares 2 14" xfId="242"/>
    <cellStyle name="Separador de milhares 2 15" xfId="243"/>
    <cellStyle name="Separador de milhares 2 16" xfId="244"/>
    <cellStyle name="Separador de milhares 2 17" xfId="245"/>
    <cellStyle name="Separador de milhares 2 18" xfId="246"/>
    <cellStyle name="Separador de milhares 2 2" xfId="17"/>
    <cellStyle name="Separador de milhares 2 3" xfId="247"/>
    <cellStyle name="Separador de milhares 2 4" xfId="248"/>
    <cellStyle name="Separador de milhares 2 5" xfId="249"/>
    <cellStyle name="Separador de milhares 2 6" xfId="250"/>
    <cellStyle name="Separador de milhares 2 7" xfId="251"/>
    <cellStyle name="Separador de milhares 2 8" xfId="252"/>
    <cellStyle name="Separador de milhares 2 9" xfId="253"/>
    <cellStyle name="Separador de milhares 3" xfId="8"/>
    <cellStyle name="Separador de milhares 3 2" xfId="18"/>
    <cellStyle name="Separador de milhares 3 2 2" xfId="184"/>
    <cellStyle name="Separador de milhares 4" xfId="12"/>
    <cellStyle name="Separador de milhares 5" xfId="254"/>
    <cellStyle name="Separador de milhares 8" xfId="255"/>
    <cellStyle name="Separador de milhares 9" xfId="256"/>
    <cellStyle name="Title" xfId="61"/>
    <cellStyle name="Title 2" xfId="301"/>
    <cellStyle name="Total 2" xfId="302"/>
    <cellStyle name="Total 2 2" xfId="433"/>
    <cellStyle name="Vírgula 2" xfId="257"/>
    <cellStyle name="Vírgula 3" xfId="258"/>
    <cellStyle name="Vírgula 4" xfId="259"/>
    <cellStyle name="Vírgula 5" xfId="260"/>
    <cellStyle name="Vírgula 6" xfId="265"/>
    <cellStyle name="Vírgula 6 2" xfId="431"/>
    <cellStyle name="Warning Text" xfId="62"/>
    <cellStyle name="Warning Text 2" xfId="303"/>
  </cellStyles>
  <dxfs count="32">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colors>
    <mruColors>
      <color rgb="FF99FFCC"/>
      <color rgb="FFCCFF99"/>
      <color rgb="FFCCFFFF"/>
      <color rgb="FF66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18.xml"/><Relationship Id="rId39" Type="http://schemas.openxmlformats.org/officeDocument/2006/relationships/styles" Target="styles.xml"/><Relationship Id="rId21" Type="http://schemas.openxmlformats.org/officeDocument/2006/relationships/chartsheet" Target="chartsheets/sheet4.xml"/><Relationship Id="rId34" Type="http://schemas.openxmlformats.org/officeDocument/2006/relationships/externalLink" Target="externalLinks/externalLink6.xml"/><Relationship Id="rId42"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4.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chartsheet" Target="chartsheets/sheet7.xml"/><Relationship Id="rId32" Type="http://schemas.openxmlformats.org/officeDocument/2006/relationships/externalLink" Target="externalLinks/externalLink4.xml"/><Relationship Id="rId37" Type="http://schemas.openxmlformats.org/officeDocument/2006/relationships/externalLink" Target="externalLinks/externalLink9.xml"/><Relationship Id="rId40" Type="http://schemas.openxmlformats.org/officeDocument/2006/relationships/sharedStrings" Target="sharedStrings.xml"/><Relationship Id="rId45"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chartsheet" Target="chartsheets/sheet6.xml"/><Relationship Id="rId28" Type="http://schemas.openxmlformats.org/officeDocument/2006/relationships/worksheet" Target="worksheets/sheet20.xml"/><Relationship Id="rId36" Type="http://schemas.openxmlformats.org/officeDocument/2006/relationships/externalLink" Target="externalLinks/externalLink8.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externalLink" Target="externalLinks/externalLink3.xml"/><Relationship Id="rId44"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chartsheet" Target="chartsheets/sheet5.xml"/><Relationship Id="rId27" Type="http://schemas.openxmlformats.org/officeDocument/2006/relationships/worksheet" Target="worksheets/sheet19.xml"/><Relationship Id="rId30" Type="http://schemas.openxmlformats.org/officeDocument/2006/relationships/externalLink" Target="externalLinks/externalLink2.xml"/><Relationship Id="rId35" Type="http://schemas.openxmlformats.org/officeDocument/2006/relationships/externalLink" Target="externalLinks/externalLink7.xml"/><Relationship Id="rId43" Type="http://schemas.openxmlformats.org/officeDocument/2006/relationships/customXml" Target="../customXml/item2.xml"/><Relationship Id="rId8" Type="http://schemas.openxmlformats.org/officeDocument/2006/relationships/chartsheet" Target="chartsheets/sheet1.xml"/><Relationship Id="rId3" Type="http://schemas.openxmlformats.org/officeDocument/2006/relationships/worksheet" Target="worksheets/sheet3.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chartsheet" Target="chartsheets/sheet8.xml"/><Relationship Id="rId33" Type="http://schemas.openxmlformats.org/officeDocument/2006/relationships/externalLink" Target="externalLinks/externalLink5.xml"/><Relationship Id="rId38" Type="http://schemas.openxmlformats.org/officeDocument/2006/relationships/theme" Target="theme/theme1.xml"/><Relationship Id="rId46" Type="http://schemas.openxmlformats.org/officeDocument/2006/relationships/customXml" Target="../customXml/item5.xml"/><Relationship Id="rId20" Type="http://schemas.openxmlformats.org/officeDocument/2006/relationships/chartsheet" Target="chartsheets/sheet3.xml"/><Relationship Id="rId41" Type="http://schemas.openxmlformats.org/officeDocument/2006/relationships/calcChain" Target="calcChain.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BO"/>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pt-BR" sz="1800" b="1" i="0" u="none" strike="noStrike" baseline="0">
                <a:effectLst/>
              </a:rPr>
              <a:t>Evolução dos valores utilizados dos adiantamentos do BID - U$</a:t>
            </a:r>
            <a:endParaRPr lang="pt-BR"/>
          </a:p>
        </c:rich>
      </c:tx>
      <c:layout>
        <c:manualLayout>
          <c:xMode val="edge"/>
          <c:yMode val="edge"/>
          <c:x val="0.19922243486103444"/>
          <c:y val="0.1250634455714619"/>
        </c:manualLayout>
      </c:layout>
      <c:overlay val="0"/>
    </c:title>
    <c:autoTitleDeleted val="0"/>
    <c:plotArea>
      <c:layout>
        <c:manualLayout>
          <c:layoutTarget val="inner"/>
          <c:xMode val="edge"/>
          <c:yMode val="edge"/>
          <c:x val="1.4478446857518918E-2"/>
          <c:y val="0.17985700858343667"/>
          <c:w val="0.97104310628496215"/>
          <c:h val="0.56992710628920162"/>
        </c:manualLayout>
      </c:layout>
      <c:barChart>
        <c:barDir val="col"/>
        <c:grouping val="clustered"/>
        <c:varyColors val="0"/>
        <c:ser>
          <c:idx val="0"/>
          <c:order val="0"/>
          <c:tx>
            <c:strRef>
              <c:f>#REF!</c:f>
              <c:strCache>
                <c:ptCount val="1"/>
                <c:pt idx="0">
                  <c:v>BID Adiantamento</c:v>
                </c:pt>
              </c:strCache>
            </c:strRef>
          </c:tx>
          <c:invertIfNegative val="0"/>
          <c:dLbls>
            <c:txPr>
              <a:bodyPr rot="-5400000" vert="horz"/>
              <a:lstStyle/>
              <a:p>
                <a:pPr>
                  <a:defRPr sz="1600" b="1"/>
                </a:pPr>
                <a:endParaRPr lang="es-BO"/>
              </a:p>
            </c:txPr>
            <c:dLblPos val="inBase"/>
            <c:showLegendKey val="0"/>
            <c:showVal val="1"/>
            <c:showCatName val="0"/>
            <c:showSerName val="0"/>
            <c:showPercent val="0"/>
            <c:showBubbleSize val="0"/>
            <c:showLeaderLines val="0"/>
          </c:dLbls>
          <c:cat>
            <c:strRef>
              <c:f>#REF!</c:f>
              <c:strCache>
                <c:ptCount val="14"/>
                <c:pt idx="0">
                  <c:v>28/12/12</c:v>
                </c:pt>
                <c:pt idx="1">
                  <c:v>mar/13</c:v>
                </c:pt>
                <c:pt idx="2">
                  <c:v>jun/13</c:v>
                </c:pt>
                <c:pt idx="3">
                  <c:v>jul/13</c:v>
                </c:pt>
                <c:pt idx="4">
                  <c:v>set/13</c:v>
                </c:pt>
                <c:pt idx="5">
                  <c:v>dez/13</c:v>
                </c:pt>
                <c:pt idx="6">
                  <c:v>fev/14</c:v>
                </c:pt>
                <c:pt idx="7">
                  <c:v>mar/14</c:v>
                </c:pt>
                <c:pt idx="8">
                  <c:v>jun/14</c:v>
                </c:pt>
                <c:pt idx="9">
                  <c:v>ago/14</c:v>
                </c:pt>
                <c:pt idx="10">
                  <c:v>dez/14</c:v>
                </c:pt>
                <c:pt idx="11">
                  <c:v>mar/15</c:v>
                </c:pt>
                <c:pt idx="12">
                  <c:v>jun/15</c:v>
                </c:pt>
                <c:pt idx="13">
                  <c:v>jul/15</c:v>
                </c:pt>
              </c:strCache>
            </c:strRef>
          </c:cat>
          <c:val>
            <c:numRef>
              <c:f>#REF!</c:f>
              <c:numCache>
                <c:formatCode>#,##0.00</c:formatCode>
                <c:ptCount val="14"/>
                <c:pt idx="1">
                  <c:v>2567006.81</c:v>
                </c:pt>
                <c:pt idx="10">
                  <c:v>3000000</c:v>
                </c:pt>
                <c:pt idx="13">
                  <c:v>6852172.04</c:v>
                </c:pt>
              </c:numCache>
            </c:numRef>
          </c:val>
        </c:ser>
        <c:ser>
          <c:idx val="1"/>
          <c:order val="1"/>
          <c:tx>
            <c:strRef>
              <c:f>#REF!</c:f>
              <c:strCache>
                <c:ptCount val="1"/>
                <c:pt idx="0">
                  <c:v>BID Realizado</c:v>
                </c:pt>
              </c:strCache>
            </c:strRef>
          </c:tx>
          <c:invertIfNegative val="0"/>
          <c:dLbls>
            <c:txPr>
              <a:bodyPr rot="-5400000" vert="horz"/>
              <a:lstStyle/>
              <a:p>
                <a:pPr>
                  <a:defRPr sz="1600" b="1"/>
                </a:pPr>
                <a:endParaRPr lang="es-BO"/>
              </a:p>
            </c:txPr>
            <c:dLblPos val="inBase"/>
            <c:showLegendKey val="0"/>
            <c:showVal val="1"/>
            <c:showCatName val="0"/>
            <c:showSerName val="0"/>
            <c:showPercent val="0"/>
            <c:showBubbleSize val="0"/>
            <c:showLeaderLines val="0"/>
          </c:dLbls>
          <c:cat>
            <c:strRef>
              <c:f>#REF!</c:f>
              <c:strCache>
                <c:ptCount val="14"/>
                <c:pt idx="0">
                  <c:v>28/12/12</c:v>
                </c:pt>
                <c:pt idx="1">
                  <c:v>mar/13</c:v>
                </c:pt>
                <c:pt idx="2">
                  <c:v>jun/13</c:v>
                </c:pt>
                <c:pt idx="3">
                  <c:v>jul/13</c:v>
                </c:pt>
                <c:pt idx="4">
                  <c:v>set/13</c:v>
                </c:pt>
                <c:pt idx="5">
                  <c:v>dez/13</c:v>
                </c:pt>
                <c:pt idx="6">
                  <c:v>fev/14</c:v>
                </c:pt>
                <c:pt idx="7">
                  <c:v>mar/14</c:v>
                </c:pt>
                <c:pt idx="8">
                  <c:v>jun/14</c:v>
                </c:pt>
                <c:pt idx="9">
                  <c:v>ago/14</c:v>
                </c:pt>
                <c:pt idx="10">
                  <c:v>dez/14</c:v>
                </c:pt>
                <c:pt idx="11">
                  <c:v>mar/15</c:v>
                </c:pt>
                <c:pt idx="12">
                  <c:v>jun/15</c:v>
                </c:pt>
                <c:pt idx="13">
                  <c:v>jul/15</c:v>
                </c:pt>
              </c:strCache>
            </c:strRef>
          </c:cat>
          <c:val>
            <c:numRef>
              <c:f>#REF!</c:f>
              <c:numCache>
                <c:formatCode>#,##0.00</c:formatCode>
                <c:ptCount val="14"/>
                <c:pt idx="0">
                  <c:v>0</c:v>
                </c:pt>
                <c:pt idx="1">
                  <c:v>0</c:v>
                </c:pt>
                <c:pt idx="2">
                  <c:v>353232.74</c:v>
                </c:pt>
                <c:pt idx="4">
                  <c:v>652701.67000000004</c:v>
                </c:pt>
                <c:pt idx="5">
                  <c:v>1715640.84</c:v>
                </c:pt>
                <c:pt idx="7">
                  <c:v>1902192.63</c:v>
                </c:pt>
                <c:pt idx="8">
                  <c:v>2449299.15</c:v>
                </c:pt>
                <c:pt idx="9">
                  <c:v>2567006.81</c:v>
                </c:pt>
                <c:pt idx="10">
                  <c:v>550311.89999999991</c:v>
                </c:pt>
                <c:pt idx="11">
                  <c:v>737506.18000000017</c:v>
                </c:pt>
                <c:pt idx="12">
                  <c:v>3000000</c:v>
                </c:pt>
                <c:pt idx="13">
                  <c:v>211817.57999999961</c:v>
                </c:pt>
              </c:numCache>
            </c:numRef>
          </c:val>
        </c:ser>
        <c:dLbls>
          <c:showLegendKey val="0"/>
          <c:showVal val="1"/>
          <c:showCatName val="0"/>
          <c:showSerName val="0"/>
          <c:showPercent val="0"/>
          <c:showBubbleSize val="0"/>
        </c:dLbls>
        <c:gapWidth val="0"/>
        <c:axId val="179831168"/>
        <c:axId val="179832704"/>
      </c:barChart>
      <c:catAx>
        <c:axId val="179831168"/>
        <c:scaling>
          <c:orientation val="minMax"/>
        </c:scaling>
        <c:delete val="0"/>
        <c:axPos val="b"/>
        <c:numFmt formatCode="mmm/yyyy" sourceLinked="0"/>
        <c:majorTickMark val="out"/>
        <c:minorTickMark val="none"/>
        <c:tickLblPos val="nextTo"/>
        <c:spPr>
          <a:ln w="19050">
            <a:solidFill>
              <a:sysClr val="windowText" lastClr="000000"/>
            </a:solidFill>
          </a:ln>
        </c:spPr>
        <c:txPr>
          <a:bodyPr/>
          <a:lstStyle/>
          <a:p>
            <a:pPr>
              <a:defRPr sz="1600" b="1"/>
            </a:pPr>
            <a:endParaRPr lang="es-BO"/>
          </a:p>
        </c:txPr>
        <c:crossAx val="179832704"/>
        <c:crosses val="autoZero"/>
        <c:auto val="1"/>
        <c:lblAlgn val="ctr"/>
        <c:lblOffset val="100"/>
        <c:tickLblSkip val="3"/>
        <c:noMultiLvlLbl val="1"/>
      </c:catAx>
      <c:valAx>
        <c:axId val="179832704"/>
        <c:scaling>
          <c:orientation val="minMax"/>
        </c:scaling>
        <c:delete val="1"/>
        <c:axPos val="l"/>
        <c:numFmt formatCode="#,##0.00" sourceLinked="1"/>
        <c:majorTickMark val="out"/>
        <c:minorTickMark val="none"/>
        <c:tickLblPos val="none"/>
        <c:crossAx val="179831168"/>
        <c:crosses val="autoZero"/>
        <c:crossBetween val="between"/>
      </c:valAx>
    </c:plotArea>
    <c:legend>
      <c:legendPos val="b"/>
      <c:overlay val="0"/>
      <c:txPr>
        <a:bodyPr/>
        <a:lstStyle/>
        <a:p>
          <a:pPr>
            <a:defRPr sz="1600" b="1"/>
          </a:pPr>
          <a:endParaRPr lang="es-BO"/>
        </a:p>
      </c:txPr>
    </c:legend>
    <c:plotVisOnly val="1"/>
    <c:dispBlanksAs val="gap"/>
    <c:showDLblsOverMax val="0"/>
  </c:chart>
  <c:spPr>
    <a:ln>
      <a:noFill/>
    </a:ln>
  </c:sp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BO"/>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pt-BR" sz="1800" b="1" i="0" baseline="0">
                <a:effectLst/>
              </a:rPr>
              <a:t>Evolução dos valores utilizados dos adiantamentos da AFD - U$</a:t>
            </a:r>
            <a:endParaRPr lang="pt-BR">
              <a:effectLst/>
            </a:endParaRPr>
          </a:p>
        </c:rich>
      </c:tx>
      <c:layout>
        <c:manualLayout>
          <c:xMode val="edge"/>
          <c:yMode val="edge"/>
          <c:x val="0.19903657347188972"/>
          <c:y val="0.23014541716677361"/>
        </c:manualLayout>
      </c:layout>
      <c:overlay val="0"/>
    </c:title>
    <c:autoTitleDeleted val="0"/>
    <c:plotArea>
      <c:layout>
        <c:manualLayout>
          <c:layoutTarget val="inner"/>
          <c:xMode val="edge"/>
          <c:yMode val="edge"/>
          <c:x val="1.4505495007545041E-2"/>
          <c:y val="0.20026684912647269"/>
          <c:w val="0.97098900998490989"/>
          <c:h val="0.58987969042711963"/>
        </c:manualLayout>
      </c:layout>
      <c:barChart>
        <c:barDir val="col"/>
        <c:grouping val="clustered"/>
        <c:varyColors val="0"/>
        <c:ser>
          <c:idx val="0"/>
          <c:order val="0"/>
          <c:tx>
            <c:strRef>
              <c:f>#REF!</c:f>
              <c:strCache>
                <c:ptCount val="1"/>
                <c:pt idx="0">
                  <c:v>AFD Adiantamento</c:v>
                </c:pt>
              </c:strCache>
            </c:strRef>
          </c:tx>
          <c:invertIfNegative val="0"/>
          <c:dLbls>
            <c:txPr>
              <a:bodyPr rot="-5400000" vert="horz"/>
              <a:lstStyle/>
              <a:p>
                <a:pPr>
                  <a:defRPr sz="1600" b="1"/>
                </a:pPr>
                <a:endParaRPr lang="es-BO"/>
              </a:p>
            </c:txPr>
            <c:dLblPos val="inBase"/>
            <c:showLegendKey val="0"/>
            <c:showVal val="1"/>
            <c:showCatName val="0"/>
            <c:showSerName val="0"/>
            <c:showPercent val="0"/>
            <c:showBubbleSize val="0"/>
            <c:showLeaderLines val="0"/>
          </c:dLbls>
          <c:cat>
            <c:strRef>
              <c:f>#REF!</c:f>
              <c:strCache>
                <c:ptCount val="14"/>
                <c:pt idx="0">
                  <c:v>28/12/12</c:v>
                </c:pt>
                <c:pt idx="1">
                  <c:v>mar/13</c:v>
                </c:pt>
                <c:pt idx="2">
                  <c:v>jun/13</c:v>
                </c:pt>
                <c:pt idx="3">
                  <c:v>jul/13</c:v>
                </c:pt>
                <c:pt idx="4">
                  <c:v>set/13</c:v>
                </c:pt>
                <c:pt idx="5">
                  <c:v>dez/13</c:v>
                </c:pt>
                <c:pt idx="6">
                  <c:v>fev/14</c:v>
                </c:pt>
                <c:pt idx="7">
                  <c:v>mar/14</c:v>
                </c:pt>
                <c:pt idx="8">
                  <c:v>jun/14</c:v>
                </c:pt>
                <c:pt idx="9">
                  <c:v>ago/14</c:v>
                </c:pt>
                <c:pt idx="10">
                  <c:v>dez/14</c:v>
                </c:pt>
                <c:pt idx="11">
                  <c:v>mar/15</c:v>
                </c:pt>
                <c:pt idx="12">
                  <c:v>jun/15</c:v>
                </c:pt>
                <c:pt idx="13">
                  <c:v>jul/15</c:v>
                </c:pt>
              </c:strCache>
            </c:strRef>
          </c:cat>
          <c:val>
            <c:numRef>
              <c:f>#REF!</c:f>
              <c:numCache>
                <c:formatCode>#,##0.00</c:formatCode>
                <c:ptCount val="14"/>
                <c:pt idx="1">
                  <c:v>20024481.890000001</c:v>
                </c:pt>
                <c:pt idx="4">
                  <c:v>8142478.4900000002</c:v>
                </c:pt>
                <c:pt idx="7">
                  <c:v>8000000</c:v>
                </c:pt>
              </c:numCache>
            </c:numRef>
          </c:val>
        </c:ser>
        <c:ser>
          <c:idx val="1"/>
          <c:order val="1"/>
          <c:tx>
            <c:strRef>
              <c:f>#REF!</c:f>
              <c:strCache>
                <c:ptCount val="1"/>
                <c:pt idx="0">
                  <c:v>AFD Realizado</c:v>
                </c:pt>
              </c:strCache>
            </c:strRef>
          </c:tx>
          <c:invertIfNegative val="0"/>
          <c:dLbls>
            <c:txPr>
              <a:bodyPr rot="-5400000" vert="horz"/>
              <a:lstStyle/>
              <a:p>
                <a:pPr>
                  <a:defRPr sz="1600" b="1"/>
                </a:pPr>
                <a:endParaRPr lang="es-BO"/>
              </a:p>
            </c:txPr>
            <c:dLblPos val="inBase"/>
            <c:showLegendKey val="0"/>
            <c:showVal val="1"/>
            <c:showCatName val="0"/>
            <c:showSerName val="0"/>
            <c:showPercent val="0"/>
            <c:showBubbleSize val="0"/>
            <c:showLeaderLines val="0"/>
          </c:dLbls>
          <c:cat>
            <c:strRef>
              <c:f>#REF!</c:f>
              <c:strCache>
                <c:ptCount val="14"/>
                <c:pt idx="0">
                  <c:v>28/12/12</c:v>
                </c:pt>
                <c:pt idx="1">
                  <c:v>mar/13</c:v>
                </c:pt>
                <c:pt idx="2">
                  <c:v>jun/13</c:v>
                </c:pt>
                <c:pt idx="3">
                  <c:v>jul/13</c:v>
                </c:pt>
                <c:pt idx="4">
                  <c:v>set/13</c:v>
                </c:pt>
                <c:pt idx="5">
                  <c:v>dez/13</c:v>
                </c:pt>
                <c:pt idx="6">
                  <c:v>fev/14</c:v>
                </c:pt>
                <c:pt idx="7">
                  <c:v>mar/14</c:v>
                </c:pt>
                <c:pt idx="8">
                  <c:v>jun/14</c:v>
                </c:pt>
                <c:pt idx="9">
                  <c:v>ago/14</c:v>
                </c:pt>
                <c:pt idx="10">
                  <c:v>dez/14</c:v>
                </c:pt>
                <c:pt idx="11">
                  <c:v>mar/15</c:v>
                </c:pt>
                <c:pt idx="12">
                  <c:v>jun/15</c:v>
                </c:pt>
                <c:pt idx="13">
                  <c:v>jul/15</c:v>
                </c:pt>
              </c:strCache>
            </c:strRef>
          </c:cat>
          <c:val>
            <c:numRef>
              <c:f>#REF!</c:f>
              <c:numCache>
                <c:formatCode>#,##0.00</c:formatCode>
                <c:ptCount val="14"/>
                <c:pt idx="0">
                  <c:v>12494539.880000003</c:v>
                </c:pt>
                <c:pt idx="1">
                  <c:v>15524916.359999999</c:v>
                </c:pt>
                <c:pt idx="2">
                  <c:v>17592656.879999999</c:v>
                </c:pt>
                <c:pt idx="3">
                  <c:v>20024481.890000001</c:v>
                </c:pt>
                <c:pt idx="4">
                  <c:v>4589513.6499999985</c:v>
                </c:pt>
                <c:pt idx="5">
                  <c:v>6647990.9199999981</c:v>
                </c:pt>
                <c:pt idx="6">
                  <c:v>8142478.4900000002</c:v>
                </c:pt>
                <c:pt idx="7">
                  <c:v>1658715.6099999975</c:v>
                </c:pt>
                <c:pt idx="8">
                  <c:v>4106645.6999999974</c:v>
                </c:pt>
                <c:pt idx="9">
                  <c:v>5036265.589999998</c:v>
                </c:pt>
                <c:pt idx="10">
                  <c:v>5990326.1800000016</c:v>
                </c:pt>
                <c:pt idx="11">
                  <c:v>5990352.4399999995</c:v>
                </c:pt>
                <c:pt idx="12">
                  <c:v>6657970.7299999986</c:v>
                </c:pt>
                <c:pt idx="13">
                  <c:v>6707298.1400000025</c:v>
                </c:pt>
              </c:numCache>
            </c:numRef>
          </c:val>
        </c:ser>
        <c:dLbls>
          <c:showLegendKey val="0"/>
          <c:showVal val="1"/>
          <c:showCatName val="0"/>
          <c:showSerName val="0"/>
          <c:showPercent val="0"/>
          <c:showBubbleSize val="0"/>
        </c:dLbls>
        <c:gapWidth val="69"/>
        <c:overlap val="-1"/>
        <c:axId val="179879936"/>
        <c:axId val="179881472"/>
      </c:barChart>
      <c:catAx>
        <c:axId val="179879936"/>
        <c:scaling>
          <c:orientation val="minMax"/>
        </c:scaling>
        <c:delete val="0"/>
        <c:axPos val="b"/>
        <c:numFmt formatCode="mmm/yyyy" sourceLinked="0"/>
        <c:majorTickMark val="out"/>
        <c:minorTickMark val="none"/>
        <c:tickLblPos val="nextTo"/>
        <c:spPr>
          <a:ln w="19050">
            <a:solidFill>
              <a:sysClr val="windowText" lastClr="000000"/>
            </a:solidFill>
          </a:ln>
        </c:spPr>
        <c:txPr>
          <a:bodyPr/>
          <a:lstStyle/>
          <a:p>
            <a:pPr>
              <a:defRPr sz="1600" b="1"/>
            </a:pPr>
            <a:endParaRPr lang="es-BO"/>
          </a:p>
        </c:txPr>
        <c:crossAx val="179881472"/>
        <c:crosses val="autoZero"/>
        <c:auto val="1"/>
        <c:lblAlgn val="ctr"/>
        <c:lblOffset val="100"/>
        <c:tickLblSkip val="3"/>
        <c:noMultiLvlLbl val="1"/>
      </c:catAx>
      <c:valAx>
        <c:axId val="179881472"/>
        <c:scaling>
          <c:orientation val="minMax"/>
        </c:scaling>
        <c:delete val="1"/>
        <c:axPos val="l"/>
        <c:numFmt formatCode="#,##0.00" sourceLinked="1"/>
        <c:majorTickMark val="out"/>
        <c:minorTickMark val="none"/>
        <c:tickLblPos val="none"/>
        <c:crossAx val="179879936"/>
        <c:crosses val="autoZero"/>
        <c:crossBetween val="between"/>
      </c:valAx>
    </c:plotArea>
    <c:legend>
      <c:legendPos val="b"/>
      <c:overlay val="0"/>
      <c:txPr>
        <a:bodyPr/>
        <a:lstStyle/>
        <a:p>
          <a:pPr>
            <a:defRPr sz="1600" b="1"/>
          </a:pPr>
          <a:endParaRPr lang="es-BO"/>
        </a:p>
      </c:txPr>
    </c:legend>
    <c:plotVisOnly val="1"/>
    <c:dispBlanksAs val="gap"/>
    <c:showDLblsOverMax val="0"/>
  </c:chart>
  <c:spPr>
    <a:ln>
      <a:noFill/>
    </a:ln>
  </c:sp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BO"/>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pt-BR"/>
              <a:t>Evolução dos indicadores de resultados técnicos - Tensão adequada</a:t>
            </a:r>
          </a:p>
        </c:rich>
      </c:tx>
      <c:overlay val="1"/>
    </c:title>
    <c:autoTitleDeleted val="0"/>
    <c:plotArea>
      <c:layout>
        <c:manualLayout>
          <c:layoutTarget val="inner"/>
          <c:xMode val="edge"/>
          <c:yMode val="edge"/>
          <c:x val="4.0851176916053798E-2"/>
          <c:y val="1.9204881809786255E-2"/>
          <c:w val="0.94464661375488412"/>
          <c:h val="0.74411137593537735"/>
        </c:manualLayout>
      </c:layout>
      <c:barChart>
        <c:barDir val="col"/>
        <c:grouping val="clustered"/>
        <c:varyColors val="0"/>
        <c:ser>
          <c:idx val="0"/>
          <c:order val="0"/>
          <c:tx>
            <c:strRef>
              <c:f>#REF!</c:f>
              <c:strCache>
                <c:ptCount val="1"/>
                <c:pt idx="0">
                  <c:v>Aumento da energia gerada (GWh/ano) Previsto</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strRef>
              <c:f>#REF!</c:f>
              <c:strCache>
                <c:ptCount val="5"/>
                <c:pt idx="0">
                  <c:v>2013</c:v>
                </c:pt>
                <c:pt idx="1">
                  <c:v>2014</c:v>
                </c:pt>
                <c:pt idx="2">
                  <c:v>2015</c:v>
                </c:pt>
                <c:pt idx="3">
                  <c:v>Meta Atual 2016</c:v>
                </c:pt>
                <c:pt idx="4">
                  <c:v>Meta Proposta 2016</c:v>
                </c:pt>
              </c:strCache>
            </c:strRef>
          </c:cat>
          <c:val>
            <c:numRef>
              <c:f>#REF!</c:f>
              <c:numCache>
                <c:formatCode>General</c:formatCode>
                <c:ptCount val="5"/>
                <c:pt idx="0" formatCode="#,##0">
                  <c:v>6</c:v>
                </c:pt>
                <c:pt idx="4" formatCode="#,##0">
                  <c:v>70</c:v>
                </c:pt>
              </c:numCache>
            </c:numRef>
          </c:val>
        </c:ser>
        <c:ser>
          <c:idx val="1"/>
          <c:order val="1"/>
          <c:tx>
            <c:strRef>
              <c:f>#REF!</c:f>
              <c:strCache>
                <c:ptCount val="1"/>
                <c:pt idx="0">
                  <c:v>Aumento da energia gerada (GWh/ano) Realizado</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strRef>
              <c:f>#REF!</c:f>
              <c:strCache>
                <c:ptCount val="5"/>
                <c:pt idx="0">
                  <c:v>2013</c:v>
                </c:pt>
                <c:pt idx="1">
                  <c:v>2014</c:v>
                </c:pt>
                <c:pt idx="2">
                  <c:v>2015</c:v>
                </c:pt>
                <c:pt idx="3">
                  <c:v>Meta Atual 2016</c:v>
                </c:pt>
                <c:pt idx="4">
                  <c:v>Meta Proposta 2016</c:v>
                </c:pt>
              </c:strCache>
            </c:strRef>
          </c:cat>
          <c:val>
            <c:numRef>
              <c:f>#REF!</c:f>
              <c:numCache>
                <c:formatCode>General</c:formatCode>
                <c:ptCount val="5"/>
              </c:numCache>
            </c:numRef>
          </c:val>
        </c:ser>
        <c:ser>
          <c:idx val="2"/>
          <c:order val="2"/>
          <c:tx>
            <c:strRef>
              <c:f>#REF!</c:f>
              <c:strCache>
                <c:ptCount val="1"/>
                <c:pt idx="0">
                  <c:v>Aumento do nº de SE c/ nível de tensão adequada (%) Previsto</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strRef>
              <c:f>#REF!</c:f>
              <c:strCache>
                <c:ptCount val="5"/>
                <c:pt idx="0">
                  <c:v>2013</c:v>
                </c:pt>
                <c:pt idx="1">
                  <c:v>2014</c:v>
                </c:pt>
                <c:pt idx="2">
                  <c:v>2015</c:v>
                </c:pt>
                <c:pt idx="3">
                  <c:v>Meta Atual 2016</c:v>
                </c:pt>
                <c:pt idx="4">
                  <c:v>Meta Proposta 2016</c:v>
                </c:pt>
              </c:strCache>
            </c:strRef>
          </c:cat>
          <c:val>
            <c:numRef>
              <c:f>#REF!</c:f>
              <c:numCache>
                <c:formatCode>General</c:formatCode>
                <c:ptCount val="5"/>
                <c:pt idx="0" formatCode="#,##0">
                  <c:v>80</c:v>
                </c:pt>
                <c:pt idx="4" formatCode="#,##0">
                  <c:v>89</c:v>
                </c:pt>
              </c:numCache>
            </c:numRef>
          </c:val>
        </c:ser>
        <c:ser>
          <c:idx val="3"/>
          <c:order val="3"/>
          <c:tx>
            <c:strRef>
              <c:f>#REF!</c:f>
              <c:strCache>
                <c:ptCount val="1"/>
                <c:pt idx="0">
                  <c:v>Aumento do nº de SE c/ nível de tensão adequada (%) Realizado</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strRef>
              <c:f>#REF!</c:f>
              <c:strCache>
                <c:ptCount val="5"/>
                <c:pt idx="0">
                  <c:v>2013</c:v>
                </c:pt>
                <c:pt idx="1">
                  <c:v>2014</c:v>
                </c:pt>
                <c:pt idx="2">
                  <c:v>2015</c:v>
                </c:pt>
                <c:pt idx="3">
                  <c:v>Meta Atual 2016</c:v>
                </c:pt>
                <c:pt idx="4">
                  <c:v>Meta Proposta 2016</c:v>
                </c:pt>
              </c:strCache>
            </c:strRef>
          </c:cat>
          <c:val>
            <c:numRef>
              <c:f>#REF!</c:f>
              <c:numCache>
                <c:formatCode>#,##0</c:formatCode>
                <c:ptCount val="5"/>
                <c:pt idx="0">
                  <c:v>83</c:v>
                </c:pt>
                <c:pt idx="1">
                  <c:v>87</c:v>
                </c:pt>
                <c:pt idx="2">
                  <c:v>87</c:v>
                </c:pt>
              </c:numCache>
            </c:numRef>
          </c:val>
        </c:ser>
        <c:dLbls>
          <c:showLegendKey val="0"/>
          <c:showVal val="0"/>
          <c:showCatName val="0"/>
          <c:showSerName val="0"/>
          <c:showPercent val="0"/>
          <c:showBubbleSize val="0"/>
        </c:dLbls>
        <c:gapWidth val="150"/>
        <c:axId val="195499520"/>
        <c:axId val="195501056"/>
      </c:barChart>
      <c:catAx>
        <c:axId val="195499520"/>
        <c:scaling>
          <c:orientation val="minMax"/>
        </c:scaling>
        <c:delete val="0"/>
        <c:axPos val="b"/>
        <c:majorTickMark val="out"/>
        <c:minorTickMark val="none"/>
        <c:tickLblPos val="nextTo"/>
        <c:spPr>
          <a:ln w="19050">
            <a:solidFill>
              <a:sysClr val="windowText" lastClr="000000"/>
            </a:solidFill>
          </a:ln>
        </c:spPr>
        <c:txPr>
          <a:bodyPr/>
          <a:lstStyle/>
          <a:p>
            <a:pPr>
              <a:defRPr sz="1600" b="1"/>
            </a:pPr>
            <a:endParaRPr lang="es-BO"/>
          </a:p>
        </c:txPr>
        <c:crossAx val="195501056"/>
        <c:crosses val="autoZero"/>
        <c:auto val="1"/>
        <c:lblAlgn val="ctr"/>
        <c:lblOffset val="100"/>
        <c:noMultiLvlLbl val="0"/>
      </c:catAx>
      <c:valAx>
        <c:axId val="195501056"/>
        <c:scaling>
          <c:orientation val="minMax"/>
        </c:scaling>
        <c:delete val="1"/>
        <c:axPos val="l"/>
        <c:numFmt formatCode="#,##0" sourceLinked="1"/>
        <c:majorTickMark val="out"/>
        <c:minorTickMark val="none"/>
        <c:tickLblPos val="none"/>
        <c:crossAx val="195499520"/>
        <c:crosses val="autoZero"/>
        <c:crossBetween val="between"/>
      </c:valAx>
    </c:plotArea>
    <c:legend>
      <c:legendPos val="b"/>
      <c:layout>
        <c:manualLayout>
          <c:xMode val="edge"/>
          <c:yMode val="edge"/>
          <c:x val="1.1468650327889665E-2"/>
          <c:y val="0.84819330230313961"/>
          <c:w val="0.97969504058784385"/>
          <c:h val="0.13912840926579897"/>
        </c:manualLayout>
      </c:layout>
      <c:overlay val="0"/>
      <c:txPr>
        <a:bodyPr/>
        <a:lstStyle/>
        <a:p>
          <a:pPr>
            <a:defRPr sz="1300" b="1"/>
          </a:pPr>
          <a:endParaRPr lang="es-BO"/>
        </a:p>
      </c:txPr>
    </c:legend>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BO"/>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pt-BR"/>
              <a:t>Indicadores de resultados de Itaúba e P. Real</a:t>
            </a:r>
          </a:p>
        </c:rich>
      </c:tx>
      <c:overlay val="1"/>
    </c:title>
    <c:autoTitleDeleted val="0"/>
    <c:plotArea>
      <c:layout/>
      <c:barChart>
        <c:barDir val="col"/>
        <c:grouping val="clustered"/>
        <c:varyColors val="0"/>
        <c:ser>
          <c:idx val="2"/>
          <c:order val="0"/>
          <c:tx>
            <c:strRef>
              <c:f>#REF!</c:f>
              <c:strCache>
                <c:ptCount val="1"/>
                <c:pt idx="0">
                  <c:v>Ano Base 2012</c:v>
                </c:pt>
              </c:strCache>
            </c:strRef>
          </c:tx>
          <c:invertIfNegative val="0"/>
          <c:dLbls>
            <c:txPr>
              <a:bodyPr rot="-5400000" vert="horz"/>
              <a:lstStyle/>
              <a:p>
                <a:pPr>
                  <a:defRPr sz="1400" b="1"/>
                </a:pPr>
                <a:endParaRPr lang="es-BO"/>
              </a:p>
            </c:txPr>
            <c:dLblPos val="outEnd"/>
            <c:showLegendKey val="0"/>
            <c:showVal val="1"/>
            <c:showCatName val="0"/>
            <c:showSerName val="0"/>
            <c:showPercent val="0"/>
            <c:showBubbleSize val="0"/>
            <c:showLeaderLines val="0"/>
          </c:dLbls>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Redução da TEIP da
UHE Itaúba (%)</c:v>
                  </c:pt>
                  <c:pt idx="2">
                    <c:v>Redução da TEIP da
UHE Passo real (%)</c:v>
                  </c:pt>
                  <c:pt idx="4">
                    <c:v>Redução da TEIF da
UHE Itaúba (%)</c:v>
                  </c:pt>
                  <c:pt idx="6">
                    <c:v>Redução da TEIF da
UHE Passo real (%)</c:v>
                  </c:pt>
                  <c:pt idx="8">
                    <c:v>Redução dos custos de O&amp;M da UHE Itaúba (R$/MWh)</c:v>
                  </c:pt>
                  <c:pt idx="10">
                    <c:v>Redução dos custos de O&amp;M da UHE P. Real (R$/MWh)</c:v>
                  </c:pt>
                </c:lvl>
              </c:multiLvlStrCache>
            </c:multiLvlStrRef>
          </c:cat>
          <c:val>
            <c:numRef>
              <c:f>#REF!</c:f>
              <c:numCache>
                <c:formatCode>#,##0</c:formatCode>
                <c:ptCount val="12"/>
                <c:pt idx="0">
                  <c:v>6</c:v>
                </c:pt>
                <c:pt idx="1">
                  <c:v>6</c:v>
                </c:pt>
                <c:pt idx="2">
                  <c:v>12</c:v>
                </c:pt>
                <c:pt idx="3">
                  <c:v>12</c:v>
                </c:pt>
                <c:pt idx="4" formatCode="#,##0.00">
                  <c:v>2.59</c:v>
                </c:pt>
                <c:pt idx="5" formatCode="#,##0.00">
                  <c:v>2.59</c:v>
                </c:pt>
                <c:pt idx="6" formatCode="#,##0.00">
                  <c:v>2.56</c:v>
                </c:pt>
                <c:pt idx="7" formatCode="#,##0.00">
                  <c:v>2.56</c:v>
                </c:pt>
                <c:pt idx="8" formatCode="#,##0.00">
                  <c:v>3.49</c:v>
                </c:pt>
                <c:pt idx="9" formatCode="#,##0.00">
                  <c:v>3.49</c:v>
                </c:pt>
                <c:pt idx="10" formatCode="#,##0.00">
                  <c:v>5.97</c:v>
                </c:pt>
                <c:pt idx="11" formatCode="#,##0.00">
                  <c:v>5.97</c:v>
                </c:pt>
              </c:numCache>
            </c:numRef>
          </c:val>
        </c:ser>
        <c:ser>
          <c:idx val="3"/>
          <c:order val="1"/>
          <c:tx>
            <c:strRef>
              <c:f>#REF!</c:f>
              <c:strCache>
                <c:ptCount val="1"/>
                <c:pt idx="0">
                  <c:v>2013</c:v>
                </c:pt>
              </c:strCache>
            </c:strRef>
          </c:tx>
          <c:invertIfNegative val="0"/>
          <c:dLbls>
            <c:txPr>
              <a:bodyPr rot="-5400000" vert="horz"/>
              <a:lstStyle/>
              <a:p>
                <a:pPr>
                  <a:defRPr sz="1400" b="1"/>
                </a:pPr>
                <a:endParaRPr lang="es-BO"/>
              </a:p>
            </c:txPr>
            <c:dLblPos val="inEnd"/>
            <c:showLegendKey val="0"/>
            <c:showVal val="1"/>
            <c:showCatName val="0"/>
            <c:showSerName val="0"/>
            <c:showPercent val="0"/>
            <c:showBubbleSize val="0"/>
            <c:showLeaderLines val="0"/>
          </c:dLbls>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Redução da TEIP da
UHE Itaúba (%)</c:v>
                  </c:pt>
                  <c:pt idx="2">
                    <c:v>Redução da TEIP da
UHE Passo real (%)</c:v>
                  </c:pt>
                  <c:pt idx="4">
                    <c:v>Redução da TEIF da
UHE Itaúba (%)</c:v>
                  </c:pt>
                  <c:pt idx="6">
                    <c:v>Redução da TEIF da
UHE Passo real (%)</c:v>
                  </c:pt>
                  <c:pt idx="8">
                    <c:v>Redução dos custos de O&amp;M da UHE Itaúba (R$/MWh)</c:v>
                  </c:pt>
                  <c:pt idx="10">
                    <c:v>Redução dos custos de O&amp;M da UHE P. Real (R$/MWh)</c:v>
                  </c:pt>
                </c:lvl>
              </c:multiLvlStrCache>
            </c:multiLvlStrRef>
          </c:cat>
          <c:val>
            <c:numRef>
              <c:f>#REF!</c:f>
              <c:numCache>
                <c:formatCode>#,##0.00</c:formatCode>
                <c:ptCount val="12"/>
                <c:pt idx="1">
                  <c:v>5.22</c:v>
                </c:pt>
                <c:pt idx="3" formatCode="#,##0.0">
                  <c:v>10.41</c:v>
                </c:pt>
                <c:pt idx="5">
                  <c:v>2.39</c:v>
                </c:pt>
                <c:pt idx="7">
                  <c:v>2.33</c:v>
                </c:pt>
                <c:pt idx="9" formatCode="#,##0.0">
                  <c:v>6.1</c:v>
                </c:pt>
                <c:pt idx="11" formatCode="#,##0.0">
                  <c:v>9.5</c:v>
                </c:pt>
              </c:numCache>
            </c:numRef>
          </c:val>
        </c:ser>
        <c:ser>
          <c:idx val="4"/>
          <c:order val="2"/>
          <c:tx>
            <c:strRef>
              <c:f>#REF!</c:f>
              <c:strCache>
                <c:ptCount val="1"/>
                <c:pt idx="0">
                  <c:v>2014</c:v>
                </c:pt>
              </c:strCache>
            </c:strRef>
          </c:tx>
          <c:invertIfNegative val="0"/>
          <c:dLbls>
            <c:txPr>
              <a:bodyPr rot="-5400000" vert="horz"/>
              <a:lstStyle/>
              <a:p>
                <a:pPr>
                  <a:defRPr/>
                </a:pPr>
                <a:endParaRPr lang="es-BO"/>
              </a:p>
            </c:txPr>
            <c:dLblPos val="inEnd"/>
            <c:showLegendKey val="0"/>
            <c:showVal val="1"/>
            <c:showCatName val="0"/>
            <c:showSerName val="0"/>
            <c:showPercent val="0"/>
            <c:showBubbleSize val="0"/>
            <c:showLeaderLines val="0"/>
          </c:dLbls>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Redução da TEIP da
UHE Itaúba (%)</c:v>
                  </c:pt>
                  <c:pt idx="2">
                    <c:v>Redução da TEIP da
UHE Passo real (%)</c:v>
                  </c:pt>
                  <c:pt idx="4">
                    <c:v>Redução da TEIF da
UHE Itaúba (%)</c:v>
                  </c:pt>
                  <c:pt idx="6">
                    <c:v>Redução da TEIF da
UHE Passo real (%)</c:v>
                  </c:pt>
                  <c:pt idx="8">
                    <c:v>Redução dos custos de O&amp;M da UHE Itaúba (R$/MWh)</c:v>
                  </c:pt>
                  <c:pt idx="10">
                    <c:v>Redução dos custos de O&amp;M da UHE P. Real (R$/MWh)</c:v>
                  </c:pt>
                </c:lvl>
              </c:multiLvlStrCache>
            </c:multiLvlStrRef>
          </c:cat>
          <c:val>
            <c:numRef>
              <c:f>#REF!</c:f>
              <c:numCache>
                <c:formatCode>#,##0.00</c:formatCode>
                <c:ptCount val="12"/>
                <c:pt idx="1">
                  <c:v>4.0299999999999994</c:v>
                </c:pt>
                <c:pt idx="3">
                  <c:v>8.25</c:v>
                </c:pt>
                <c:pt idx="5">
                  <c:v>1.93</c:v>
                </c:pt>
                <c:pt idx="7">
                  <c:v>2.33</c:v>
                </c:pt>
                <c:pt idx="9">
                  <c:v>5.56</c:v>
                </c:pt>
                <c:pt idx="11">
                  <c:v>9.86</c:v>
                </c:pt>
              </c:numCache>
            </c:numRef>
          </c:val>
        </c:ser>
        <c:ser>
          <c:idx val="5"/>
          <c:order val="3"/>
          <c:tx>
            <c:strRef>
              <c:f>#REF!</c:f>
              <c:strCache>
                <c:ptCount val="1"/>
                <c:pt idx="0">
                  <c:v>2015</c:v>
                </c:pt>
              </c:strCache>
            </c:strRef>
          </c:tx>
          <c:invertIfNegative val="0"/>
          <c:dLbls>
            <c:txPr>
              <a:bodyPr rot="-5400000" vert="horz"/>
              <a:lstStyle/>
              <a:p>
                <a:pPr>
                  <a:defRPr/>
                </a:pPr>
                <a:endParaRPr lang="es-BO"/>
              </a:p>
            </c:txPr>
            <c:dLblPos val="inEnd"/>
            <c:showLegendKey val="0"/>
            <c:showVal val="1"/>
            <c:showCatName val="0"/>
            <c:showSerName val="0"/>
            <c:showPercent val="0"/>
            <c:showBubbleSize val="0"/>
            <c:showLeaderLines val="0"/>
          </c:dLbls>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Redução da TEIP da
UHE Itaúba (%)</c:v>
                  </c:pt>
                  <c:pt idx="2">
                    <c:v>Redução da TEIP da
UHE Passo real (%)</c:v>
                  </c:pt>
                  <c:pt idx="4">
                    <c:v>Redução da TEIF da
UHE Itaúba (%)</c:v>
                  </c:pt>
                  <c:pt idx="6">
                    <c:v>Redução da TEIF da
UHE Passo real (%)</c:v>
                  </c:pt>
                  <c:pt idx="8">
                    <c:v>Redução dos custos de O&amp;M da UHE Itaúba (R$/MWh)</c:v>
                  </c:pt>
                  <c:pt idx="10">
                    <c:v>Redução dos custos de O&amp;M da UHE P. Real (R$/MWh)</c:v>
                  </c:pt>
                </c:lvl>
              </c:multiLvlStrCache>
            </c:multiLvlStrRef>
          </c:cat>
          <c:val>
            <c:numRef>
              <c:f>#REF!</c:f>
              <c:numCache>
                <c:formatCode>General</c:formatCode>
                <c:ptCount val="12"/>
              </c:numCache>
            </c:numRef>
          </c:val>
        </c:ser>
        <c:ser>
          <c:idx val="6"/>
          <c:order val="4"/>
          <c:tx>
            <c:strRef>
              <c:f>#REF!</c:f>
              <c:strCache>
                <c:ptCount val="1"/>
                <c:pt idx="0">
                  <c:v>Meta Atual 2016</c:v>
                </c:pt>
              </c:strCache>
            </c:strRef>
          </c:tx>
          <c:invertIfNegative val="0"/>
          <c:dLbls>
            <c:txPr>
              <a:bodyPr rot="-5400000" vert="horz"/>
              <a:lstStyle/>
              <a:p>
                <a:pPr>
                  <a:defRPr sz="1400" b="1"/>
                </a:pPr>
                <a:endParaRPr lang="es-BO"/>
              </a:p>
            </c:txPr>
            <c:dLblPos val="outEnd"/>
            <c:showLegendKey val="0"/>
            <c:showVal val="1"/>
            <c:showCatName val="0"/>
            <c:showSerName val="0"/>
            <c:showPercent val="0"/>
            <c:showBubbleSize val="0"/>
            <c:showLeaderLines val="0"/>
          </c:dLbls>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Redução da TEIP da
UHE Itaúba (%)</c:v>
                  </c:pt>
                  <c:pt idx="2">
                    <c:v>Redução da TEIP da
UHE Passo real (%)</c:v>
                  </c:pt>
                  <c:pt idx="4">
                    <c:v>Redução da TEIF da
UHE Itaúba (%)</c:v>
                  </c:pt>
                  <c:pt idx="6">
                    <c:v>Redução da TEIF da
UHE Passo real (%)</c:v>
                  </c:pt>
                  <c:pt idx="8">
                    <c:v>Redução dos custos de O&amp;M da UHE Itaúba (R$/MWh)</c:v>
                  </c:pt>
                  <c:pt idx="10">
                    <c:v>Redução dos custos de O&amp;M da UHE P. Real (R$/MWh)</c:v>
                  </c:pt>
                </c:lvl>
              </c:multiLvlStrCache>
            </c:multiLvlStrRef>
          </c:cat>
          <c:val>
            <c:numRef>
              <c:f>#REF!</c:f>
              <c:numCache>
                <c:formatCode>General</c:formatCode>
                <c:ptCount val="12"/>
                <c:pt idx="0" formatCode="#,##0">
                  <c:v>4</c:v>
                </c:pt>
                <c:pt idx="2" formatCode="#,##0">
                  <c:v>6</c:v>
                </c:pt>
                <c:pt idx="4" formatCode="#,##0.00">
                  <c:v>2</c:v>
                </c:pt>
                <c:pt idx="6" formatCode="#,##0.00">
                  <c:v>2</c:v>
                </c:pt>
                <c:pt idx="8" formatCode="#,##0.00">
                  <c:v>3.14</c:v>
                </c:pt>
                <c:pt idx="10" formatCode="#,##0.00">
                  <c:v>5.37</c:v>
                </c:pt>
              </c:numCache>
            </c:numRef>
          </c:val>
        </c:ser>
        <c:dLbls>
          <c:showLegendKey val="0"/>
          <c:showVal val="0"/>
          <c:showCatName val="0"/>
          <c:showSerName val="0"/>
          <c:showPercent val="0"/>
          <c:showBubbleSize val="0"/>
        </c:dLbls>
        <c:gapWidth val="150"/>
        <c:axId val="198599808"/>
        <c:axId val="198601344"/>
      </c:barChart>
      <c:catAx>
        <c:axId val="198599808"/>
        <c:scaling>
          <c:orientation val="minMax"/>
        </c:scaling>
        <c:delete val="0"/>
        <c:axPos val="b"/>
        <c:majorTickMark val="out"/>
        <c:minorTickMark val="none"/>
        <c:tickLblPos val="nextTo"/>
        <c:spPr>
          <a:ln w="19050">
            <a:solidFill>
              <a:sysClr val="windowText" lastClr="000000"/>
            </a:solidFill>
          </a:ln>
        </c:spPr>
        <c:txPr>
          <a:bodyPr/>
          <a:lstStyle/>
          <a:p>
            <a:pPr>
              <a:defRPr sz="1400" b="1"/>
            </a:pPr>
            <a:endParaRPr lang="es-BO"/>
          </a:p>
        </c:txPr>
        <c:crossAx val="198601344"/>
        <c:crosses val="autoZero"/>
        <c:auto val="1"/>
        <c:lblAlgn val="ctr"/>
        <c:lblOffset val="100"/>
        <c:noMultiLvlLbl val="0"/>
      </c:catAx>
      <c:valAx>
        <c:axId val="198601344"/>
        <c:scaling>
          <c:orientation val="minMax"/>
        </c:scaling>
        <c:delete val="1"/>
        <c:axPos val="l"/>
        <c:numFmt formatCode="#,##0" sourceLinked="1"/>
        <c:majorTickMark val="out"/>
        <c:minorTickMark val="none"/>
        <c:tickLblPos val="none"/>
        <c:crossAx val="198599808"/>
        <c:crosses val="autoZero"/>
        <c:crossBetween val="between"/>
      </c:valAx>
    </c:plotArea>
    <c:legend>
      <c:legendPos val="b"/>
      <c:overlay val="0"/>
      <c:txPr>
        <a:bodyPr/>
        <a:lstStyle/>
        <a:p>
          <a:pPr>
            <a:defRPr sz="1600" b="1"/>
          </a:pPr>
          <a:endParaRPr lang="es-BO"/>
        </a:p>
      </c:txPr>
    </c:legend>
    <c:plotVisOnly val="1"/>
    <c:dispBlanksAs val="gap"/>
    <c:showDLblsOverMax val="0"/>
  </c:chart>
  <c:spPr>
    <a:ln>
      <a:noFill/>
    </a:ln>
  </c:sp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BO"/>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pt-BR" sz="1800" b="1" i="0" u="none" strike="noStrike" baseline="0">
                <a:effectLst/>
              </a:rPr>
              <a:t>Indicadores de resultados financeiros - Margem Ebitda</a:t>
            </a:r>
            <a:endParaRPr lang="pt-BR"/>
          </a:p>
        </c:rich>
      </c:tx>
      <c:overlay val="0"/>
    </c:title>
    <c:autoTitleDeleted val="0"/>
    <c:plotArea>
      <c:layout/>
      <c:barChart>
        <c:barDir val="col"/>
        <c:grouping val="clustered"/>
        <c:varyColors val="0"/>
        <c:ser>
          <c:idx val="2"/>
          <c:order val="0"/>
          <c:tx>
            <c:v>Ano Base 2012</c:v>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multiLvlStrRef>
              <c:f>#REF!</c:f>
              <c:multiLvlStrCache>
                <c:ptCount val="6"/>
                <c:lvl>
                  <c:pt idx="0">
                    <c:v>Previsto</c:v>
                  </c:pt>
                  <c:pt idx="1">
                    <c:v>Realizado</c:v>
                  </c:pt>
                  <c:pt idx="2">
                    <c:v>Previsto</c:v>
                  </c:pt>
                  <c:pt idx="3">
                    <c:v>Realizado</c:v>
                  </c:pt>
                  <c:pt idx="4">
                    <c:v>Previsto</c:v>
                  </c:pt>
                  <c:pt idx="5">
                    <c:v>Realizado</c:v>
                  </c:pt>
                </c:lvl>
                <c:lvl>
                  <c:pt idx="0">
                    <c:v>Redução do nº de transf. com sobrecarga (%)</c:v>
                  </c:pt>
                  <c:pt idx="2">
                    <c:v>TIR (%)</c:v>
                  </c:pt>
                  <c:pt idx="4">
                    <c:v>Margem EBITDA
(EBITDA/ROL) (%)</c:v>
                  </c:pt>
                </c:lvl>
              </c:multiLvlStrCache>
            </c:multiLvlStrRef>
          </c:cat>
          <c:val>
            <c:numRef>
              <c:f>#REF!</c:f>
              <c:numCache>
                <c:formatCode>#,##0.0</c:formatCode>
                <c:ptCount val="6"/>
                <c:pt idx="0">
                  <c:v>25.5</c:v>
                </c:pt>
                <c:pt idx="1">
                  <c:v>22.6</c:v>
                </c:pt>
                <c:pt idx="2" formatCode="#,##0">
                  <c:v>17</c:v>
                </c:pt>
                <c:pt idx="5" formatCode="#,##0.00">
                  <c:v>30.77</c:v>
                </c:pt>
              </c:numCache>
            </c:numRef>
          </c:val>
        </c:ser>
        <c:ser>
          <c:idx val="3"/>
          <c:order val="1"/>
          <c:tx>
            <c:v>2013</c:v>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multiLvlStrRef>
              <c:f>#REF!</c:f>
              <c:multiLvlStrCache>
                <c:ptCount val="6"/>
                <c:lvl>
                  <c:pt idx="0">
                    <c:v>Previsto</c:v>
                  </c:pt>
                  <c:pt idx="1">
                    <c:v>Realizado</c:v>
                  </c:pt>
                  <c:pt idx="2">
                    <c:v>Previsto</c:v>
                  </c:pt>
                  <c:pt idx="3">
                    <c:v>Realizado</c:v>
                  </c:pt>
                  <c:pt idx="4">
                    <c:v>Previsto</c:v>
                  </c:pt>
                  <c:pt idx="5">
                    <c:v>Realizado</c:v>
                  </c:pt>
                </c:lvl>
                <c:lvl>
                  <c:pt idx="0">
                    <c:v>Redução do nº de transf. com sobrecarga (%)</c:v>
                  </c:pt>
                  <c:pt idx="2">
                    <c:v>TIR (%)</c:v>
                  </c:pt>
                  <c:pt idx="4">
                    <c:v>Margem EBITDA
(EBITDA/ROL) (%)</c:v>
                  </c:pt>
                </c:lvl>
              </c:multiLvlStrCache>
            </c:multiLvlStrRef>
          </c:cat>
          <c:val>
            <c:numRef>
              <c:f>#REF!</c:f>
              <c:numCache>
                <c:formatCode>#,##0.0</c:formatCode>
                <c:ptCount val="6"/>
                <c:pt idx="1">
                  <c:v>21.8</c:v>
                </c:pt>
                <c:pt idx="4" formatCode="#,##0">
                  <c:v>10</c:v>
                </c:pt>
                <c:pt idx="5">
                  <c:v>-50.3</c:v>
                </c:pt>
              </c:numCache>
            </c:numRef>
          </c:val>
        </c:ser>
        <c:ser>
          <c:idx val="4"/>
          <c:order val="2"/>
          <c:tx>
            <c:v>2014</c:v>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multiLvlStrRef>
              <c:f>#REF!</c:f>
              <c:multiLvlStrCache>
                <c:ptCount val="6"/>
                <c:lvl>
                  <c:pt idx="0">
                    <c:v>Previsto</c:v>
                  </c:pt>
                  <c:pt idx="1">
                    <c:v>Realizado</c:v>
                  </c:pt>
                  <c:pt idx="2">
                    <c:v>Previsto</c:v>
                  </c:pt>
                  <c:pt idx="3">
                    <c:v>Realizado</c:v>
                  </c:pt>
                  <c:pt idx="4">
                    <c:v>Previsto</c:v>
                  </c:pt>
                  <c:pt idx="5">
                    <c:v>Realizado</c:v>
                  </c:pt>
                </c:lvl>
                <c:lvl>
                  <c:pt idx="0">
                    <c:v>Redução do nº de transf. com sobrecarga (%)</c:v>
                  </c:pt>
                  <c:pt idx="2">
                    <c:v>TIR (%)</c:v>
                  </c:pt>
                  <c:pt idx="4">
                    <c:v>Margem EBITDA
(EBITDA/ROL) (%)</c:v>
                  </c:pt>
                </c:lvl>
              </c:multiLvlStrCache>
            </c:multiLvlStrRef>
          </c:cat>
          <c:val>
            <c:numRef>
              <c:f>#REF!</c:f>
              <c:numCache>
                <c:formatCode>#,##0.0</c:formatCode>
                <c:ptCount val="6"/>
                <c:pt idx="1">
                  <c:v>19.5</c:v>
                </c:pt>
                <c:pt idx="4" formatCode="#,##0">
                  <c:v>12</c:v>
                </c:pt>
                <c:pt idx="5" formatCode="#,##0.00">
                  <c:v>-80.44</c:v>
                </c:pt>
              </c:numCache>
            </c:numRef>
          </c:val>
        </c:ser>
        <c:ser>
          <c:idx val="5"/>
          <c:order val="3"/>
          <c:tx>
            <c:v>2015</c:v>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multiLvlStrRef>
              <c:f>#REF!</c:f>
              <c:multiLvlStrCache>
                <c:ptCount val="6"/>
                <c:lvl>
                  <c:pt idx="0">
                    <c:v>Previsto</c:v>
                  </c:pt>
                  <c:pt idx="1">
                    <c:v>Realizado</c:v>
                  </c:pt>
                  <c:pt idx="2">
                    <c:v>Previsto</c:v>
                  </c:pt>
                  <c:pt idx="3">
                    <c:v>Realizado</c:v>
                  </c:pt>
                  <c:pt idx="4">
                    <c:v>Previsto</c:v>
                  </c:pt>
                  <c:pt idx="5">
                    <c:v>Realizado</c:v>
                  </c:pt>
                </c:lvl>
                <c:lvl>
                  <c:pt idx="0">
                    <c:v>Redução do nº de transf. com sobrecarga (%)</c:v>
                  </c:pt>
                  <c:pt idx="2">
                    <c:v>TIR (%)</c:v>
                  </c:pt>
                  <c:pt idx="4">
                    <c:v>Margem EBITDA
(EBITDA/ROL) (%)</c:v>
                  </c:pt>
                </c:lvl>
              </c:multiLvlStrCache>
            </c:multiLvlStrRef>
          </c:cat>
          <c:val>
            <c:numRef>
              <c:f>#REF!</c:f>
              <c:numCache>
                <c:formatCode>General</c:formatCode>
                <c:ptCount val="6"/>
                <c:pt idx="4" formatCode="#,##0">
                  <c:v>15</c:v>
                </c:pt>
                <c:pt idx="5" formatCode="#,##0.00">
                  <c:v>-8.0500000000000007</c:v>
                </c:pt>
              </c:numCache>
            </c:numRef>
          </c:val>
        </c:ser>
        <c:ser>
          <c:idx val="6"/>
          <c:order val="4"/>
          <c:tx>
            <c:v>Meta 2016</c:v>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multiLvlStrRef>
              <c:f>#REF!</c:f>
              <c:multiLvlStrCache>
                <c:ptCount val="6"/>
                <c:lvl>
                  <c:pt idx="0">
                    <c:v>Previsto</c:v>
                  </c:pt>
                  <c:pt idx="1">
                    <c:v>Realizado</c:v>
                  </c:pt>
                  <c:pt idx="2">
                    <c:v>Previsto</c:v>
                  </c:pt>
                  <c:pt idx="3">
                    <c:v>Realizado</c:v>
                  </c:pt>
                  <c:pt idx="4">
                    <c:v>Previsto</c:v>
                  </c:pt>
                  <c:pt idx="5">
                    <c:v>Realizado</c:v>
                  </c:pt>
                </c:lvl>
                <c:lvl>
                  <c:pt idx="0">
                    <c:v>Redução do nº de transf. com sobrecarga (%)</c:v>
                  </c:pt>
                  <c:pt idx="2">
                    <c:v>TIR (%)</c:v>
                  </c:pt>
                  <c:pt idx="4">
                    <c:v>Margem EBITDA
(EBITDA/ROL) (%)</c:v>
                  </c:pt>
                </c:lvl>
              </c:multiLvlStrCache>
            </c:multiLvlStrRef>
          </c:cat>
          <c:val>
            <c:numRef>
              <c:f>#REF!</c:f>
              <c:numCache>
                <c:formatCode>General</c:formatCode>
                <c:ptCount val="6"/>
                <c:pt idx="0" formatCode="#,##0.0">
                  <c:v>17</c:v>
                </c:pt>
                <c:pt idx="2" formatCode="#,##0">
                  <c:v>12</c:v>
                </c:pt>
                <c:pt idx="4" formatCode="#,##0">
                  <c:v>15</c:v>
                </c:pt>
              </c:numCache>
            </c:numRef>
          </c:val>
        </c:ser>
        <c:dLbls>
          <c:showLegendKey val="0"/>
          <c:showVal val="0"/>
          <c:showCatName val="0"/>
          <c:showSerName val="0"/>
          <c:showPercent val="0"/>
          <c:showBubbleSize val="0"/>
        </c:dLbls>
        <c:gapWidth val="150"/>
        <c:axId val="195236608"/>
        <c:axId val="195238144"/>
      </c:barChart>
      <c:catAx>
        <c:axId val="195236608"/>
        <c:scaling>
          <c:orientation val="minMax"/>
        </c:scaling>
        <c:delete val="0"/>
        <c:axPos val="b"/>
        <c:majorTickMark val="out"/>
        <c:minorTickMark val="none"/>
        <c:tickLblPos val="nextTo"/>
        <c:spPr>
          <a:ln w="19050">
            <a:solidFill>
              <a:sysClr val="windowText" lastClr="000000"/>
            </a:solidFill>
          </a:ln>
        </c:spPr>
        <c:txPr>
          <a:bodyPr/>
          <a:lstStyle/>
          <a:p>
            <a:pPr>
              <a:defRPr sz="1600" b="1"/>
            </a:pPr>
            <a:endParaRPr lang="es-BO"/>
          </a:p>
        </c:txPr>
        <c:crossAx val="195238144"/>
        <c:crosses val="autoZero"/>
        <c:auto val="1"/>
        <c:lblAlgn val="ctr"/>
        <c:lblOffset val="100"/>
        <c:noMultiLvlLbl val="0"/>
      </c:catAx>
      <c:valAx>
        <c:axId val="195238144"/>
        <c:scaling>
          <c:orientation val="minMax"/>
        </c:scaling>
        <c:delete val="1"/>
        <c:axPos val="l"/>
        <c:numFmt formatCode="#,##0.0" sourceLinked="1"/>
        <c:majorTickMark val="out"/>
        <c:minorTickMark val="none"/>
        <c:tickLblPos val="none"/>
        <c:crossAx val="195236608"/>
        <c:crosses val="autoZero"/>
        <c:crossBetween val="between"/>
      </c:valAx>
    </c:plotArea>
    <c:legend>
      <c:legendPos val="b"/>
      <c:overlay val="0"/>
      <c:txPr>
        <a:bodyPr/>
        <a:lstStyle/>
        <a:p>
          <a:pPr>
            <a:defRPr sz="1600" b="1"/>
          </a:pPr>
          <a:endParaRPr lang="es-BO"/>
        </a:p>
      </c:txPr>
    </c:legend>
    <c:plotVisOnly val="1"/>
    <c:dispBlanksAs val="gap"/>
    <c:showDLblsOverMax val="0"/>
  </c:chart>
  <c:spPr>
    <a:ln>
      <a:noFill/>
    </a:ln>
  </c:sp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BO"/>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pt-BR" sz="1920" b="1" i="0" u="none" strike="noStrike" baseline="0">
                <a:effectLst/>
              </a:rPr>
              <a:t>Indicadores de produto Componente II</a:t>
            </a:r>
            <a:endParaRPr lang="pt-BR"/>
          </a:p>
        </c:rich>
      </c:tx>
      <c:overlay val="1"/>
    </c:title>
    <c:autoTitleDeleted val="0"/>
    <c:plotArea>
      <c:layout/>
      <c:barChart>
        <c:barDir val="col"/>
        <c:grouping val="clustered"/>
        <c:varyColors val="0"/>
        <c:ser>
          <c:idx val="1"/>
          <c:order val="0"/>
          <c:tx>
            <c:strRef>
              <c:f>#REF!</c:f>
              <c:strCache>
                <c:ptCount val="1"/>
                <c:pt idx="0">
                  <c:v>Ano Base 2012</c:v>
                </c:pt>
              </c:strCache>
            </c:strRef>
          </c:tx>
          <c:invertIfNegative val="0"/>
          <c:dLbls>
            <c:txPr>
              <a:bodyPr rot="-5400000" vert="horz"/>
              <a:lstStyle/>
              <a:p>
                <a:pPr>
                  <a:defRPr/>
                </a:pPr>
                <a:endParaRPr lang="es-BO"/>
              </a:p>
            </c:txPr>
            <c:dLblPos val="outEnd"/>
            <c:showLegendKey val="0"/>
            <c:showVal val="1"/>
            <c:showCatName val="0"/>
            <c:showSerName val="0"/>
            <c:showPercent val="0"/>
            <c:showBubbleSize val="0"/>
            <c:showLeaderLines val="0"/>
          </c:dLbls>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Unidades Geradoras (MW)</c:v>
                  </c:pt>
                  <c:pt idx="2">
                    <c:v>Subestação elevadora  (MVA)</c:v>
                  </c:pt>
                  <c:pt idx="4">
                    <c:v>Linha de Transmissão  Interligação (km)</c:v>
                  </c:pt>
                  <c:pt idx="6">
                    <c:v>Construção do Reservatório (km2)
(km)</c:v>
                  </c:pt>
                  <c:pt idx="8">
                    <c:v>G4 da UHE Itaúba
(unidade)</c:v>
                  </c:pt>
                  <c:pt idx="10">
                    <c:v>G2 da UHE Passo Real
(unidade)</c:v>
                  </c:pt>
                </c:lvl>
              </c:multiLvlStrCache>
            </c:multiLvlStrRef>
          </c:cat>
          <c:val>
            <c:numRef>
              <c:f>#REF!</c:f>
              <c:numCache>
                <c:formatCode>General</c:formatCode>
                <c:ptCount val="12"/>
              </c:numCache>
            </c:numRef>
          </c:val>
        </c:ser>
        <c:ser>
          <c:idx val="2"/>
          <c:order val="1"/>
          <c:tx>
            <c:strRef>
              <c:f>#REF!</c:f>
              <c:strCache>
                <c:ptCount val="1"/>
                <c:pt idx="0">
                  <c:v>2013</c:v>
                </c:pt>
              </c:strCache>
            </c:strRef>
          </c:tx>
          <c:invertIfNegative val="0"/>
          <c:dLbls>
            <c:txPr>
              <a:bodyPr rot="-5400000" vert="horz"/>
              <a:lstStyle/>
              <a:p>
                <a:pPr>
                  <a:defRPr/>
                </a:pPr>
                <a:endParaRPr lang="es-BO"/>
              </a:p>
            </c:txPr>
            <c:dLblPos val="outEnd"/>
            <c:showLegendKey val="0"/>
            <c:showVal val="1"/>
            <c:showCatName val="0"/>
            <c:showSerName val="0"/>
            <c:showPercent val="0"/>
            <c:showBubbleSize val="0"/>
            <c:showLeaderLines val="0"/>
          </c:dLbls>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Unidades Geradoras (MW)</c:v>
                  </c:pt>
                  <c:pt idx="2">
                    <c:v>Subestação elevadora  (MVA)</c:v>
                  </c:pt>
                  <c:pt idx="4">
                    <c:v>Linha de Transmissão  Interligação (km)</c:v>
                  </c:pt>
                  <c:pt idx="6">
                    <c:v>Construção do Reservatório (km2)
(km)</c:v>
                  </c:pt>
                  <c:pt idx="8">
                    <c:v>G4 da UHE Itaúba
(unidade)</c:v>
                  </c:pt>
                  <c:pt idx="10">
                    <c:v>G2 da UHE Passo Real
(unidade)</c:v>
                  </c:pt>
                </c:lvl>
              </c:multiLvlStrCache>
            </c:multiLvlStrRef>
          </c:cat>
          <c:val>
            <c:numRef>
              <c:f>#REF!</c:f>
              <c:numCache>
                <c:formatCode>General</c:formatCode>
                <c:ptCount val="12"/>
              </c:numCache>
            </c:numRef>
          </c:val>
        </c:ser>
        <c:ser>
          <c:idx val="3"/>
          <c:order val="2"/>
          <c:tx>
            <c:strRef>
              <c:f>#REF!</c:f>
              <c:strCache>
                <c:ptCount val="1"/>
                <c:pt idx="0">
                  <c:v>2014</c:v>
                </c:pt>
              </c:strCache>
            </c:strRef>
          </c:tx>
          <c:invertIfNegative val="0"/>
          <c:dLbls>
            <c:txPr>
              <a:bodyPr rot="-5400000" vert="horz"/>
              <a:lstStyle/>
              <a:p>
                <a:pPr>
                  <a:defRPr/>
                </a:pPr>
                <a:endParaRPr lang="es-BO"/>
              </a:p>
            </c:txPr>
            <c:dLblPos val="outEnd"/>
            <c:showLegendKey val="0"/>
            <c:showVal val="1"/>
            <c:showCatName val="0"/>
            <c:showSerName val="0"/>
            <c:showPercent val="0"/>
            <c:showBubbleSize val="0"/>
            <c:showLeaderLines val="0"/>
          </c:dLbls>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Unidades Geradoras (MW)</c:v>
                  </c:pt>
                  <c:pt idx="2">
                    <c:v>Subestação elevadora  (MVA)</c:v>
                  </c:pt>
                  <c:pt idx="4">
                    <c:v>Linha de Transmissão  Interligação (km)</c:v>
                  </c:pt>
                  <c:pt idx="6">
                    <c:v>Construção do Reservatório (km2)
(km)</c:v>
                  </c:pt>
                  <c:pt idx="8">
                    <c:v>G4 da UHE Itaúba
(unidade)</c:v>
                  </c:pt>
                  <c:pt idx="10">
                    <c:v>G2 da UHE Passo Real
(unidade)</c:v>
                  </c:pt>
                </c:lvl>
              </c:multiLvlStrCache>
            </c:multiLvlStrRef>
          </c:cat>
          <c:val>
            <c:numRef>
              <c:f>#REF!</c:f>
              <c:numCache>
                <c:formatCode>General</c:formatCode>
                <c:ptCount val="12"/>
                <c:pt idx="8" formatCode="#,##0">
                  <c:v>1</c:v>
                </c:pt>
                <c:pt idx="9" formatCode="#,##0">
                  <c:v>1</c:v>
                </c:pt>
              </c:numCache>
            </c:numRef>
          </c:val>
        </c:ser>
        <c:ser>
          <c:idx val="4"/>
          <c:order val="3"/>
          <c:tx>
            <c:strRef>
              <c:f>#REF!</c:f>
              <c:strCache>
                <c:ptCount val="1"/>
                <c:pt idx="0">
                  <c:v>2015</c:v>
                </c:pt>
              </c:strCache>
            </c:strRef>
          </c:tx>
          <c:invertIfNegative val="0"/>
          <c:dLbls>
            <c:txPr>
              <a:bodyPr rot="-5400000" vert="horz"/>
              <a:lstStyle/>
              <a:p>
                <a:pPr>
                  <a:defRPr/>
                </a:pPr>
                <a:endParaRPr lang="es-BO"/>
              </a:p>
            </c:txPr>
            <c:dLblPos val="outEnd"/>
            <c:showLegendKey val="0"/>
            <c:showVal val="1"/>
            <c:showCatName val="0"/>
            <c:showSerName val="0"/>
            <c:showPercent val="0"/>
            <c:showBubbleSize val="0"/>
            <c:showLeaderLines val="0"/>
          </c:dLbls>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Unidades Geradoras (MW)</c:v>
                  </c:pt>
                  <c:pt idx="2">
                    <c:v>Subestação elevadora  (MVA)</c:v>
                  </c:pt>
                  <c:pt idx="4">
                    <c:v>Linha de Transmissão  Interligação (km)</c:v>
                  </c:pt>
                  <c:pt idx="6">
                    <c:v>Construção do Reservatório (km2)
(km)</c:v>
                  </c:pt>
                  <c:pt idx="8">
                    <c:v>G4 da UHE Itaúba
(unidade)</c:v>
                  </c:pt>
                  <c:pt idx="10">
                    <c:v>G2 da UHE Passo Real
(unidade)</c:v>
                  </c:pt>
                </c:lvl>
              </c:multiLvlStrCache>
            </c:multiLvlStrRef>
          </c:cat>
          <c:val>
            <c:numRef>
              <c:f>#REF!</c:f>
              <c:numCache>
                <c:formatCode>General</c:formatCode>
                <c:ptCount val="12"/>
              </c:numCache>
            </c:numRef>
          </c:val>
        </c:ser>
        <c:ser>
          <c:idx val="0"/>
          <c:order val="4"/>
          <c:tx>
            <c:strRef>
              <c:f>#REF!</c:f>
              <c:strCache>
                <c:ptCount val="1"/>
                <c:pt idx="0">
                  <c:v>2016</c:v>
                </c:pt>
              </c:strCache>
            </c:strRef>
          </c:tx>
          <c:invertIfNegative val="0"/>
          <c:cat>
            <c:multiLvlStrRef>
              <c:f>#REF!</c:f>
              <c:multiLvlStrCache>
                <c:ptCount val="12"/>
                <c:lvl>
                  <c:pt idx="0">
                    <c:v>Previsto</c:v>
                  </c:pt>
                  <c:pt idx="1">
                    <c:v>Realizado</c:v>
                  </c:pt>
                  <c:pt idx="2">
                    <c:v>Previsto</c:v>
                  </c:pt>
                  <c:pt idx="3">
                    <c:v>Realizado</c:v>
                  </c:pt>
                  <c:pt idx="4">
                    <c:v>Previsto</c:v>
                  </c:pt>
                  <c:pt idx="5">
                    <c:v>Realizado</c:v>
                  </c:pt>
                  <c:pt idx="6">
                    <c:v>Previsto</c:v>
                  </c:pt>
                  <c:pt idx="7">
                    <c:v>Realizado</c:v>
                  </c:pt>
                  <c:pt idx="8">
                    <c:v>Previsto</c:v>
                  </c:pt>
                  <c:pt idx="9">
                    <c:v>Realizado</c:v>
                  </c:pt>
                  <c:pt idx="10">
                    <c:v>Previsto</c:v>
                  </c:pt>
                  <c:pt idx="11">
                    <c:v>Realizado</c:v>
                  </c:pt>
                </c:lvl>
                <c:lvl>
                  <c:pt idx="0">
                    <c:v>Unidades Geradoras (MW)</c:v>
                  </c:pt>
                  <c:pt idx="2">
                    <c:v>Subestação elevadora  (MVA)</c:v>
                  </c:pt>
                  <c:pt idx="4">
                    <c:v>Linha de Transmissão  Interligação (km)</c:v>
                  </c:pt>
                  <c:pt idx="6">
                    <c:v>Construção do Reservatório (km2)
(km)</c:v>
                  </c:pt>
                  <c:pt idx="8">
                    <c:v>G4 da UHE Itaúba
(unidade)</c:v>
                  </c:pt>
                  <c:pt idx="10">
                    <c:v>G2 da UHE Passo Real
(unidade)</c:v>
                  </c:pt>
                </c:lvl>
              </c:multiLvlStrCache>
            </c:multiLvlStrRef>
          </c:cat>
          <c:val>
            <c:numRef>
              <c:f>#REF!</c:f>
              <c:numCache>
                <c:formatCode>General</c:formatCode>
                <c:ptCount val="12"/>
                <c:pt idx="0" formatCode="#,##0">
                  <c:v>0</c:v>
                </c:pt>
                <c:pt idx="2" formatCode="#,##0">
                  <c:v>20</c:v>
                </c:pt>
                <c:pt idx="4" formatCode="#,##0">
                  <c:v>6</c:v>
                </c:pt>
                <c:pt idx="6" formatCode="#,##0.00">
                  <c:v>0.61</c:v>
                </c:pt>
                <c:pt idx="10" formatCode="#,##0">
                  <c:v>1</c:v>
                </c:pt>
              </c:numCache>
            </c:numRef>
          </c:val>
        </c:ser>
        <c:dLbls>
          <c:showLegendKey val="0"/>
          <c:showVal val="1"/>
          <c:showCatName val="0"/>
          <c:showSerName val="0"/>
          <c:showPercent val="0"/>
          <c:showBubbleSize val="0"/>
        </c:dLbls>
        <c:gapWidth val="150"/>
        <c:axId val="198185344"/>
        <c:axId val="198186880"/>
      </c:barChart>
      <c:catAx>
        <c:axId val="198185344"/>
        <c:scaling>
          <c:orientation val="minMax"/>
        </c:scaling>
        <c:delete val="0"/>
        <c:axPos val="b"/>
        <c:majorTickMark val="out"/>
        <c:minorTickMark val="none"/>
        <c:tickLblPos val="nextTo"/>
        <c:spPr>
          <a:ln w="19050">
            <a:solidFill>
              <a:schemeClr val="tx1"/>
            </a:solidFill>
          </a:ln>
        </c:spPr>
        <c:txPr>
          <a:bodyPr/>
          <a:lstStyle/>
          <a:p>
            <a:pPr>
              <a:defRPr sz="1600" b="1"/>
            </a:pPr>
            <a:endParaRPr lang="es-BO"/>
          </a:p>
        </c:txPr>
        <c:crossAx val="198186880"/>
        <c:crosses val="autoZero"/>
        <c:auto val="1"/>
        <c:lblAlgn val="ctr"/>
        <c:lblOffset val="100"/>
        <c:noMultiLvlLbl val="0"/>
      </c:catAx>
      <c:valAx>
        <c:axId val="198186880"/>
        <c:scaling>
          <c:orientation val="minMax"/>
        </c:scaling>
        <c:delete val="1"/>
        <c:axPos val="l"/>
        <c:numFmt formatCode="General" sourceLinked="1"/>
        <c:majorTickMark val="out"/>
        <c:minorTickMark val="none"/>
        <c:tickLblPos val="none"/>
        <c:crossAx val="198185344"/>
        <c:crosses val="autoZero"/>
        <c:crossBetween val="between"/>
      </c:valAx>
      <c:spPr>
        <a:noFill/>
        <a:ln w="25400">
          <a:noFill/>
        </a:ln>
      </c:spPr>
    </c:plotArea>
    <c:legend>
      <c:legendPos val="b"/>
      <c:overlay val="0"/>
      <c:txPr>
        <a:bodyPr/>
        <a:lstStyle/>
        <a:p>
          <a:pPr>
            <a:defRPr b="1"/>
          </a:pPr>
          <a:endParaRPr lang="es-BO"/>
        </a:p>
      </c:txPr>
    </c:legend>
    <c:plotVisOnly val="1"/>
    <c:dispBlanksAs val="gap"/>
    <c:showDLblsOverMax val="0"/>
  </c:chart>
  <c:spPr>
    <a:ln>
      <a:noFill/>
    </a:ln>
  </c:spPr>
  <c:txPr>
    <a:bodyPr/>
    <a:lstStyle/>
    <a:p>
      <a:pPr>
        <a:defRPr sz="1600"/>
      </a:pPr>
      <a:endParaRPr lang="es-BO"/>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BO"/>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pt-BR"/>
              <a:t>Indicadores de produto Componente III</a:t>
            </a:r>
          </a:p>
        </c:rich>
      </c:tx>
      <c:overlay val="1"/>
    </c:title>
    <c:autoTitleDeleted val="0"/>
    <c:plotArea>
      <c:layout>
        <c:manualLayout>
          <c:layoutTarget val="inner"/>
          <c:xMode val="edge"/>
          <c:yMode val="edge"/>
          <c:x val="1.4478446857518918E-2"/>
          <c:y val="0.10776545166402539"/>
          <c:w val="0.97104310628496215"/>
          <c:h val="0.5929983237039903"/>
        </c:manualLayout>
      </c:layout>
      <c:barChart>
        <c:barDir val="col"/>
        <c:grouping val="clustered"/>
        <c:varyColors val="0"/>
        <c:ser>
          <c:idx val="1"/>
          <c:order val="0"/>
          <c:tx>
            <c:strRef>
              <c:f>#REF!</c:f>
              <c:strCache>
                <c:ptCount val="1"/>
                <c:pt idx="0">
                  <c:v>Ano Base 2012</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multiLvlStrRef>
              <c:f>#REF!</c:f>
              <c:multiLvlStrCache>
                <c:ptCount val="8"/>
                <c:lvl>
                  <c:pt idx="0">
                    <c:v>Previsto</c:v>
                  </c:pt>
                  <c:pt idx="1">
                    <c:v>Realizado</c:v>
                  </c:pt>
                  <c:pt idx="2">
                    <c:v>Previsto</c:v>
                  </c:pt>
                  <c:pt idx="3">
                    <c:v>Realizado</c:v>
                  </c:pt>
                  <c:pt idx="4">
                    <c:v>Previsto</c:v>
                  </c:pt>
                  <c:pt idx="5">
                    <c:v>Realizado</c:v>
                  </c:pt>
                  <c:pt idx="6">
                    <c:v>Previsto</c:v>
                  </c:pt>
                  <c:pt idx="7">
                    <c:v>Realizado</c:v>
                  </c:pt>
                </c:lvl>
                <c:lvl>
                  <c:pt idx="0">
                    <c:v>Adequação de SE 
(unidade)</c:v>
                  </c:pt>
                  <c:pt idx="2">
                    <c:v>Linhas de Transmissão
(km)</c:v>
                  </c:pt>
                  <c:pt idx="4">
                    <c:v>Banco de Capacitores 23 kV
(MVAr)</c:v>
                  </c:pt>
                  <c:pt idx="6">
                    <c:v>Reator e Capacitor 230 kV
(MVAr)</c:v>
                  </c:pt>
                </c:lvl>
              </c:multiLvlStrCache>
            </c:multiLvlStrRef>
          </c:cat>
          <c:val>
            <c:numRef>
              <c:f>#REF!</c:f>
              <c:numCache>
                <c:formatCode>#,##0</c:formatCode>
                <c:ptCount val="8"/>
                <c:pt idx="0">
                  <c:v>1</c:v>
                </c:pt>
                <c:pt idx="1">
                  <c:v>1</c:v>
                </c:pt>
                <c:pt idx="4" formatCode="#,##0.0">
                  <c:v>7.2</c:v>
                </c:pt>
                <c:pt idx="5" formatCode="#,##0.0">
                  <c:v>7.2</c:v>
                </c:pt>
                <c:pt idx="6">
                  <c:v>30</c:v>
                </c:pt>
                <c:pt idx="7">
                  <c:v>30</c:v>
                </c:pt>
              </c:numCache>
            </c:numRef>
          </c:val>
        </c:ser>
        <c:ser>
          <c:idx val="2"/>
          <c:order val="1"/>
          <c:tx>
            <c:strRef>
              <c:f>#REF!</c:f>
              <c:strCache>
                <c:ptCount val="1"/>
                <c:pt idx="0">
                  <c:v>2013</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multiLvlStrRef>
              <c:f>#REF!</c:f>
              <c:multiLvlStrCache>
                <c:ptCount val="8"/>
                <c:lvl>
                  <c:pt idx="0">
                    <c:v>Previsto</c:v>
                  </c:pt>
                  <c:pt idx="1">
                    <c:v>Realizado</c:v>
                  </c:pt>
                  <c:pt idx="2">
                    <c:v>Previsto</c:v>
                  </c:pt>
                  <c:pt idx="3">
                    <c:v>Realizado</c:v>
                  </c:pt>
                  <c:pt idx="4">
                    <c:v>Previsto</c:v>
                  </c:pt>
                  <c:pt idx="5">
                    <c:v>Realizado</c:v>
                  </c:pt>
                  <c:pt idx="6">
                    <c:v>Previsto</c:v>
                  </c:pt>
                  <c:pt idx="7">
                    <c:v>Realizado</c:v>
                  </c:pt>
                </c:lvl>
                <c:lvl>
                  <c:pt idx="0">
                    <c:v>Adequação de SE 
(unidade)</c:v>
                  </c:pt>
                  <c:pt idx="2">
                    <c:v>Linhas de Transmissão
(km)</c:v>
                  </c:pt>
                  <c:pt idx="4">
                    <c:v>Banco de Capacitores 23 kV
(MVAr)</c:v>
                  </c:pt>
                  <c:pt idx="6">
                    <c:v>Reator e Capacitor 230 kV
(MVAr)</c:v>
                  </c:pt>
                </c:lvl>
              </c:multiLvlStrCache>
            </c:multiLvlStrRef>
          </c:cat>
          <c:val>
            <c:numRef>
              <c:f>#REF!</c:f>
              <c:numCache>
                <c:formatCode>General</c:formatCode>
                <c:ptCount val="8"/>
                <c:pt idx="2" formatCode="#,##0.0">
                  <c:v>4.5</c:v>
                </c:pt>
                <c:pt idx="3" formatCode="#,##0.0">
                  <c:v>4.5</c:v>
                </c:pt>
                <c:pt idx="4" formatCode="#,##0.0">
                  <c:v>10.8</c:v>
                </c:pt>
                <c:pt idx="5" formatCode="#,##0.0">
                  <c:v>10.8</c:v>
                </c:pt>
              </c:numCache>
            </c:numRef>
          </c:val>
        </c:ser>
        <c:ser>
          <c:idx val="3"/>
          <c:order val="2"/>
          <c:tx>
            <c:strRef>
              <c:f>#REF!</c:f>
              <c:strCache>
                <c:ptCount val="1"/>
                <c:pt idx="0">
                  <c:v>2014</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multiLvlStrRef>
              <c:f>#REF!</c:f>
              <c:multiLvlStrCache>
                <c:ptCount val="8"/>
                <c:lvl>
                  <c:pt idx="0">
                    <c:v>Previsto</c:v>
                  </c:pt>
                  <c:pt idx="1">
                    <c:v>Realizado</c:v>
                  </c:pt>
                  <c:pt idx="2">
                    <c:v>Previsto</c:v>
                  </c:pt>
                  <c:pt idx="3">
                    <c:v>Realizado</c:v>
                  </c:pt>
                  <c:pt idx="4">
                    <c:v>Previsto</c:v>
                  </c:pt>
                  <c:pt idx="5">
                    <c:v>Realizado</c:v>
                  </c:pt>
                  <c:pt idx="6">
                    <c:v>Previsto</c:v>
                  </c:pt>
                  <c:pt idx="7">
                    <c:v>Realizado</c:v>
                  </c:pt>
                </c:lvl>
                <c:lvl>
                  <c:pt idx="0">
                    <c:v>Adequação de SE 
(unidade)</c:v>
                  </c:pt>
                  <c:pt idx="2">
                    <c:v>Linhas de Transmissão
(km)</c:v>
                  </c:pt>
                  <c:pt idx="4">
                    <c:v>Banco de Capacitores 23 kV
(MVAr)</c:v>
                  </c:pt>
                  <c:pt idx="6">
                    <c:v>Reator e Capacitor 230 kV
(MVAr)</c:v>
                  </c:pt>
                </c:lvl>
              </c:multiLvlStrCache>
            </c:multiLvlStrRef>
          </c:cat>
          <c:val>
            <c:numRef>
              <c:f>#REF!</c:f>
              <c:numCache>
                <c:formatCode>General</c:formatCode>
                <c:ptCount val="8"/>
              </c:numCache>
            </c:numRef>
          </c:val>
        </c:ser>
        <c:ser>
          <c:idx val="4"/>
          <c:order val="3"/>
          <c:tx>
            <c:strRef>
              <c:f>#REF!</c:f>
              <c:strCache>
                <c:ptCount val="1"/>
                <c:pt idx="0">
                  <c:v>2015</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multiLvlStrRef>
              <c:f>#REF!</c:f>
              <c:multiLvlStrCache>
                <c:ptCount val="8"/>
                <c:lvl>
                  <c:pt idx="0">
                    <c:v>Previsto</c:v>
                  </c:pt>
                  <c:pt idx="1">
                    <c:v>Realizado</c:v>
                  </c:pt>
                  <c:pt idx="2">
                    <c:v>Previsto</c:v>
                  </c:pt>
                  <c:pt idx="3">
                    <c:v>Realizado</c:v>
                  </c:pt>
                  <c:pt idx="4">
                    <c:v>Previsto</c:v>
                  </c:pt>
                  <c:pt idx="5">
                    <c:v>Realizado</c:v>
                  </c:pt>
                  <c:pt idx="6">
                    <c:v>Previsto</c:v>
                  </c:pt>
                  <c:pt idx="7">
                    <c:v>Realizado</c:v>
                  </c:pt>
                </c:lvl>
                <c:lvl>
                  <c:pt idx="0">
                    <c:v>Adequação de SE 
(unidade)</c:v>
                  </c:pt>
                  <c:pt idx="2">
                    <c:v>Linhas de Transmissão
(km)</c:v>
                  </c:pt>
                  <c:pt idx="4">
                    <c:v>Banco de Capacitores 23 kV
(MVAr)</c:v>
                  </c:pt>
                  <c:pt idx="6">
                    <c:v>Reator e Capacitor 230 kV
(MVAr)</c:v>
                  </c:pt>
                </c:lvl>
              </c:multiLvlStrCache>
            </c:multiLvlStrRef>
          </c:cat>
          <c:val>
            <c:numRef>
              <c:f>#REF!</c:f>
              <c:numCache>
                <c:formatCode>General</c:formatCode>
                <c:ptCount val="8"/>
                <c:pt idx="0" formatCode="#,##0">
                  <c:v>1</c:v>
                </c:pt>
                <c:pt idx="6" formatCode="#,##0">
                  <c:v>30</c:v>
                </c:pt>
              </c:numCache>
            </c:numRef>
          </c:val>
        </c:ser>
        <c:ser>
          <c:idx val="0"/>
          <c:order val="4"/>
          <c:tx>
            <c:strRef>
              <c:f>#REF!</c:f>
              <c:strCache>
                <c:ptCount val="1"/>
                <c:pt idx="0">
                  <c:v>2016</c:v>
                </c:pt>
              </c:strCache>
            </c:strRef>
          </c:tx>
          <c:invertIfNegative val="0"/>
          <c:dLbls>
            <c:txPr>
              <a:bodyPr rot="-5400000" vert="horz"/>
              <a:lstStyle/>
              <a:p>
                <a:pPr>
                  <a:defRPr sz="1600" b="1"/>
                </a:pPr>
                <a:endParaRPr lang="es-BO"/>
              </a:p>
            </c:txPr>
            <c:showLegendKey val="0"/>
            <c:showVal val="1"/>
            <c:showCatName val="0"/>
            <c:showSerName val="0"/>
            <c:showPercent val="0"/>
            <c:showBubbleSize val="0"/>
            <c:showLeaderLines val="0"/>
          </c:dLbls>
          <c:cat>
            <c:multiLvlStrRef>
              <c:f>#REF!</c:f>
              <c:multiLvlStrCache>
                <c:ptCount val="8"/>
                <c:lvl>
                  <c:pt idx="0">
                    <c:v>Previsto</c:v>
                  </c:pt>
                  <c:pt idx="1">
                    <c:v>Realizado</c:v>
                  </c:pt>
                  <c:pt idx="2">
                    <c:v>Previsto</c:v>
                  </c:pt>
                  <c:pt idx="3">
                    <c:v>Realizado</c:v>
                  </c:pt>
                  <c:pt idx="4">
                    <c:v>Previsto</c:v>
                  </c:pt>
                  <c:pt idx="5">
                    <c:v>Realizado</c:v>
                  </c:pt>
                  <c:pt idx="6">
                    <c:v>Previsto</c:v>
                  </c:pt>
                  <c:pt idx="7">
                    <c:v>Realizado</c:v>
                  </c:pt>
                </c:lvl>
                <c:lvl>
                  <c:pt idx="0">
                    <c:v>Adequação de SE 
(unidade)</c:v>
                  </c:pt>
                  <c:pt idx="2">
                    <c:v>Linhas de Transmissão
(km)</c:v>
                  </c:pt>
                  <c:pt idx="4">
                    <c:v>Banco de Capacitores 23 kV
(MVAr)</c:v>
                  </c:pt>
                  <c:pt idx="6">
                    <c:v>Reator e Capacitor 230 kV
(MVAr)</c:v>
                  </c:pt>
                </c:lvl>
              </c:multiLvlStrCache>
            </c:multiLvlStrRef>
          </c:cat>
          <c:val>
            <c:numRef>
              <c:f>#REF!</c:f>
              <c:numCache>
                <c:formatCode>General</c:formatCode>
                <c:ptCount val="8"/>
                <c:pt idx="0" formatCode="#,##0">
                  <c:v>3</c:v>
                </c:pt>
                <c:pt idx="2" formatCode="#,##0">
                  <c:v>42</c:v>
                </c:pt>
              </c:numCache>
            </c:numRef>
          </c:val>
        </c:ser>
        <c:dLbls>
          <c:showLegendKey val="0"/>
          <c:showVal val="1"/>
          <c:showCatName val="0"/>
          <c:showSerName val="0"/>
          <c:showPercent val="0"/>
          <c:showBubbleSize val="0"/>
        </c:dLbls>
        <c:gapWidth val="150"/>
        <c:axId val="198933888"/>
        <c:axId val="198960256"/>
      </c:barChart>
      <c:catAx>
        <c:axId val="198933888"/>
        <c:scaling>
          <c:orientation val="minMax"/>
        </c:scaling>
        <c:delete val="0"/>
        <c:axPos val="b"/>
        <c:majorTickMark val="out"/>
        <c:minorTickMark val="none"/>
        <c:tickLblPos val="nextTo"/>
        <c:spPr>
          <a:ln w="19050">
            <a:solidFill>
              <a:sysClr val="windowText" lastClr="000000"/>
            </a:solidFill>
          </a:ln>
        </c:spPr>
        <c:txPr>
          <a:bodyPr/>
          <a:lstStyle/>
          <a:p>
            <a:pPr>
              <a:defRPr sz="1400" b="1"/>
            </a:pPr>
            <a:endParaRPr lang="es-BO"/>
          </a:p>
        </c:txPr>
        <c:crossAx val="198960256"/>
        <c:crosses val="autoZero"/>
        <c:auto val="1"/>
        <c:lblAlgn val="ctr"/>
        <c:lblOffset val="100"/>
        <c:noMultiLvlLbl val="0"/>
      </c:catAx>
      <c:valAx>
        <c:axId val="198960256"/>
        <c:scaling>
          <c:orientation val="minMax"/>
        </c:scaling>
        <c:delete val="1"/>
        <c:axPos val="l"/>
        <c:numFmt formatCode="#,##0" sourceLinked="1"/>
        <c:majorTickMark val="out"/>
        <c:minorTickMark val="none"/>
        <c:tickLblPos val="none"/>
        <c:crossAx val="198933888"/>
        <c:crosses val="autoZero"/>
        <c:crossBetween val="between"/>
      </c:valAx>
    </c:plotArea>
    <c:legend>
      <c:legendPos val="b"/>
      <c:overlay val="0"/>
      <c:txPr>
        <a:bodyPr/>
        <a:lstStyle/>
        <a:p>
          <a:pPr>
            <a:defRPr sz="1600" b="1"/>
          </a:pPr>
          <a:endParaRPr lang="es-BO"/>
        </a:p>
      </c:txPr>
    </c:legend>
    <c:plotVisOnly val="1"/>
    <c:dispBlanksAs val="gap"/>
    <c:showDLblsOverMax val="0"/>
  </c:chart>
  <c:spPr>
    <a:ln>
      <a:noFill/>
    </a:ln>
  </c:spPr>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BO"/>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pt-BR" sz="1800" b="1" i="0" u="none" strike="noStrike" baseline="0">
                <a:effectLst/>
              </a:rPr>
              <a:t>Indicadores de produto das Subestações</a:t>
            </a:r>
            <a:endParaRPr lang="pt-BR"/>
          </a:p>
        </c:rich>
      </c:tx>
      <c:layout>
        <c:manualLayout>
          <c:xMode val="edge"/>
          <c:yMode val="edge"/>
          <c:x val="0.30513321570243007"/>
          <c:y val="0.20496566296883253"/>
        </c:manualLayout>
      </c:layout>
      <c:overlay val="1"/>
    </c:title>
    <c:autoTitleDeleted val="0"/>
    <c:plotArea>
      <c:layout>
        <c:manualLayout>
          <c:layoutTarget val="inner"/>
          <c:xMode val="edge"/>
          <c:yMode val="edge"/>
          <c:x val="1.4478446857518918E-2"/>
          <c:y val="0.30216587427363983"/>
          <c:w val="0.97104310628496215"/>
          <c:h val="0.50402335999600667"/>
        </c:manualLayout>
      </c:layout>
      <c:barChart>
        <c:barDir val="col"/>
        <c:grouping val="clustered"/>
        <c:varyColors val="0"/>
        <c:ser>
          <c:idx val="0"/>
          <c:order val="0"/>
          <c:tx>
            <c:strRef>
              <c:f>#REF!</c:f>
              <c:strCache>
                <c:ptCount val="1"/>
                <c:pt idx="0">
                  <c:v>Componente III
Ampliação de SE (MVA) Previsto</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strRef>
              <c:f>#REF!</c:f>
              <c:strCache>
                <c:ptCount val="5"/>
                <c:pt idx="0">
                  <c:v>2013</c:v>
                </c:pt>
                <c:pt idx="1">
                  <c:v>2014</c:v>
                </c:pt>
                <c:pt idx="2">
                  <c:v>2015</c:v>
                </c:pt>
                <c:pt idx="3">
                  <c:v>2016</c:v>
                </c:pt>
                <c:pt idx="4">
                  <c:v>Total</c:v>
                </c:pt>
              </c:strCache>
            </c:strRef>
          </c:cat>
          <c:val>
            <c:numRef>
              <c:f>#REF!</c:f>
              <c:numCache>
                <c:formatCode>#,##0</c:formatCode>
                <c:ptCount val="4"/>
                <c:pt idx="0">
                  <c:v>100</c:v>
                </c:pt>
                <c:pt idx="1">
                  <c:v>42</c:v>
                </c:pt>
                <c:pt idx="2">
                  <c:v>183</c:v>
                </c:pt>
                <c:pt idx="3">
                  <c:v>50</c:v>
                </c:pt>
              </c:numCache>
            </c:numRef>
          </c:val>
        </c:ser>
        <c:ser>
          <c:idx val="1"/>
          <c:order val="1"/>
          <c:tx>
            <c:strRef>
              <c:f>#REF!</c:f>
              <c:strCache>
                <c:ptCount val="1"/>
                <c:pt idx="0">
                  <c:v>Componente III
Ampliação de SE (MVA) Realizado</c:v>
                </c:pt>
              </c:strCache>
            </c:strRef>
          </c:tx>
          <c:invertIfNegative val="0"/>
          <c:dLbls>
            <c:txPr>
              <a:bodyPr rot="-5400000" vert="horz"/>
              <a:lstStyle/>
              <a:p>
                <a:pPr>
                  <a:defRPr sz="1600" b="1"/>
                </a:pPr>
                <a:endParaRPr lang="es-BO"/>
              </a:p>
            </c:txPr>
            <c:dLblPos val="outEnd"/>
            <c:showLegendKey val="0"/>
            <c:showVal val="1"/>
            <c:showCatName val="0"/>
            <c:showSerName val="0"/>
            <c:showPercent val="0"/>
            <c:showBubbleSize val="0"/>
            <c:showLeaderLines val="0"/>
          </c:dLbls>
          <c:cat>
            <c:strRef>
              <c:f>#REF!</c:f>
              <c:strCache>
                <c:ptCount val="5"/>
                <c:pt idx="0">
                  <c:v>2013</c:v>
                </c:pt>
                <c:pt idx="1">
                  <c:v>2014</c:v>
                </c:pt>
                <c:pt idx="2">
                  <c:v>2015</c:v>
                </c:pt>
                <c:pt idx="3">
                  <c:v>2016</c:v>
                </c:pt>
                <c:pt idx="4">
                  <c:v>Total</c:v>
                </c:pt>
              </c:strCache>
            </c:strRef>
          </c:cat>
          <c:val>
            <c:numRef>
              <c:f>#REF!</c:f>
              <c:numCache>
                <c:formatCode>#,##0</c:formatCode>
                <c:ptCount val="4"/>
                <c:pt idx="0">
                  <c:v>100</c:v>
                </c:pt>
                <c:pt idx="1">
                  <c:v>42</c:v>
                </c:pt>
                <c:pt idx="2">
                  <c:v>133</c:v>
                </c:pt>
              </c:numCache>
            </c:numRef>
          </c:val>
        </c:ser>
        <c:dLbls>
          <c:showLegendKey val="0"/>
          <c:showVal val="1"/>
          <c:showCatName val="0"/>
          <c:showSerName val="0"/>
          <c:showPercent val="0"/>
          <c:showBubbleSize val="0"/>
        </c:dLbls>
        <c:gapWidth val="402"/>
        <c:axId val="198675456"/>
        <c:axId val="198677248"/>
      </c:barChart>
      <c:catAx>
        <c:axId val="198675456"/>
        <c:scaling>
          <c:orientation val="minMax"/>
        </c:scaling>
        <c:delete val="0"/>
        <c:axPos val="b"/>
        <c:majorTickMark val="out"/>
        <c:minorTickMark val="none"/>
        <c:tickLblPos val="nextTo"/>
        <c:spPr>
          <a:ln w="19050">
            <a:solidFill>
              <a:schemeClr val="tx1"/>
            </a:solidFill>
          </a:ln>
        </c:spPr>
        <c:txPr>
          <a:bodyPr/>
          <a:lstStyle/>
          <a:p>
            <a:pPr>
              <a:defRPr sz="1600" b="1"/>
            </a:pPr>
            <a:endParaRPr lang="es-BO"/>
          </a:p>
        </c:txPr>
        <c:crossAx val="198677248"/>
        <c:crosses val="autoZero"/>
        <c:auto val="1"/>
        <c:lblAlgn val="ctr"/>
        <c:lblOffset val="100"/>
        <c:noMultiLvlLbl val="0"/>
      </c:catAx>
      <c:valAx>
        <c:axId val="198677248"/>
        <c:scaling>
          <c:orientation val="minMax"/>
        </c:scaling>
        <c:delete val="1"/>
        <c:axPos val="l"/>
        <c:numFmt formatCode="#,##0" sourceLinked="1"/>
        <c:majorTickMark val="out"/>
        <c:minorTickMark val="none"/>
        <c:tickLblPos val="none"/>
        <c:crossAx val="198675456"/>
        <c:crosses val="autoZero"/>
        <c:crossBetween val="between"/>
      </c:valAx>
    </c:plotArea>
    <c:legend>
      <c:legendPos val="b"/>
      <c:overlay val="0"/>
      <c:txPr>
        <a:bodyPr/>
        <a:lstStyle/>
        <a:p>
          <a:pPr>
            <a:defRPr sz="1600" b="1"/>
          </a:pPr>
          <a:endParaRPr lang="es-BO"/>
        </a:p>
      </c:txPr>
    </c:legend>
    <c:plotVisOnly val="1"/>
    <c:dispBlanksAs val="gap"/>
    <c:showDLblsOverMax val="0"/>
  </c:chart>
  <c:spPr>
    <a:ln>
      <a:noFill/>
    </a:ln>
  </c:sp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sheetViews>
    <sheetView zoomScale="103" workbookViewId="0" zoomToFit="1"/>
  </sheetViews>
  <pageMargins left="0.511811024" right="0.511811024" top="0.78740157499999996" bottom="0.78740157499999996" header="0.31496062000000002" footer="0.31496062000000002"/>
  <drawing r:id="rId1"/>
</chartsheet>
</file>

<file path=xl/chartsheets/sheet2.xml><?xml version="1.0" encoding="utf-8"?>
<chartsheet xmlns="http://schemas.openxmlformats.org/spreadsheetml/2006/main" xmlns:r="http://schemas.openxmlformats.org/officeDocument/2006/relationships">
  <sheetPr/>
  <sheetViews>
    <sheetView zoomScale="103" workbookViewId="0" zoomToFit="1"/>
  </sheetViews>
  <pageMargins left="0.511811024" right="0.511811024" top="0.78740157499999996" bottom="0.78740157499999996" header="0.31496062000000002" footer="0.31496062000000002"/>
  <drawing r:id="rId1"/>
</chartsheet>
</file>

<file path=xl/chartsheets/sheet3.xml><?xml version="1.0" encoding="utf-8"?>
<chartsheet xmlns="http://schemas.openxmlformats.org/spreadsheetml/2006/main" xmlns:r="http://schemas.openxmlformats.org/officeDocument/2006/relationships">
  <sheetPr/>
  <sheetViews>
    <sheetView zoomScale="99" workbookViewId="0" zoomToFit="1"/>
  </sheetViews>
  <pageMargins left="0.511811024" right="0.511811024" top="0.78740157499999996" bottom="0.78740157499999996" header="0.31496062000000002" footer="0.31496062000000002"/>
  <drawing r:id="rId1"/>
</chartsheet>
</file>

<file path=xl/chartsheets/sheet4.xml><?xml version="1.0" encoding="utf-8"?>
<chartsheet xmlns="http://schemas.openxmlformats.org/spreadsheetml/2006/main" xmlns:r="http://schemas.openxmlformats.org/officeDocument/2006/relationships">
  <sheetPr/>
  <sheetViews>
    <sheetView zoomScale="99" workbookViewId="0" zoomToFit="1"/>
  </sheetViews>
  <pageMargins left="0.511811024" right="0.511811024" top="0.78740157499999996" bottom="0.78740157499999996" header="0.31496062000000002" footer="0.31496062000000002"/>
  <drawing r:id="rId1"/>
</chartsheet>
</file>

<file path=xl/chartsheets/sheet5.xml><?xml version="1.0" encoding="utf-8"?>
<chartsheet xmlns="http://schemas.openxmlformats.org/spreadsheetml/2006/main" xmlns:r="http://schemas.openxmlformats.org/officeDocument/2006/relationships">
  <sheetPr/>
  <sheetViews>
    <sheetView zoomScale="99" workbookViewId="0" zoomToFit="1"/>
  </sheetViews>
  <pageMargins left="0.511811024" right="0.511811024" top="0.78740157499999996" bottom="0.78740157499999996" header="0.31496062000000002" footer="0.31496062000000002"/>
  <drawing r:id="rId1"/>
</chartsheet>
</file>

<file path=xl/chartsheets/sheet6.xml><?xml version="1.0" encoding="utf-8"?>
<chartsheet xmlns="http://schemas.openxmlformats.org/spreadsheetml/2006/main" xmlns:r="http://schemas.openxmlformats.org/officeDocument/2006/relationships">
  <sheetPr/>
  <sheetViews>
    <sheetView zoomScale="99" workbookViewId="0" zoomToFit="1"/>
  </sheetViews>
  <pageMargins left="0.511811024" right="0.511811024" top="0.78740157499999996" bottom="0.78740157499999996" header="0.31496062000000002" footer="0.31496062000000002"/>
  <drawing r:id="rId1"/>
</chartsheet>
</file>

<file path=xl/chartsheets/sheet7.xml><?xml version="1.0" encoding="utf-8"?>
<chartsheet xmlns="http://schemas.openxmlformats.org/spreadsheetml/2006/main" xmlns:r="http://schemas.openxmlformats.org/officeDocument/2006/relationships">
  <sheetPr/>
  <sheetViews>
    <sheetView zoomScale="99" workbookViewId="0" zoomToFit="1"/>
  </sheetViews>
  <pageMargins left="0.511811024" right="0.511811024" top="0.78740157499999996" bottom="0.78740157499999996" header="0.31496062000000002" footer="0.31496062000000002"/>
  <drawing r:id="rId1"/>
</chartsheet>
</file>

<file path=xl/chartsheets/sheet8.xml><?xml version="1.0" encoding="utf-8"?>
<chartsheet xmlns="http://schemas.openxmlformats.org/spreadsheetml/2006/main" xmlns:r="http://schemas.openxmlformats.org/officeDocument/2006/relationships">
  <sheetPr/>
  <sheetViews>
    <sheetView zoomScale="99" workbookViewId="0" zoomToFit="1"/>
  </sheetViews>
  <pageMargins left="0.511811024" right="0.511811024" top="0.78740157499999996" bottom="0.78740157499999996" header="0.31496062000000002" footer="0.31496062000000002"/>
  <drawing r:id="rId1"/>
</chartsheet>
</file>

<file path=xl/drawings/_rels/drawing1.xml.rels><?xml version="1.0" encoding="UTF-8" standalone="yes"?>
<Relationships xmlns="http://schemas.openxmlformats.org/package/2006/relationships"><Relationship Id="rId1" Type="http://schemas.openxmlformats.org/officeDocument/2006/relationships/hyperlink" Target="#Indice!A1"/></Relationships>
</file>

<file path=xl/drawings/_rels/drawing10.xml.rels><?xml version="1.0" encoding="UTF-8" standalone="yes"?>
<Relationships xmlns="http://schemas.openxmlformats.org/package/2006/relationships"><Relationship Id="rId1" Type="http://schemas.openxmlformats.org/officeDocument/2006/relationships/chart" Target="../charts/chart3.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hyperlink" Target="#Indice!A1"/></Relationships>
</file>

<file path=xl/drawings/_rels/drawing2.xml.rels><?xml version="1.0" encoding="UTF-8" standalone="yes"?>
<Relationships xmlns="http://schemas.openxmlformats.org/package/2006/relationships"><Relationship Id="rId1" Type="http://schemas.openxmlformats.org/officeDocument/2006/relationships/hyperlink" Target="#Indice!A1"/></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hyperlink" Target="#Indice!A1"/></Relationships>
</file>

<file path=xl/drawings/_rels/drawing6.xml.rels><?xml version="1.0" encoding="UTF-8" standalone="yes"?>
<Relationships xmlns="http://schemas.openxmlformats.org/package/2006/relationships"><Relationship Id="rId1" Type="http://schemas.openxmlformats.org/officeDocument/2006/relationships/hyperlink" Target="#Indice!A1"/></Relationships>
</file>

<file path=xl/drawings/_rels/drawing7.xml.rels><?xml version="1.0" encoding="UTF-8" standalone="yes"?>
<Relationships xmlns="http://schemas.openxmlformats.org/package/2006/relationships"><Relationship Id="rId1" Type="http://schemas.openxmlformats.org/officeDocument/2006/relationships/hyperlink" Target="#Indice!A1"/></Relationships>
</file>

<file path=xl/drawings/_rels/drawing8.xml.rels><?xml version="1.0" encoding="UTF-8" standalone="yes"?>
<Relationships xmlns="http://schemas.openxmlformats.org/package/2006/relationships"><Relationship Id="rId1" Type="http://schemas.openxmlformats.org/officeDocument/2006/relationships/hyperlink" Target="#Indice!A1"/></Relationships>
</file>

<file path=xl/drawings/_rels/drawing9.xml.rels><?xml version="1.0" encoding="UTF-8" standalone="yes"?>
<Relationships xmlns="http://schemas.openxmlformats.org/package/2006/relationships"><Relationship Id="rId1" Type="http://schemas.openxmlformats.org/officeDocument/2006/relationships/hyperlink" Target="#Indice!A1"/></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695325</xdr:colOff>
      <xdr:row>0</xdr:row>
      <xdr:rowOff>342900</xdr:rowOff>
    </xdr:to>
    <xdr:sp macro="" textlink="">
      <xdr:nvSpPr>
        <xdr:cNvPr id="4" name="Retângulo de cantos arredondados 3">
          <a:hlinkClick xmlns:r="http://schemas.openxmlformats.org/officeDocument/2006/relationships" r:id="rId1"/>
        </xdr:cNvPr>
        <xdr:cNvSpPr/>
      </xdr:nvSpPr>
      <xdr:spPr>
        <a:xfrm>
          <a:off x="0" y="0"/>
          <a:ext cx="1200150" cy="342900"/>
        </a:xfrm>
        <a:prstGeom prst="roundRect">
          <a:avLst/>
        </a:prstGeom>
      </xdr:spPr>
      <xdr:style>
        <a:lnRef idx="0">
          <a:schemeClr val="accent4"/>
        </a:lnRef>
        <a:fillRef idx="3">
          <a:schemeClr val="accent4"/>
        </a:fillRef>
        <a:effectRef idx="3">
          <a:schemeClr val="accent4"/>
        </a:effectRef>
        <a:fontRef idx="minor">
          <a:schemeClr val="lt1"/>
        </a:fontRef>
      </xdr:style>
      <xdr:txBody>
        <a:bodyPr vertOverflow="clip" rtlCol="0" anchor="ctr"/>
        <a:lstStyle/>
        <a:p>
          <a:pPr algn="ctr"/>
          <a:r>
            <a:rPr lang="pt-BR" sz="1100" b="1"/>
            <a:t>Voltar ao Índice</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0" y="0"/>
    <xdr:ext cx="9630833" cy="6022879"/>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0.1049</cdr:x>
      <cdr:y>0.06709</cdr:y>
    </cdr:from>
    <cdr:to>
      <cdr:x>0.86114</cdr:x>
      <cdr:y>0.48722</cdr:y>
    </cdr:to>
    <cdr:cxnSp macro="">
      <cdr:nvCxnSpPr>
        <cdr:cNvPr id="3" name="Conector de seta reta 2"/>
        <cdr:cNvCxnSpPr/>
      </cdr:nvCxnSpPr>
      <cdr:spPr>
        <a:xfrm xmlns:a="http://schemas.openxmlformats.org/drawingml/2006/main" flipV="1">
          <a:off x="1010227" y="404091"/>
          <a:ext cx="7283258" cy="2530379"/>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2.xml><?xml version="1.0" encoding="utf-8"?>
<xdr:wsDr xmlns:xdr="http://schemas.openxmlformats.org/drawingml/2006/spreadsheetDrawing" xmlns:a="http://schemas.openxmlformats.org/drawingml/2006/main">
  <xdr:absoluteAnchor>
    <xdr:pos x="0" y="0"/>
    <xdr:ext cx="9630833" cy="6022879"/>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9630833" cy="6022879"/>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9630833" cy="6022879"/>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9630833" cy="6022879"/>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9630833" cy="6022879"/>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twoCellAnchor>
    <xdr:from>
      <xdr:col>1</xdr:col>
      <xdr:colOff>47625</xdr:colOff>
      <xdr:row>0</xdr:row>
      <xdr:rowOff>57150</xdr:rowOff>
    </xdr:from>
    <xdr:to>
      <xdr:col>3</xdr:col>
      <xdr:colOff>771525</xdr:colOff>
      <xdr:row>3</xdr:row>
      <xdr:rowOff>76200</xdr:rowOff>
    </xdr:to>
    <xdr:pic>
      <xdr:nvPicPr>
        <xdr:cNvPr id="2" name="Picture 1" descr="logo ceee gt"/>
        <xdr:cNvPicPr>
          <a:picLocks noChangeAspect="1" noChangeArrowheads="1"/>
        </xdr:cNvPicPr>
      </xdr:nvPicPr>
      <xdr:blipFill>
        <a:blip xmlns:r="http://schemas.openxmlformats.org/officeDocument/2006/relationships" r:embed="rId1" cstate="print"/>
        <a:srcRect/>
        <a:stretch>
          <a:fillRect/>
        </a:stretch>
      </xdr:blipFill>
      <xdr:spPr bwMode="auto">
        <a:xfrm>
          <a:off x="85725" y="57150"/>
          <a:ext cx="1438275" cy="590550"/>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1207942</xdr:colOff>
      <xdr:row>0</xdr:row>
      <xdr:rowOff>345498</xdr:rowOff>
    </xdr:to>
    <xdr:sp macro="" textlink="">
      <xdr:nvSpPr>
        <xdr:cNvPr id="4" name="Retângulo de cantos arredondados 3">
          <a:hlinkClick xmlns:r="http://schemas.openxmlformats.org/officeDocument/2006/relationships" r:id="rId1"/>
        </xdr:cNvPr>
        <xdr:cNvSpPr/>
      </xdr:nvSpPr>
      <xdr:spPr>
        <a:xfrm>
          <a:off x="0" y="0"/>
          <a:ext cx="1207942" cy="345498"/>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rtlCol="0" anchor="ctr"/>
        <a:lstStyle/>
        <a:p>
          <a:pPr algn="ctr"/>
          <a:r>
            <a:rPr lang="pt-BR" sz="1100" b="1"/>
            <a:t>Voltar ao Índice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704849</xdr:colOff>
      <xdr:row>0</xdr:row>
      <xdr:rowOff>342900</xdr:rowOff>
    </xdr:to>
    <xdr:sp macro="" textlink="">
      <xdr:nvSpPr>
        <xdr:cNvPr id="4" name="Retângulo de cantos arredondados 3">
          <a:hlinkClick xmlns:r="http://schemas.openxmlformats.org/officeDocument/2006/relationships" r:id="rId1"/>
        </xdr:cNvPr>
        <xdr:cNvSpPr/>
      </xdr:nvSpPr>
      <xdr:spPr>
        <a:xfrm>
          <a:off x="0" y="0"/>
          <a:ext cx="1209674" cy="342900"/>
        </a:xfrm>
        <a:prstGeom prst="roundRect">
          <a:avLst/>
        </a:prstGeom>
      </xdr:spPr>
      <xdr:style>
        <a:lnRef idx="0">
          <a:schemeClr val="accent5"/>
        </a:lnRef>
        <a:fillRef idx="3">
          <a:schemeClr val="accent5"/>
        </a:fillRef>
        <a:effectRef idx="3">
          <a:schemeClr val="accent5"/>
        </a:effectRef>
        <a:fontRef idx="minor">
          <a:schemeClr val="lt1"/>
        </a:fontRef>
      </xdr:style>
      <xdr:txBody>
        <a:bodyPr vertOverflow="clip" rtlCol="0" anchor="ctr"/>
        <a:lstStyle/>
        <a:p>
          <a:pPr algn="ctr"/>
          <a:r>
            <a:rPr lang="pt-BR" sz="1100" b="1"/>
            <a:t>Voltar ao Índice</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9630833" cy="6022879"/>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630833" cy="6022879"/>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112567</xdr:colOff>
      <xdr:row>0</xdr:row>
      <xdr:rowOff>345498</xdr:rowOff>
    </xdr:to>
    <xdr:sp macro="" textlink="">
      <xdr:nvSpPr>
        <xdr:cNvPr id="4" name="Retângulo de cantos arredondados 3">
          <a:hlinkClick xmlns:r="http://schemas.openxmlformats.org/officeDocument/2006/relationships" r:id="rId1"/>
        </xdr:cNvPr>
        <xdr:cNvSpPr/>
      </xdr:nvSpPr>
      <xdr:spPr>
        <a:xfrm>
          <a:off x="0" y="0"/>
          <a:ext cx="1207942" cy="345498"/>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rtlCol="0" anchor="ctr"/>
        <a:lstStyle/>
        <a:p>
          <a:pPr algn="ctr"/>
          <a:r>
            <a:rPr lang="pt-BR" sz="1100" b="1"/>
            <a:t>Voltar ao Índice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1666875</xdr:colOff>
      <xdr:row>0</xdr:row>
      <xdr:rowOff>342900</xdr:rowOff>
    </xdr:to>
    <xdr:sp macro="" textlink="">
      <xdr:nvSpPr>
        <xdr:cNvPr id="2" name="Retângulo de cantos arredondados 1">
          <a:hlinkClick xmlns:r="http://schemas.openxmlformats.org/officeDocument/2006/relationships" r:id="rId1"/>
        </xdr:cNvPr>
        <xdr:cNvSpPr/>
      </xdr:nvSpPr>
      <xdr:spPr>
        <a:xfrm>
          <a:off x="0" y="0"/>
          <a:ext cx="1666875" cy="342900"/>
        </a:xfrm>
        <a:prstGeom prst="roundRect">
          <a:avLst/>
        </a:prstGeom>
      </xdr:spPr>
      <xdr:style>
        <a:lnRef idx="0">
          <a:schemeClr val="accent5"/>
        </a:lnRef>
        <a:fillRef idx="3">
          <a:schemeClr val="accent5"/>
        </a:fillRef>
        <a:effectRef idx="3">
          <a:schemeClr val="accent5"/>
        </a:effectRef>
        <a:fontRef idx="minor">
          <a:schemeClr val="lt1"/>
        </a:fontRef>
      </xdr:style>
      <xdr:txBody>
        <a:bodyPr vertOverflow="clip" rtlCol="0" anchor="ctr"/>
        <a:lstStyle/>
        <a:p>
          <a:pPr algn="ctr"/>
          <a:r>
            <a:rPr lang="pt-BR" sz="1100" b="1"/>
            <a:t>Voltar ao Índice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1207942</xdr:colOff>
      <xdr:row>0</xdr:row>
      <xdr:rowOff>345498</xdr:rowOff>
    </xdr:to>
    <xdr:sp macro="" textlink="">
      <xdr:nvSpPr>
        <xdr:cNvPr id="4" name="Retângulo de cantos arredondados 3">
          <a:hlinkClick xmlns:r="http://schemas.openxmlformats.org/officeDocument/2006/relationships" r:id="rId1"/>
        </xdr:cNvPr>
        <xdr:cNvSpPr/>
      </xdr:nvSpPr>
      <xdr:spPr>
        <a:xfrm>
          <a:off x="0" y="0"/>
          <a:ext cx="1207942" cy="345498"/>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rtlCol="0" anchor="ctr"/>
        <a:lstStyle/>
        <a:p>
          <a:pPr algn="ctr"/>
          <a:r>
            <a:rPr lang="pt-BR" sz="1100" b="1"/>
            <a:t>Voltar ao Índice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0</xdr:row>
      <xdr:rowOff>1</xdr:rowOff>
    </xdr:from>
    <xdr:to>
      <xdr:col>0</xdr:col>
      <xdr:colOff>1217467</xdr:colOff>
      <xdr:row>0</xdr:row>
      <xdr:rowOff>342901</xdr:rowOff>
    </xdr:to>
    <xdr:sp macro="" textlink="">
      <xdr:nvSpPr>
        <xdr:cNvPr id="2" name="Retângulo de cantos arredondados 1">
          <a:hlinkClick xmlns:r="http://schemas.openxmlformats.org/officeDocument/2006/relationships" r:id="rId1"/>
        </xdr:cNvPr>
        <xdr:cNvSpPr/>
      </xdr:nvSpPr>
      <xdr:spPr>
        <a:xfrm>
          <a:off x="9525" y="1"/>
          <a:ext cx="1207942" cy="3429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rtlCol="0" anchor="ctr"/>
        <a:lstStyle/>
        <a:p>
          <a:pPr algn="ctr"/>
          <a:r>
            <a:rPr lang="pt-BR" sz="1100" b="1"/>
            <a:t>Voltar ao Índice</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684067</xdr:colOff>
      <xdr:row>0</xdr:row>
      <xdr:rowOff>345498</xdr:rowOff>
    </xdr:to>
    <xdr:sp macro="" textlink="">
      <xdr:nvSpPr>
        <xdr:cNvPr id="6" name="Retângulo de cantos arredondados 5">
          <a:hlinkClick xmlns:r="http://schemas.openxmlformats.org/officeDocument/2006/relationships" r:id="rId1"/>
        </xdr:cNvPr>
        <xdr:cNvSpPr/>
      </xdr:nvSpPr>
      <xdr:spPr>
        <a:xfrm>
          <a:off x="0" y="0"/>
          <a:ext cx="1207942" cy="345498"/>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rtlCol="0" anchor="ctr"/>
        <a:lstStyle/>
        <a:p>
          <a:pPr algn="ctr"/>
          <a:r>
            <a:rPr lang="pt-BR" sz="1100" b="1"/>
            <a:t>Voltar ao Índice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_caenmf400\zclone\pasta%20contabil\Bal%20mar&#231;o%202002%20CEEE\TEMP\LHSF\MAR_XLS\SINTDE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fspoa01\dgpe\Documents%20and%20Settings\Rafael%20Costa\Desktop\Simuladores_Modelos\RH%20%20PROJE&#199;&#213;ES%20%20-%202009%20-%202018%20Atualizado%20junho%20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wesneyb/AppData/Local/Microsoft/Windows/Temporary%20Internet%20Files/Content.Outlook/J9PTBGHQ/Users/jcanova/%23UGP/Bid/Plano%20de%20Aquisi&#231;&#245;es/CeeeD/2013_09_16%20PEP%20Pro-Energia%20RS%20da%20CEEE-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wesneyb/AppData/Local/Microsoft/Windows/Temporary%20Internet%20Files/Content.Outlook/J9PTBGHQ/Users/jcanova/%23UGP/Bid/Plano%20de%20Aquisi&#231;&#245;es/CeeeD/2013_10_07%20PEP%20Pro-Energia%20RS%20da%20CEEE-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wesneyb/AppData/Local/Microsoft/Windows/Temporary%20Internet%20Files/Content.Outlook/J9PTBGHQ/Users/jcanova/%23UGP/Bid/Plano%20de%20Aquisi&#231;&#245;es/CeeeD/2013_06_30%20PEP%20Pro-Energia%20RS%20da%20CEE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wesneyb/AppData/Local/Microsoft/Windows/Temporary%20Internet%20Files/Content.Outlook/J9PTBGHQ/Users/jcanova/%23UGP/Bid/Plano%20de%20Aquisi&#231;&#245;es/CeeeD/2012_10_01%20PEP%20Pro-Energia%20RS%20da%20CEEE-D.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wesneyb/AppData/Local/Microsoft/Windows/Temporary%20Internet%20Files/Content.Outlook/J9PTBGHQ/Users/jcanova/%23UGP/Bid/Plano%20de%20Aquisi&#231;&#245;es/CeeeD/2012_10_10%20PEP%20Pro-Energia%20RS%20da%20CEEE-D.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fspoa01\dgpe\Documents%20and%20Settings\Rafael%20Costa\Desktop\Simuladores_Modelos\CEEE_FE_20090810_EBITDA_G%20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_caenmf400\zclone\pasta%20contabil\Bal%20mar&#231;o%202002%20CEEE\TEMP\LHSF\MAR_XLS\PROJE&#199;&#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ECO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ÇÃO"/>
      <sheetName val="TRANSMISSÃO"/>
      <sheetName val="DISTRIBUIÇÃO"/>
    </sheetNames>
    <sheetDataSet>
      <sheetData sheetId="0"/>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
      <sheetName val="Quadro III"/>
      <sheetName val="Status Fisico"/>
      <sheetName val="Status Financeiro"/>
      <sheetName val="Status Prazos"/>
      <sheetName val="PxR"/>
      <sheetName val="Resumo"/>
      <sheetName val="Resumen"/>
      <sheetName val="Evolui"/>
      <sheetName val="Evolui BID"/>
      <sheetName val="Evolui AFD"/>
      <sheetName val="Tableau AFD"/>
      <sheetName val="PA U$ "/>
      <sheetName val="PA  R$"/>
      <sheetName val="Gerencial U$"/>
      <sheetName val="UGP"/>
      <sheetName val="Gerencial R$"/>
      <sheetName val="PMR Prod"/>
      <sheetName val="PMR Custos"/>
      <sheetName val="Tab1 POA 2011e12"/>
      <sheetName val="Tab2 POA 2011e12"/>
      <sheetName val="Tab1 POA 2013"/>
      <sheetName val="Tab1 POA 2013 (2)"/>
      <sheetName val="Tab2 POA 2013"/>
      <sheetName val="Relatorios"/>
      <sheetName val="Relatorios (2)"/>
      <sheetName val="Resultados"/>
      <sheetName val="Produto1"/>
      <sheetName val="Produto2"/>
      <sheetName val="DEC"/>
      <sheetName val="FEC"/>
      <sheetName val="TR"/>
      <sheetName val="Outros"/>
      <sheetName val="Ebitda"/>
      <sheetName val="Crono"/>
      <sheetName val="Compara"/>
      <sheetName val="Curva S"/>
      <sheetName val="S"/>
      <sheetName val="Gráf2"/>
      <sheetName val="Plan2"/>
      <sheetName val="US$"/>
      <sheetName val="Beneficiados"/>
      <sheetName val="Pla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23">
          <cell r="A23" t="str">
            <v>Duração</v>
          </cell>
          <cell r="B23">
            <v>1</v>
          </cell>
          <cell r="C23">
            <v>2</v>
          </cell>
          <cell r="D23">
            <v>3</v>
          </cell>
          <cell r="E23">
            <v>4</v>
          </cell>
          <cell r="F23">
            <v>5</v>
          </cell>
          <cell r="G23">
            <v>6</v>
          </cell>
          <cell r="H23">
            <v>7</v>
          </cell>
          <cell r="I23">
            <v>8</v>
          </cell>
          <cell r="J23">
            <v>9</v>
          </cell>
          <cell r="K23">
            <v>10</v>
          </cell>
          <cell r="L23">
            <v>11</v>
          </cell>
          <cell r="M23">
            <v>12</v>
          </cell>
          <cell r="N23">
            <v>13</v>
          </cell>
          <cell r="O23">
            <v>14</v>
          </cell>
          <cell r="P23">
            <v>15</v>
          </cell>
          <cell r="Q23">
            <v>16</v>
          </cell>
          <cell r="R23">
            <v>17</v>
          </cell>
          <cell r="S23">
            <v>18</v>
          </cell>
          <cell r="T23">
            <v>19</v>
          </cell>
          <cell r="U23">
            <v>20</v>
          </cell>
          <cell r="V23">
            <v>21</v>
          </cell>
          <cell r="W23">
            <v>22</v>
          </cell>
          <cell r="X23">
            <v>23</v>
          </cell>
          <cell r="Y23">
            <v>24</v>
          </cell>
        </row>
        <row r="24">
          <cell r="A24">
            <v>1</v>
          </cell>
          <cell r="B24">
            <v>1</v>
          </cell>
        </row>
        <row r="25">
          <cell r="A25">
            <v>2</v>
          </cell>
          <cell r="B25">
            <v>0.27987468643338187</v>
          </cell>
          <cell r="C25">
            <v>0.72012531356661813</v>
          </cell>
        </row>
        <row r="26">
          <cell r="A26">
            <v>3</v>
          </cell>
          <cell r="B26">
            <v>0.12774463757456878</v>
          </cell>
          <cell r="C26">
            <v>0.35703939342558355</v>
          </cell>
          <cell r="D26">
            <v>0.51521596899984767</v>
          </cell>
        </row>
        <row r="27">
          <cell r="A27">
            <v>4</v>
          </cell>
          <cell r="B27">
            <v>7.3003394504132069E-2</v>
          </cell>
          <cell r="C27">
            <v>0.2068712919292498</v>
          </cell>
          <cell r="D27">
            <v>0.3248797706566654</v>
          </cell>
          <cell r="E27">
            <v>0.39524554290995273</v>
          </cell>
        </row>
        <row r="28">
          <cell r="A28">
            <v>5</v>
          </cell>
          <cell r="B28">
            <v>4.7259318577890785E-2</v>
          </cell>
          <cell r="C28">
            <v>0.13466220593709544</v>
          </cell>
          <cell r="D28">
            <v>0.21496329613231446</v>
          </cell>
          <cell r="E28">
            <v>0.28459555055552255</v>
          </cell>
          <cell r="F28">
            <v>0.31851962879717677</v>
          </cell>
        </row>
        <row r="29">
          <cell r="A29">
            <v>6</v>
          </cell>
          <cell r="B29">
            <v>3.3115795919144486E-2</v>
          </cell>
          <cell r="C29">
            <v>9.4628841655424289E-2</v>
          </cell>
          <cell r="D29">
            <v>0.15213004885881309</v>
          </cell>
          <cell r="E29">
            <v>0.20490934456677046</v>
          </cell>
          <cell r="F29">
            <v>0.24950115243079063</v>
          </cell>
          <cell r="G29">
            <v>0.26571481656905704</v>
          </cell>
        </row>
        <row r="30">
          <cell r="A30">
            <v>7</v>
          </cell>
          <cell r="B30">
            <v>2.4511968700434039E-2</v>
          </cell>
          <cell r="C30">
            <v>7.0159581805722016E-2</v>
          </cell>
          <cell r="D30">
            <v>0.11322459872619151</v>
          </cell>
          <cell r="E30">
            <v>0.15368770568681334</v>
          </cell>
          <cell r="F30">
            <v>0.19046282122177149</v>
          </cell>
          <cell r="G30">
            <v>0.22061917361779071</v>
          </cell>
          <cell r="H30">
            <v>0.2273341502412769</v>
          </cell>
        </row>
        <row r="31">
          <cell r="A31">
            <v>8</v>
          </cell>
          <cell r="B31">
            <v>1.8886895566228912E-2</v>
          </cell>
          <cell r="C31">
            <v>5.4116498937903157E-2</v>
          </cell>
          <cell r="D31">
            <v>8.7538368348450635E-2</v>
          </cell>
          <cell r="E31">
            <v>0.11933292358079917</v>
          </cell>
          <cell r="F31">
            <v>0.14908201947482336</v>
          </cell>
          <cell r="G31">
            <v>0.17579775118184204</v>
          </cell>
          <cell r="H31">
            <v>0.1969828331892618</v>
          </cell>
          <cell r="I31">
            <v>0.19826270972069093</v>
          </cell>
        </row>
        <row r="32">
          <cell r="A32">
            <v>9</v>
          </cell>
          <cell r="B32">
            <v>1.5006300794590532E-2</v>
          </cell>
          <cell r="C32">
            <v>4.3028435569043455E-2</v>
          </cell>
          <cell r="D32">
            <v>6.9709901210934788E-2</v>
          </cell>
          <cell r="E32">
            <v>9.5284110180442805E-2</v>
          </cell>
          <cell r="F32">
            <v>0.11958020440553219</v>
          </cell>
          <cell r="G32">
            <v>0.14217507883960856</v>
          </cell>
          <cell r="H32">
            <v>0.16219945766954513</v>
          </cell>
          <cell r="I32">
            <v>0.17749068900240195</v>
          </cell>
          <cell r="J32">
            <v>0.17552582232790059</v>
          </cell>
        </row>
        <row r="33">
          <cell r="A33">
            <v>10</v>
          </cell>
          <cell r="B33">
            <v>1.2215409344789263E-2</v>
          </cell>
          <cell r="C33">
            <v>3.5043909233101522E-2</v>
          </cell>
          <cell r="D33">
            <v>5.6835436413644636E-2</v>
          </cell>
          <cell r="E33">
            <v>7.7826769523450801E-2</v>
          </cell>
          <cell r="F33">
            <v>9.7953161918395648E-2</v>
          </cell>
          <cell r="G33">
            <v>0.11701013421391881</v>
          </cell>
          <cell r="H33">
            <v>0.13460996156810501</v>
          </cell>
          <cell r="I33">
            <v>0.14998558898741754</v>
          </cell>
          <cell r="J33">
            <v>0.16123587079223389</v>
          </cell>
          <cell r="K33">
            <v>0.15728375800494288</v>
          </cell>
        </row>
        <row r="34">
          <cell r="A34">
            <v>11</v>
          </cell>
          <cell r="B34">
            <v>1.0140466991049091E-2</v>
          </cell>
          <cell r="C34">
            <v>2.9102261069856472E-2</v>
          </cell>
          <cell r="D34">
            <v>4.7236069387232349E-2</v>
          </cell>
          <cell r="E34">
            <v>6.4764918623629431E-2</v>
          </cell>
          <cell r="F34">
            <v>8.1673642377902422E-2</v>
          </cell>
          <cell r="G34">
            <v>9.7857068434987315E-2</v>
          </cell>
          <cell r="H34">
            <v>0.11311767460343647</v>
          </cell>
          <cell r="I34">
            <v>0.12710571966485251</v>
          </cell>
          <cell r="J34">
            <v>0.1391383573855911</v>
          </cell>
          <cell r="K34">
            <v>0.14752294363831253</v>
          </cell>
          <cell r="L34">
            <v>0.1423408778231503</v>
          </cell>
        </row>
        <row r="35">
          <cell r="A35">
            <v>12</v>
          </cell>
          <cell r="B35">
            <v>8.5554219636403417E-3</v>
          </cell>
          <cell r="C35">
            <v>2.4560373955504144E-2</v>
          </cell>
          <cell r="D35">
            <v>3.9887598584987582E-2</v>
          </cell>
          <cell r="E35">
            <v>5.4741243070436707E-2</v>
          </cell>
          <cell r="F35">
            <v>6.9130342304243975E-2</v>
          </cell>
          <cell r="G35">
            <v>8.2999706554569119E-2</v>
          </cell>
          <cell r="H35">
            <v>9.6240257818830388E-2</v>
          </cell>
          <cell r="I35">
            <v>0.10866908674794007</v>
          </cell>
          <cell r="J35">
            <v>0.11997042608989494</v>
          </cell>
          <cell r="K35">
            <v>0.12953072634089569</v>
          </cell>
          <cell r="L35">
            <v>0.13582684305219539</v>
          </cell>
          <cell r="M35">
            <v>0.12988797351686165</v>
          </cell>
        </row>
        <row r="36">
          <cell r="A36">
            <v>13</v>
          </cell>
          <cell r="B36">
            <v>7.316989454782763E-3</v>
          </cell>
          <cell r="C36">
            <v>2.1009853641849152E-2</v>
          </cell>
          <cell r="D36">
            <v>3.4136851357875253E-2</v>
          </cell>
          <cell r="E36">
            <v>4.688273421071576E-2</v>
          </cell>
          <cell r="F36">
            <v>5.9268418985881199E-2</v>
          </cell>
          <cell r="G36">
            <v>7.1265691387327745E-2</v>
          </cell>
          <cell r="H36">
            <v>8.2811231715957612E-2</v>
          </cell>
          <cell r="I36">
            <v>9.3800741943608879E-2</v>
          </cell>
          <cell r="J36">
            <v>0.10406642203844163</v>
          </cell>
          <cell r="K36">
            <v>0.11332170802478503</v>
          </cell>
          <cell r="L36">
            <v>0.12101060415256015</v>
          </cell>
          <cell r="M36">
            <v>0.12575015188513972</v>
          </cell>
          <cell r="N36">
            <v>0.11935860120107511</v>
          </cell>
        </row>
        <row r="37">
          <cell r="A37">
            <v>14</v>
          </cell>
          <cell r="B37">
            <v>6.3307521735073147E-3</v>
          </cell>
          <cell r="C37">
            <v>1.8181216526926725E-2</v>
          </cell>
          <cell r="D37">
            <v>2.9551476083427897E-2</v>
          </cell>
          <cell r="E37">
            <v>4.0608105722294119E-2</v>
          </cell>
          <cell r="F37">
            <v>5.1377594305065277E-2</v>
          </cell>
          <cell r="G37">
            <v>6.1847004421126228E-2</v>
          </cell>
          <cell r="H37">
            <v>7.1978537201034309E-2</v>
          </cell>
          <cell r="I37">
            <v>8.1709168485779027E-2</v>
          </cell>
          <cell r="J37">
            <v>9.0941434899484697E-2</v>
          </cell>
          <cell r="K37">
            <v>9.9521386322286798E-2</v>
          </cell>
          <cell r="L37">
            <v>0.10718738544598527</v>
          </cell>
          <cell r="M37">
            <v>0.11343178817180544</v>
          </cell>
          <cell r="N37">
            <v>0.11698932391938066</v>
          </cell>
          <cell r="O37">
            <v>0.11034482632189624</v>
          </cell>
        </row>
        <row r="38">
          <cell r="A38">
            <v>15</v>
          </cell>
          <cell r="B38">
            <v>5.5324275000337986E-3</v>
          </cell>
          <cell r="C38">
            <v>1.5890791849223929E-2</v>
          </cell>
          <cell r="D38">
            <v>2.5836099228633058E-2</v>
          </cell>
          <cell r="E38">
            <v>3.5518527493290764E-2</v>
          </cell>
          <cell r="F38">
            <v>4.4966791503387227E-2</v>
          </cell>
          <cell r="G38">
            <v>5.4176886940417446E-2</v>
          </cell>
          <cell r="H38">
            <v>6.3126055245488644E-2</v>
          </cell>
          <cell r="I38">
            <v>7.1774676378146163E-2</v>
          </cell>
          <cell r="J38">
            <v>8.0062564508679657E-2</v>
          </cell>
          <cell r="K38">
            <v>8.7899210352851642E-2</v>
          </cell>
          <cell r="L38">
            <v>9.5142925463466255E-2</v>
          </cell>
          <cell r="M38">
            <v>0.10155341473920465</v>
          </cell>
          <cell r="N38">
            <v>0.10666411828281008</v>
          </cell>
          <cell r="O38">
            <v>0.10930985420523531</v>
          </cell>
          <cell r="P38">
            <v>0.10254565630913137</v>
          </cell>
        </row>
        <row r="39">
          <cell r="A39">
            <v>16</v>
          </cell>
          <cell r="B39">
            <v>4.8770116464044166E-3</v>
          </cell>
          <cell r="C39">
            <v>1.4009883919824495E-2</v>
          </cell>
          <cell r="D39">
            <v>2.278337564467614E-2</v>
          </cell>
          <cell r="E39">
            <v>3.1333123293227017E-2</v>
          </cell>
          <cell r="F39">
            <v>3.9688261827887095E-2</v>
          </cell>
          <cell r="G39">
            <v>4.785010652056354E-2</v>
          </cell>
          <cell r="H39">
            <v>5.5805136455078896E-2</v>
          </cell>
          <cell r="I39">
            <v>6.352778712572027E-2</v>
          </cell>
          <cell r="J39">
            <v>7.0979226696408992E-2</v>
          </cell>
          <cell r="K39">
            <v>7.8102792778414365E-2</v>
          </cell>
          <cell r="L39">
            <v>8.4814460094121968E-2</v>
          </cell>
          <cell r="M39">
            <v>9.0983291087720075E-2</v>
          </cell>
          <cell r="N39">
            <v>9.6387382003387589E-2</v>
          </cell>
          <cell r="O39">
            <v>0.10059545118587421</v>
          </cell>
          <cell r="P39">
            <v>0.10252840253229556</v>
          </cell>
          <cell r="Q39">
            <v>9.5734307188395373E-2</v>
          </cell>
        </row>
        <row r="40">
          <cell r="A40">
            <v>17</v>
          </cell>
          <cell r="B40">
            <v>4.3322294434674502E-3</v>
          </cell>
          <cell r="C40">
            <v>1.2446133496972545E-2</v>
          </cell>
          <cell r="D40">
            <v>2.0244285326729394E-2</v>
          </cell>
          <cell r="E40">
            <v>2.7849518927837602E-2</v>
          </cell>
          <cell r="F40">
            <v>3.5290416077175313E-2</v>
          </cell>
          <cell r="G40">
            <v>4.257147359697977E-2</v>
          </cell>
          <cell r="H40">
            <v>4.968502338335623E-2</v>
          </cell>
          <cell r="I40">
            <v>5.6614323320078319E-2</v>
          </cell>
          <cell r="J40">
            <v>6.3333509577134794E-2</v>
          </cell>
          <cell r="K40">
            <v>6.9805444798870298E-2</v>
          </cell>
          <cell r="L40">
            <v>7.5977022967879781E-2</v>
          </cell>
          <cell r="M40">
            <v>8.1770083478441058E-2</v>
          </cell>
          <cell r="N40">
            <v>8.7063110412799904E-2</v>
          </cell>
          <cell r="O40">
            <v>9.1650166001140843E-2</v>
          </cell>
          <cell r="P40">
            <v>9.5130551560158261E-2</v>
          </cell>
          <cell r="Q40">
            <v>9.6499946650154933E-2</v>
          </cell>
          <cell r="R40">
            <v>8.9736760980823504E-2</v>
          </cell>
        </row>
        <row r="41">
          <cell r="A41">
            <v>18</v>
          </cell>
          <cell r="B41">
            <v>3.8744424064026672E-3</v>
          </cell>
          <cell r="C41">
            <v>1.1131858388187865E-2</v>
          </cell>
          <cell r="D41">
            <v>1.8109495124553954E-2</v>
          </cell>
          <cell r="E41">
            <v>2.4918940444489501E-2</v>
          </cell>
          <cell r="F41">
            <v>3.1587712913323851E-2</v>
          </cell>
          <cell r="G41">
            <v>3.8122188297610937E-2</v>
          </cell>
          <cell r="H41">
            <v>4.451849285678644E-2</v>
          </cell>
          <cell r="I41">
            <v>5.0765617323656365E-2</v>
          </cell>
          <cell r="J41">
            <v>5.6845938678370289E-2</v>
          </cell>
          <cell r="K41">
            <v>6.2734265727161898E-2</v>
          </cell>
          <cell r="L41">
            <v>6.8395421547420288E-2</v>
          </cell>
          <cell r="M41">
            <v>7.3779657292188272E-2</v>
          </cell>
          <cell r="N41">
            <v>7.8814060186051638E-2</v>
          </cell>
          <cell r="O41">
            <v>8.3385397483493495E-2</v>
          </cell>
          <cell r="P41">
            <v>8.7301694761245496E-2</v>
          </cell>
          <cell r="Q41">
            <v>9.018899424115645E-2</v>
          </cell>
          <cell r="R41">
            <v>9.1108493575362659E-2</v>
          </cell>
          <cell r="S41">
            <v>8.4417328752537935E-2</v>
          </cell>
        </row>
        <row r="42">
          <cell r="A42">
            <v>19</v>
          </cell>
          <cell r="B42">
            <v>2.9909368422014501E-3</v>
          </cell>
          <cell r="C42">
            <v>8.5973429750739409E-3</v>
          </cell>
          <cell r="D42">
            <v>1.39991560922501E-2</v>
          </cell>
          <cell r="E42">
            <v>1.92904783405193E-2</v>
          </cell>
          <cell r="F42">
            <v>2.4502173129924299E-2</v>
          </cell>
          <cell r="G42">
            <v>2.9651803026583198E-2</v>
          </cell>
          <cell r="H42">
            <v>3.47542306890204E-2</v>
          </cell>
          <cell r="I42">
            <v>3.9828014311235803E-2</v>
          </cell>
          <cell r="J42">
            <v>4.4903896341785599E-2</v>
          </cell>
          <cell r="K42">
            <v>5.0042655970781398E-2</v>
          </cell>
          <cell r="L42">
            <v>5.5384423362302898E-2</v>
          </cell>
          <cell r="M42">
            <v>6.1337293372783097E-2</v>
          </cell>
          <cell r="N42">
            <v>7.0601624480156E-2</v>
          </cell>
          <cell r="O42">
            <v>7.7583575275257999E-2</v>
          </cell>
          <cell r="P42">
            <v>8.3594142386758899E-2</v>
          </cell>
          <cell r="Q42">
            <v>8.85957697459967E-2</v>
          </cell>
          <cell r="R42">
            <v>9.24802261699018E-2</v>
          </cell>
          <cell r="S42">
            <v>0.124</v>
          </cell>
          <cell r="T42">
            <v>7.8E-2</v>
          </cell>
        </row>
        <row r="43">
          <cell r="A43">
            <v>20</v>
          </cell>
          <cell r="B43">
            <v>2.3091162911828998E-3</v>
          </cell>
          <cell r="C43">
            <v>6.6408820240005401E-3</v>
          </cell>
          <cell r="D43">
            <v>1.08245538916598E-2</v>
          </cell>
          <cell r="E43">
            <v>1.49396173858175E-2</v>
          </cell>
          <cell r="F43">
            <v>1.9018070423582601E-2</v>
          </cell>
          <cell r="G43">
            <v>2.3084063359701E-2</v>
          </cell>
          <cell r="H43">
            <v>2.71637977021832E-2</v>
          </cell>
          <cell r="I43">
            <v>3.1293527229827499E-2</v>
          </cell>
          <cell r="J43">
            <v>3.5532195468080598E-2</v>
          </cell>
          <cell r="K43">
            <v>3.9988900152701297E-2</v>
          </cell>
          <cell r="L43">
            <v>4.4897695767178399E-2</v>
          </cell>
          <cell r="M43">
            <v>5.0897073067173497E-2</v>
          </cell>
          <cell r="N43">
            <v>6.1950822140890698E-2</v>
          </cell>
          <cell r="O43">
            <v>7.0425720687168E-2</v>
          </cell>
          <cell r="P43">
            <v>7.8281168825179395E-2</v>
          </cell>
          <cell r="Q43">
            <v>8.5823113272377197E-2</v>
          </cell>
          <cell r="R43">
            <v>9.3851958764440996E-2</v>
          </cell>
          <cell r="S43">
            <v>0.104</v>
          </cell>
          <cell r="T43">
            <v>0.126</v>
          </cell>
          <cell r="U43">
            <v>7.2999999999999995E-2</v>
          </cell>
        </row>
        <row r="44">
          <cell r="A44">
            <v>21</v>
          </cell>
          <cell r="B44">
            <v>1.6272957401643399E-3</v>
          </cell>
          <cell r="C44">
            <v>4.6844210729271403E-3</v>
          </cell>
          <cell r="D44">
            <v>7.6499516910695899E-3</v>
          </cell>
          <cell r="E44">
            <v>1.0588756431115599E-2</v>
          </cell>
          <cell r="F44">
            <v>1.3533967717241E-2</v>
          </cell>
          <cell r="G44">
            <v>1.6516323692818798E-2</v>
          </cell>
          <cell r="H44">
            <v>1.9573364715346101E-2</v>
          </cell>
          <cell r="I44">
            <v>2.2759040148419198E-2</v>
          </cell>
          <cell r="J44">
            <v>2.61604945943755E-2</v>
          </cell>
          <cell r="K44">
            <v>2.99351443346213E-2</v>
          </cell>
          <cell r="L44">
            <v>3.4410968172053802E-2</v>
          </cell>
          <cell r="M44">
            <v>4.0456852761563897E-2</v>
          </cell>
          <cell r="N44">
            <v>5.3300019801625499E-2</v>
          </cell>
          <cell r="O44">
            <v>6.3267866099078002E-2</v>
          </cell>
          <cell r="P44">
            <v>7.2968195263599905E-2</v>
          </cell>
          <cell r="Q44">
            <v>8.3050456798757694E-2</v>
          </cell>
          <cell r="R44">
            <v>9.5223691358980095E-2</v>
          </cell>
          <cell r="S44">
            <v>0.105</v>
          </cell>
          <cell r="T44">
            <v>0.12</v>
          </cell>
          <cell r="U44">
            <v>0.11099999999999999</v>
          </cell>
          <cell r="V44">
            <v>6.8000000000000005E-2</v>
          </cell>
        </row>
        <row r="45">
          <cell r="A45">
            <v>22</v>
          </cell>
          <cell r="B45">
            <v>0</v>
          </cell>
          <cell r="C45">
            <v>1E-3</v>
          </cell>
          <cell r="D45">
            <v>2E-3</v>
          </cell>
          <cell r="E45">
            <v>3.0000000000000001E-3</v>
          </cell>
          <cell r="F45">
            <v>5.0000000000000001E-3</v>
          </cell>
          <cell r="G45">
            <v>7.0000000000000001E-3</v>
          </cell>
          <cell r="H45">
            <v>8.9999999999999993E-3</v>
          </cell>
          <cell r="I45">
            <v>1.0999999999999999E-2</v>
          </cell>
          <cell r="J45">
            <v>1.2999999999999999E-2</v>
          </cell>
          <cell r="K45">
            <v>1.6E-2</v>
          </cell>
          <cell r="L45">
            <v>0.02</v>
          </cell>
          <cell r="M45">
            <v>2.7E-2</v>
          </cell>
          <cell r="N45">
            <v>4.1000000000000002E-2</v>
          </cell>
          <cell r="O45">
            <v>5.2999999999999999E-2</v>
          </cell>
          <cell r="P45">
            <v>6.3E-2</v>
          </cell>
          <cell r="Q45">
            <v>7.6999999999999999E-2</v>
          </cell>
          <cell r="R45">
            <v>8.6999999999999994E-2</v>
          </cell>
          <cell r="S45">
            <v>0.104</v>
          </cell>
          <cell r="T45">
            <v>0.12</v>
          </cell>
          <cell r="U45">
            <v>0.13100000000000001</v>
          </cell>
          <cell r="V45">
            <v>0.14499999999999999</v>
          </cell>
          <cell r="W45">
            <v>6.5000000000000002E-2</v>
          </cell>
        </row>
        <row r="46">
          <cell r="A46">
            <v>23</v>
          </cell>
          <cell r="B46">
            <v>0</v>
          </cell>
          <cell r="C46">
            <v>0</v>
          </cell>
          <cell r="D46">
            <v>1E-3</v>
          </cell>
          <cell r="E46">
            <v>1E-3</v>
          </cell>
          <cell r="F46">
            <v>2E-3</v>
          </cell>
          <cell r="G46">
            <v>3.0000000000000001E-3</v>
          </cell>
          <cell r="H46">
            <v>4.0000000000000001E-3</v>
          </cell>
          <cell r="I46">
            <v>5.0000000000000001E-3</v>
          </cell>
          <cell r="J46">
            <v>7.0000000000000001E-3</v>
          </cell>
          <cell r="K46">
            <v>8.9999999999999993E-3</v>
          </cell>
          <cell r="L46">
            <v>1.2999999999999999E-2</v>
          </cell>
          <cell r="M46">
            <v>1.9E-2</v>
          </cell>
          <cell r="N46">
            <v>3.3000000000000002E-2</v>
          </cell>
          <cell r="O46">
            <v>4.4999999999999998E-2</v>
          </cell>
          <cell r="P46">
            <v>5.1999999999999998E-2</v>
          </cell>
          <cell r="Q46">
            <v>6.7000000000000004E-2</v>
          </cell>
          <cell r="R46">
            <v>7.6999999999999999E-2</v>
          </cell>
          <cell r="S46">
            <v>9.8000000000000004E-2</v>
          </cell>
          <cell r="T46">
            <v>0.115</v>
          </cell>
          <cell r="U46">
            <v>0.121</v>
          </cell>
          <cell r="V46">
            <v>0.13700000000000001</v>
          </cell>
          <cell r="W46">
            <v>0.13100000000000001</v>
          </cell>
          <cell r="X46">
            <v>0.06</v>
          </cell>
        </row>
        <row r="47">
          <cell r="A47">
            <v>24</v>
          </cell>
          <cell r="B47">
            <v>-4.18165912891327E-4</v>
          </cell>
          <cell r="C47">
            <v>0</v>
          </cell>
          <cell r="D47">
            <v>0</v>
          </cell>
          <cell r="E47">
            <v>0</v>
          </cell>
          <cell r="F47">
            <v>0</v>
          </cell>
          <cell r="G47">
            <v>1E-3</v>
          </cell>
          <cell r="H47">
            <v>2E-3</v>
          </cell>
          <cell r="I47">
            <v>3.0000000000000001E-3</v>
          </cell>
          <cell r="J47">
            <v>4.0000000000000001E-3</v>
          </cell>
          <cell r="K47">
            <v>5.0000000000000001E-3</v>
          </cell>
          <cell r="L47">
            <v>7.0000000000000001E-3</v>
          </cell>
          <cell r="M47">
            <v>8.9999999999999993E-3</v>
          </cell>
          <cell r="N47">
            <v>1.0999999999999999E-2</v>
          </cell>
          <cell r="O47">
            <v>1.4999999999999999E-2</v>
          </cell>
          <cell r="P47">
            <v>2.5000000000000001E-2</v>
          </cell>
          <cell r="Q47">
            <v>3.5000000000000003E-2</v>
          </cell>
          <cell r="R47">
            <v>5.5E-2</v>
          </cell>
          <cell r="S47">
            <v>8.5000000000000006E-2</v>
          </cell>
          <cell r="T47">
            <v>0.105</v>
          </cell>
          <cell r="U47">
            <v>0.11600000000000001</v>
          </cell>
          <cell r="V47">
            <v>0.13600000000000001</v>
          </cell>
          <cell r="W47">
            <v>0.156</v>
          </cell>
          <cell r="X47">
            <v>0.17299999999999999</v>
          </cell>
          <cell r="Y47">
            <v>5.7000000000000002E-2</v>
          </cell>
        </row>
      </sheetData>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Sumario"/>
      <sheetName val="%"/>
      <sheetName val="Quadro III"/>
      <sheetName val="Status Fisico"/>
      <sheetName val="Status Financeiro"/>
      <sheetName val="Status Prazos"/>
      <sheetName val="PxR"/>
      <sheetName val="Resumo"/>
      <sheetName val="Resumen"/>
      <sheetName val="PxR R$"/>
      <sheetName val="PxR U$"/>
      <sheetName val="Geral"/>
      <sheetName val="Evolui"/>
      <sheetName val="Evolui BID"/>
      <sheetName val="Evolui AFD"/>
      <sheetName val="Tableau AFD"/>
      <sheetName val="PA U$ "/>
      <sheetName val="PA  R$"/>
      <sheetName val="Gerencial U$"/>
      <sheetName val="UGP"/>
      <sheetName val="Gerencial R$"/>
      <sheetName val="PMR Prod"/>
      <sheetName val="PMR Custos"/>
      <sheetName val="Tab1 POA 2011e12"/>
      <sheetName val="Tab2 POA 2011e12"/>
      <sheetName val="Tab1 POA 2013"/>
      <sheetName val="Tab1 POA 2013 (2)"/>
      <sheetName val="Tab2 POA 2013"/>
      <sheetName val="Relatorios"/>
      <sheetName val="Relatorios (2)"/>
      <sheetName val="Resultados"/>
      <sheetName val="Produto1"/>
      <sheetName val="Produto2"/>
      <sheetName val="DEC"/>
      <sheetName val="FEC"/>
      <sheetName val="TR"/>
      <sheetName val="Outros"/>
      <sheetName val="Ebitda"/>
      <sheetName val="Crono"/>
      <sheetName val="Compara"/>
      <sheetName val="Curva S"/>
      <sheetName val="S"/>
      <sheetName val="Gráf2"/>
      <sheetName val="Plan2"/>
      <sheetName val="US$"/>
      <sheetName val="Beneficiados"/>
      <sheetName val="Plan1"/>
      <sheetName val="Caix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ow r="23">
          <cell r="A23" t="str">
            <v>Duração</v>
          </cell>
          <cell r="B23">
            <v>1</v>
          </cell>
          <cell r="C23">
            <v>2</v>
          </cell>
          <cell r="D23">
            <v>3</v>
          </cell>
          <cell r="E23">
            <v>4</v>
          </cell>
          <cell r="F23">
            <v>5</v>
          </cell>
          <cell r="G23">
            <v>6</v>
          </cell>
          <cell r="H23">
            <v>7</v>
          </cell>
          <cell r="I23">
            <v>8</v>
          </cell>
          <cell r="J23">
            <v>9</v>
          </cell>
          <cell r="K23">
            <v>10</v>
          </cell>
          <cell r="L23">
            <v>11</v>
          </cell>
          <cell r="M23">
            <v>12</v>
          </cell>
          <cell r="N23">
            <v>13</v>
          </cell>
          <cell r="O23">
            <v>14</v>
          </cell>
          <cell r="P23">
            <v>15</v>
          </cell>
          <cell r="Q23">
            <v>16</v>
          </cell>
          <cell r="R23">
            <v>17</v>
          </cell>
          <cell r="S23">
            <v>18</v>
          </cell>
          <cell r="T23">
            <v>19</v>
          </cell>
          <cell r="U23">
            <v>20</v>
          </cell>
          <cell r="V23">
            <v>21</v>
          </cell>
          <cell r="W23">
            <v>22</v>
          </cell>
          <cell r="X23">
            <v>23</v>
          </cell>
          <cell r="Y23">
            <v>24</v>
          </cell>
        </row>
        <row r="24">
          <cell r="A24">
            <v>1</v>
          </cell>
          <cell r="B24">
            <v>1</v>
          </cell>
        </row>
        <row r="25">
          <cell r="A25">
            <v>2</v>
          </cell>
          <cell r="B25">
            <v>0.27987468643338187</v>
          </cell>
          <cell r="C25">
            <v>0.72012531356661813</v>
          </cell>
        </row>
        <row r="26">
          <cell r="A26">
            <v>3</v>
          </cell>
          <cell r="B26">
            <v>0.12774463757456878</v>
          </cell>
          <cell r="C26">
            <v>0.35703939342558355</v>
          </cell>
          <cell r="D26">
            <v>0.51521596899984767</v>
          </cell>
        </row>
        <row r="27">
          <cell r="A27">
            <v>4</v>
          </cell>
          <cell r="B27">
            <v>7.3003394504132069E-2</v>
          </cell>
          <cell r="C27">
            <v>0.2068712919292498</v>
          </cell>
          <cell r="D27">
            <v>0.3248797706566654</v>
          </cell>
          <cell r="E27">
            <v>0.39524554290995273</v>
          </cell>
        </row>
        <row r="28">
          <cell r="A28">
            <v>5</v>
          </cell>
          <cell r="B28">
            <v>4.7259318577890785E-2</v>
          </cell>
          <cell r="C28">
            <v>0.13466220593709544</v>
          </cell>
          <cell r="D28">
            <v>0.21496329613231446</v>
          </cell>
          <cell r="E28">
            <v>0.28459555055552255</v>
          </cell>
          <cell r="F28">
            <v>0.31851962879717677</v>
          </cell>
        </row>
        <row r="29">
          <cell r="A29">
            <v>6</v>
          </cell>
          <cell r="B29">
            <v>3.3115795919144486E-2</v>
          </cell>
          <cell r="C29">
            <v>9.4628841655424289E-2</v>
          </cell>
          <cell r="D29">
            <v>0.15213004885881309</v>
          </cell>
          <cell r="E29">
            <v>0.20490934456677046</v>
          </cell>
          <cell r="F29">
            <v>0.24950115243079063</v>
          </cell>
          <cell r="G29">
            <v>0.26571481656905704</v>
          </cell>
        </row>
        <row r="30">
          <cell r="A30">
            <v>7</v>
          </cell>
          <cell r="B30">
            <v>2.4511968700434039E-2</v>
          </cell>
          <cell r="C30">
            <v>7.0159581805722016E-2</v>
          </cell>
          <cell r="D30">
            <v>0.11322459872619151</v>
          </cell>
          <cell r="E30">
            <v>0.15368770568681334</v>
          </cell>
          <cell r="F30">
            <v>0.19046282122177149</v>
          </cell>
          <cell r="G30">
            <v>0.22061917361779071</v>
          </cell>
          <cell r="H30">
            <v>0.2273341502412769</v>
          </cell>
        </row>
        <row r="31">
          <cell r="A31">
            <v>8</v>
          </cell>
          <cell r="B31">
            <v>1.8886895566228912E-2</v>
          </cell>
          <cell r="C31">
            <v>5.4116498937903157E-2</v>
          </cell>
          <cell r="D31">
            <v>8.7538368348450635E-2</v>
          </cell>
          <cell r="E31">
            <v>0.11933292358079917</v>
          </cell>
          <cell r="F31">
            <v>0.14908201947482336</v>
          </cell>
          <cell r="G31">
            <v>0.17579775118184204</v>
          </cell>
          <cell r="H31">
            <v>0.1969828331892618</v>
          </cell>
          <cell r="I31">
            <v>0.19826270972069093</v>
          </cell>
        </row>
        <row r="32">
          <cell r="A32">
            <v>9</v>
          </cell>
          <cell r="B32">
            <v>1.5006300794590532E-2</v>
          </cell>
          <cell r="C32">
            <v>4.3028435569043455E-2</v>
          </cell>
          <cell r="D32">
            <v>6.9709901210934788E-2</v>
          </cell>
          <cell r="E32">
            <v>9.5284110180442805E-2</v>
          </cell>
          <cell r="F32">
            <v>0.11958020440553219</v>
          </cell>
          <cell r="G32">
            <v>0.14217507883960856</v>
          </cell>
          <cell r="H32">
            <v>0.16219945766954513</v>
          </cell>
          <cell r="I32">
            <v>0.17749068900240195</v>
          </cell>
          <cell r="J32">
            <v>0.17552582232790059</v>
          </cell>
        </row>
        <row r="33">
          <cell r="A33">
            <v>10</v>
          </cell>
          <cell r="B33">
            <v>1.2215409344789263E-2</v>
          </cell>
          <cell r="C33">
            <v>3.5043909233101522E-2</v>
          </cell>
          <cell r="D33">
            <v>5.6835436413644636E-2</v>
          </cell>
          <cell r="E33">
            <v>7.7826769523450801E-2</v>
          </cell>
          <cell r="F33">
            <v>9.7953161918395648E-2</v>
          </cell>
          <cell r="G33">
            <v>0.11701013421391881</v>
          </cell>
          <cell r="H33">
            <v>0.13460996156810501</v>
          </cell>
          <cell r="I33">
            <v>0.14998558898741754</v>
          </cell>
          <cell r="J33">
            <v>0.16123587079223389</v>
          </cell>
          <cell r="K33">
            <v>0.15728375800494288</v>
          </cell>
        </row>
        <row r="34">
          <cell r="A34">
            <v>11</v>
          </cell>
          <cell r="B34">
            <v>1.0140466991049091E-2</v>
          </cell>
          <cell r="C34">
            <v>2.9102261069856472E-2</v>
          </cell>
          <cell r="D34">
            <v>4.7236069387232349E-2</v>
          </cell>
          <cell r="E34">
            <v>6.4764918623629431E-2</v>
          </cell>
          <cell r="F34">
            <v>8.1673642377902422E-2</v>
          </cell>
          <cell r="G34">
            <v>9.7857068434987315E-2</v>
          </cell>
          <cell r="H34">
            <v>0.11311767460343647</v>
          </cell>
          <cell r="I34">
            <v>0.12710571966485251</v>
          </cell>
          <cell r="J34">
            <v>0.1391383573855911</v>
          </cell>
          <cell r="K34">
            <v>0.14752294363831253</v>
          </cell>
          <cell r="L34">
            <v>0.1423408778231503</v>
          </cell>
        </row>
        <row r="35">
          <cell r="A35">
            <v>12</v>
          </cell>
          <cell r="B35">
            <v>8.5554219636403417E-3</v>
          </cell>
          <cell r="C35">
            <v>2.4560373955504144E-2</v>
          </cell>
          <cell r="D35">
            <v>3.9887598584987582E-2</v>
          </cell>
          <cell r="E35">
            <v>5.4741243070436707E-2</v>
          </cell>
          <cell r="F35">
            <v>6.9130342304243975E-2</v>
          </cell>
          <cell r="G35">
            <v>8.2999706554569119E-2</v>
          </cell>
          <cell r="H35">
            <v>9.6240257818830388E-2</v>
          </cell>
          <cell r="I35">
            <v>0.10866908674794007</v>
          </cell>
          <cell r="J35">
            <v>0.11997042608989494</v>
          </cell>
          <cell r="K35">
            <v>0.12953072634089569</v>
          </cell>
          <cell r="L35">
            <v>0.13582684305219539</v>
          </cell>
          <cell r="M35">
            <v>0.12988797351686165</v>
          </cell>
        </row>
        <row r="36">
          <cell r="A36">
            <v>13</v>
          </cell>
          <cell r="B36">
            <v>7.316989454782763E-3</v>
          </cell>
          <cell r="C36">
            <v>2.1009853641849152E-2</v>
          </cell>
          <cell r="D36">
            <v>3.4136851357875253E-2</v>
          </cell>
          <cell r="E36">
            <v>4.688273421071576E-2</v>
          </cell>
          <cell r="F36">
            <v>5.9268418985881199E-2</v>
          </cell>
          <cell r="G36">
            <v>7.1265691387327745E-2</v>
          </cell>
          <cell r="H36">
            <v>8.2811231715957612E-2</v>
          </cell>
          <cell r="I36">
            <v>9.3800741943608879E-2</v>
          </cell>
          <cell r="J36">
            <v>0.10406642203844163</v>
          </cell>
          <cell r="K36">
            <v>0.11332170802478503</v>
          </cell>
          <cell r="L36">
            <v>0.12101060415256015</v>
          </cell>
          <cell r="M36">
            <v>0.12575015188513972</v>
          </cell>
          <cell r="N36">
            <v>0.11935860120107511</v>
          </cell>
        </row>
        <row r="37">
          <cell r="A37">
            <v>14</v>
          </cell>
          <cell r="B37">
            <v>6.3307521735073147E-3</v>
          </cell>
          <cell r="C37">
            <v>1.8181216526926725E-2</v>
          </cell>
          <cell r="D37">
            <v>2.9551476083427897E-2</v>
          </cell>
          <cell r="E37">
            <v>4.0608105722294119E-2</v>
          </cell>
          <cell r="F37">
            <v>5.1377594305065277E-2</v>
          </cell>
          <cell r="G37">
            <v>6.1847004421126228E-2</v>
          </cell>
          <cell r="H37">
            <v>7.1978537201034309E-2</v>
          </cell>
          <cell r="I37">
            <v>8.1709168485779027E-2</v>
          </cell>
          <cell r="J37">
            <v>9.0941434899484697E-2</v>
          </cell>
          <cell r="K37">
            <v>9.9521386322286798E-2</v>
          </cell>
          <cell r="L37">
            <v>0.10718738544598527</v>
          </cell>
          <cell r="M37">
            <v>0.11343178817180544</v>
          </cell>
          <cell r="N37">
            <v>0.11698932391938066</v>
          </cell>
          <cell r="O37">
            <v>0.11034482632189624</v>
          </cell>
        </row>
        <row r="38">
          <cell r="A38">
            <v>15</v>
          </cell>
          <cell r="B38">
            <v>5.5324275000337986E-3</v>
          </cell>
          <cell r="C38">
            <v>1.5890791849223929E-2</v>
          </cell>
          <cell r="D38">
            <v>2.5836099228633058E-2</v>
          </cell>
          <cell r="E38">
            <v>3.5518527493290764E-2</v>
          </cell>
          <cell r="F38">
            <v>4.4966791503387227E-2</v>
          </cell>
          <cell r="G38">
            <v>5.4176886940417446E-2</v>
          </cell>
          <cell r="H38">
            <v>6.3126055245488644E-2</v>
          </cell>
          <cell r="I38">
            <v>7.1774676378146163E-2</v>
          </cell>
          <cell r="J38">
            <v>8.0062564508679657E-2</v>
          </cell>
          <cell r="K38">
            <v>8.7899210352851642E-2</v>
          </cell>
          <cell r="L38">
            <v>9.5142925463466255E-2</v>
          </cell>
          <cell r="M38">
            <v>0.10155341473920465</v>
          </cell>
          <cell r="N38">
            <v>0.10666411828281008</v>
          </cell>
          <cell r="O38">
            <v>0.10930985420523531</v>
          </cell>
          <cell r="P38">
            <v>0.10254565630913137</v>
          </cell>
        </row>
        <row r="39">
          <cell r="A39">
            <v>16</v>
          </cell>
          <cell r="B39">
            <v>4.8770116464044166E-3</v>
          </cell>
          <cell r="C39">
            <v>1.4009883919824495E-2</v>
          </cell>
          <cell r="D39">
            <v>2.278337564467614E-2</v>
          </cell>
          <cell r="E39">
            <v>3.1333123293227017E-2</v>
          </cell>
          <cell r="F39">
            <v>3.9688261827887095E-2</v>
          </cell>
          <cell r="G39">
            <v>4.785010652056354E-2</v>
          </cell>
          <cell r="H39">
            <v>5.5805136455078896E-2</v>
          </cell>
          <cell r="I39">
            <v>6.352778712572027E-2</v>
          </cell>
          <cell r="J39">
            <v>7.0979226696408992E-2</v>
          </cell>
          <cell r="K39">
            <v>7.8102792778414365E-2</v>
          </cell>
          <cell r="L39">
            <v>8.4814460094121968E-2</v>
          </cell>
          <cell r="M39">
            <v>9.0983291087720075E-2</v>
          </cell>
          <cell r="N39">
            <v>9.6387382003387589E-2</v>
          </cell>
          <cell r="O39">
            <v>0.10059545118587421</v>
          </cell>
          <cell r="P39">
            <v>0.10252840253229556</v>
          </cell>
          <cell r="Q39">
            <v>9.5734307188395373E-2</v>
          </cell>
        </row>
        <row r="40">
          <cell r="A40">
            <v>17</v>
          </cell>
          <cell r="B40">
            <v>4.3322294434674502E-3</v>
          </cell>
          <cell r="C40">
            <v>1.2446133496972545E-2</v>
          </cell>
          <cell r="D40">
            <v>2.0244285326729394E-2</v>
          </cell>
          <cell r="E40">
            <v>2.7849518927837602E-2</v>
          </cell>
          <cell r="F40">
            <v>3.5290416077175313E-2</v>
          </cell>
          <cell r="G40">
            <v>4.257147359697977E-2</v>
          </cell>
          <cell r="H40">
            <v>4.968502338335623E-2</v>
          </cell>
          <cell r="I40">
            <v>5.6614323320078319E-2</v>
          </cell>
          <cell r="J40">
            <v>6.3333509577134794E-2</v>
          </cell>
          <cell r="K40">
            <v>6.9805444798870298E-2</v>
          </cell>
          <cell r="L40">
            <v>7.5977022967879781E-2</v>
          </cell>
          <cell r="M40">
            <v>8.1770083478441058E-2</v>
          </cell>
          <cell r="N40">
            <v>8.7063110412799904E-2</v>
          </cell>
          <cell r="O40">
            <v>9.1650166001140843E-2</v>
          </cell>
          <cell r="P40">
            <v>9.5130551560158261E-2</v>
          </cell>
          <cell r="Q40">
            <v>9.6499946650154933E-2</v>
          </cell>
          <cell r="R40">
            <v>8.9736760980823504E-2</v>
          </cell>
        </row>
        <row r="41">
          <cell r="A41">
            <v>18</v>
          </cell>
          <cell r="B41">
            <v>3.8744424064026672E-3</v>
          </cell>
          <cell r="C41">
            <v>1.1131858388187865E-2</v>
          </cell>
          <cell r="D41">
            <v>1.8109495124553954E-2</v>
          </cell>
          <cell r="E41">
            <v>2.4918940444489501E-2</v>
          </cell>
          <cell r="F41">
            <v>3.1587712913323851E-2</v>
          </cell>
          <cell r="G41">
            <v>3.8122188297610937E-2</v>
          </cell>
          <cell r="H41">
            <v>4.451849285678644E-2</v>
          </cell>
          <cell r="I41">
            <v>5.0765617323656365E-2</v>
          </cell>
          <cell r="J41">
            <v>5.6845938678370289E-2</v>
          </cell>
          <cell r="K41">
            <v>6.2734265727161898E-2</v>
          </cell>
          <cell r="L41">
            <v>6.8395421547420288E-2</v>
          </cell>
          <cell r="M41">
            <v>7.3779657292188272E-2</v>
          </cell>
          <cell r="N41">
            <v>7.8814060186051638E-2</v>
          </cell>
          <cell r="O41">
            <v>8.3385397483493495E-2</v>
          </cell>
          <cell r="P41">
            <v>8.7301694761245496E-2</v>
          </cell>
          <cell r="Q41">
            <v>9.018899424115645E-2</v>
          </cell>
          <cell r="R41">
            <v>9.1108493575362659E-2</v>
          </cell>
          <cell r="S41">
            <v>8.4417328752537935E-2</v>
          </cell>
        </row>
        <row r="42">
          <cell r="A42">
            <v>19</v>
          </cell>
          <cell r="B42">
            <v>2.9909368422014501E-3</v>
          </cell>
          <cell r="C42">
            <v>8.5973429750739409E-3</v>
          </cell>
          <cell r="D42">
            <v>1.39991560922501E-2</v>
          </cell>
          <cell r="E42">
            <v>1.92904783405193E-2</v>
          </cell>
          <cell r="F42">
            <v>2.4502173129924299E-2</v>
          </cell>
          <cell r="G42">
            <v>2.9651803026583198E-2</v>
          </cell>
          <cell r="H42">
            <v>3.47542306890204E-2</v>
          </cell>
          <cell r="I42">
            <v>3.9828014311235803E-2</v>
          </cell>
          <cell r="J42">
            <v>4.4903896341785599E-2</v>
          </cell>
          <cell r="K42">
            <v>5.0042655970781398E-2</v>
          </cell>
          <cell r="L42">
            <v>5.5384423362302898E-2</v>
          </cell>
          <cell r="M42">
            <v>6.1337293372783097E-2</v>
          </cell>
          <cell r="N42">
            <v>7.0601624480156E-2</v>
          </cell>
          <cell r="O42">
            <v>7.7583575275257999E-2</v>
          </cell>
          <cell r="P42">
            <v>8.3594142386758899E-2</v>
          </cell>
          <cell r="Q42">
            <v>8.85957697459967E-2</v>
          </cell>
          <cell r="R42">
            <v>9.24802261699018E-2</v>
          </cell>
          <cell r="S42">
            <v>0.124</v>
          </cell>
          <cell r="T42">
            <v>7.8E-2</v>
          </cell>
        </row>
        <row r="43">
          <cell r="A43">
            <v>20</v>
          </cell>
          <cell r="B43">
            <v>2.3091162911828998E-3</v>
          </cell>
          <cell r="C43">
            <v>6.6408820240005401E-3</v>
          </cell>
          <cell r="D43">
            <v>1.08245538916598E-2</v>
          </cell>
          <cell r="E43">
            <v>1.49396173858175E-2</v>
          </cell>
          <cell r="F43">
            <v>1.9018070423582601E-2</v>
          </cell>
          <cell r="G43">
            <v>2.3084063359701E-2</v>
          </cell>
          <cell r="H43">
            <v>2.71637977021832E-2</v>
          </cell>
          <cell r="I43">
            <v>3.1293527229827499E-2</v>
          </cell>
          <cell r="J43">
            <v>3.5532195468080598E-2</v>
          </cell>
          <cell r="K43">
            <v>3.9988900152701297E-2</v>
          </cell>
          <cell r="L43">
            <v>4.4897695767178399E-2</v>
          </cell>
          <cell r="M43">
            <v>5.0897073067173497E-2</v>
          </cell>
          <cell r="N43">
            <v>6.1950822140890698E-2</v>
          </cell>
          <cell r="O43">
            <v>7.0425720687168E-2</v>
          </cell>
          <cell r="P43">
            <v>7.8281168825179395E-2</v>
          </cell>
          <cell r="Q43">
            <v>8.5823113272377197E-2</v>
          </cell>
          <cell r="R43">
            <v>9.3851958764440996E-2</v>
          </cell>
          <cell r="S43">
            <v>0.104</v>
          </cell>
          <cell r="T43">
            <v>0.126</v>
          </cell>
          <cell r="U43">
            <v>7.2999999999999995E-2</v>
          </cell>
        </row>
        <row r="44">
          <cell r="A44">
            <v>21</v>
          </cell>
          <cell r="B44">
            <v>1.6272957401643399E-3</v>
          </cell>
          <cell r="C44">
            <v>4.6844210729271403E-3</v>
          </cell>
          <cell r="D44">
            <v>7.6499516910695899E-3</v>
          </cell>
          <cell r="E44">
            <v>1.0588756431115599E-2</v>
          </cell>
          <cell r="F44">
            <v>1.3533967717241E-2</v>
          </cell>
          <cell r="G44">
            <v>1.6516323692818798E-2</v>
          </cell>
          <cell r="H44">
            <v>1.9573364715346101E-2</v>
          </cell>
          <cell r="I44">
            <v>2.2759040148419198E-2</v>
          </cell>
          <cell r="J44">
            <v>2.61604945943755E-2</v>
          </cell>
          <cell r="K44">
            <v>2.99351443346213E-2</v>
          </cell>
          <cell r="L44">
            <v>3.4410968172053802E-2</v>
          </cell>
          <cell r="M44">
            <v>4.0456852761563897E-2</v>
          </cell>
          <cell r="N44">
            <v>5.3300019801625499E-2</v>
          </cell>
          <cell r="O44">
            <v>6.3267866099078002E-2</v>
          </cell>
          <cell r="P44">
            <v>7.2968195263599905E-2</v>
          </cell>
          <cell r="Q44">
            <v>8.3050456798757694E-2</v>
          </cell>
          <cell r="R44">
            <v>9.5223691358980095E-2</v>
          </cell>
          <cell r="S44">
            <v>0.105</v>
          </cell>
          <cell r="T44">
            <v>0.12</v>
          </cell>
          <cell r="U44">
            <v>0.11099999999999999</v>
          </cell>
          <cell r="V44">
            <v>6.8000000000000005E-2</v>
          </cell>
        </row>
        <row r="45">
          <cell r="A45">
            <v>22</v>
          </cell>
          <cell r="B45">
            <v>0</v>
          </cell>
          <cell r="C45">
            <v>1E-3</v>
          </cell>
          <cell r="D45">
            <v>2E-3</v>
          </cell>
          <cell r="E45">
            <v>3.0000000000000001E-3</v>
          </cell>
          <cell r="F45">
            <v>5.0000000000000001E-3</v>
          </cell>
          <cell r="G45">
            <v>7.0000000000000001E-3</v>
          </cell>
          <cell r="H45">
            <v>8.9999999999999993E-3</v>
          </cell>
          <cell r="I45">
            <v>1.0999999999999999E-2</v>
          </cell>
          <cell r="J45">
            <v>1.2999999999999999E-2</v>
          </cell>
          <cell r="K45">
            <v>1.6E-2</v>
          </cell>
          <cell r="L45">
            <v>0.02</v>
          </cell>
          <cell r="M45">
            <v>2.7E-2</v>
          </cell>
          <cell r="N45">
            <v>4.1000000000000002E-2</v>
          </cell>
          <cell r="O45">
            <v>5.2999999999999999E-2</v>
          </cell>
          <cell r="P45">
            <v>6.3E-2</v>
          </cell>
          <cell r="Q45">
            <v>7.6999999999999999E-2</v>
          </cell>
          <cell r="R45">
            <v>8.6999999999999994E-2</v>
          </cell>
          <cell r="S45">
            <v>0.104</v>
          </cell>
          <cell r="T45">
            <v>0.12</v>
          </cell>
          <cell r="U45">
            <v>0.13100000000000001</v>
          </cell>
          <cell r="V45">
            <v>0.14499999999999999</v>
          </cell>
          <cell r="W45">
            <v>6.5000000000000002E-2</v>
          </cell>
        </row>
        <row r="46">
          <cell r="A46">
            <v>23</v>
          </cell>
          <cell r="B46">
            <v>0</v>
          </cell>
          <cell r="C46">
            <v>0</v>
          </cell>
          <cell r="D46">
            <v>1E-3</v>
          </cell>
          <cell r="E46">
            <v>1E-3</v>
          </cell>
          <cell r="F46">
            <v>2E-3</v>
          </cell>
          <cell r="G46">
            <v>3.0000000000000001E-3</v>
          </cell>
          <cell r="H46">
            <v>4.0000000000000001E-3</v>
          </cell>
          <cell r="I46">
            <v>5.0000000000000001E-3</v>
          </cell>
          <cell r="J46">
            <v>7.0000000000000001E-3</v>
          </cell>
          <cell r="K46">
            <v>8.9999999999999993E-3</v>
          </cell>
          <cell r="L46">
            <v>1.2999999999999999E-2</v>
          </cell>
          <cell r="M46">
            <v>1.9E-2</v>
          </cell>
          <cell r="N46">
            <v>3.3000000000000002E-2</v>
          </cell>
          <cell r="O46">
            <v>4.4999999999999998E-2</v>
          </cell>
          <cell r="P46">
            <v>5.1999999999999998E-2</v>
          </cell>
          <cell r="Q46">
            <v>6.7000000000000004E-2</v>
          </cell>
          <cell r="R46">
            <v>7.6999999999999999E-2</v>
          </cell>
          <cell r="S46">
            <v>9.8000000000000004E-2</v>
          </cell>
          <cell r="T46">
            <v>0.115</v>
          </cell>
          <cell r="U46">
            <v>0.121</v>
          </cell>
          <cell r="V46">
            <v>0.13700000000000001</v>
          </cell>
          <cell r="W46">
            <v>0.13100000000000001</v>
          </cell>
          <cell r="X46">
            <v>0.06</v>
          </cell>
        </row>
        <row r="47">
          <cell r="A47">
            <v>24</v>
          </cell>
          <cell r="B47">
            <v>-4.18165912891327E-4</v>
          </cell>
          <cell r="C47">
            <v>0</v>
          </cell>
          <cell r="D47">
            <v>0</v>
          </cell>
          <cell r="E47">
            <v>0</v>
          </cell>
          <cell r="F47">
            <v>0</v>
          </cell>
          <cell r="G47">
            <v>1E-3</v>
          </cell>
          <cell r="H47">
            <v>2E-3</v>
          </cell>
          <cell r="I47">
            <v>3.0000000000000001E-3</v>
          </cell>
          <cell r="J47">
            <v>4.0000000000000001E-3</v>
          </cell>
          <cell r="K47">
            <v>5.0000000000000001E-3</v>
          </cell>
          <cell r="L47">
            <v>7.0000000000000001E-3</v>
          </cell>
          <cell r="M47">
            <v>8.9999999999999993E-3</v>
          </cell>
          <cell r="N47">
            <v>1.0999999999999999E-2</v>
          </cell>
          <cell r="O47">
            <v>1.4999999999999999E-2</v>
          </cell>
          <cell r="P47">
            <v>2.5000000000000001E-2</v>
          </cell>
          <cell r="Q47">
            <v>3.5000000000000003E-2</v>
          </cell>
          <cell r="R47">
            <v>5.5E-2</v>
          </cell>
          <cell r="S47">
            <v>8.5000000000000006E-2</v>
          </cell>
          <cell r="T47">
            <v>0.105</v>
          </cell>
          <cell r="U47">
            <v>0.11600000000000001</v>
          </cell>
          <cell r="V47">
            <v>0.13600000000000001</v>
          </cell>
          <cell r="W47">
            <v>0.156</v>
          </cell>
          <cell r="X47">
            <v>0.17299999999999999</v>
          </cell>
          <cell r="Y47">
            <v>5.7000000000000002E-2</v>
          </cell>
        </row>
      </sheetData>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Quadro III"/>
      <sheetName val="Status Financeiro"/>
      <sheetName val="Status Fisico"/>
      <sheetName val="Status Prazos"/>
      <sheetName val="PxR"/>
      <sheetName val="Resumo"/>
      <sheetName val="Resumen"/>
      <sheetName val="Evolui"/>
      <sheetName val="BID"/>
      <sheetName val="AFD"/>
      <sheetName val="Tableau AFD"/>
      <sheetName val="PA U$ "/>
      <sheetName val="PA  R$"/>
      <sheetName val="Investimentos U$"/>
      <sheetName val=" Investimentos R$"/>
      <sheetName val="PMR Prod"/>
      <sheetName val="PMR Custos"/>
      <sheetName val="Tab1 POA 2011e12"/>
      <sheetName val="Tab2 POA 2011e12"/>
      <sheetName val="Tab1 POA 2013"/>
      <sheetName val="Tab2 POA 2013"/>
      <sheetName val="Relatorios"/>
      <sheetName val="Resultados"/>
      <sheetName val="Produto1"/>
      <sheetName val="Produto2"/>
      <sheetName val="DEC"/>
      <sheetName val="FEC"/>
      <sheetName val="TR"/>
      <sheetName val="Outros"/>
      <sheetName val="Ebitda"/>
      <sheetName val="Crono"/>
      <sheetName val="Compara"/>
      <sheetName val="Curva S"/>
      <sheetName val="S"/>
      <sheetName val="Gráf2"/>
      <sheetName val="Plan2"/>
      <sheetName val="US$"/>
      <sheetName val="Pla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ow r="23">
          <cell r="A23" t="str">
            <v>Duração</v>
          </cell>
          <cell r="B23">
            <v>1</v>
          </cell>
          <cell r="C23">
            <v>2</v>
          </cell>
          <cell r="D23">
            <v>3</v>
          </cell>
          <cell r="E23">
            <v>4</v>
          </cell>
          <cell r="F23">
            <v>5</v>
          </cell>
          <cell r="G23">
            <v>6</v>
          </cell>
          <cell r="H23">
            <v>7</v>
          </cell>
          <cell r="I23">
            <v>8</v>
          </cell>
          <cell r="J23">
            <v>9</v>
          </cell>
          <cell r="K23">
            <v>10</v>
          </cell>
          <cell r="L23">
            <v>11</v>
          </cell>
          <cell r="M23">
            <v>12</v>
          </cell>
          <cell r="N23">
            <v>13</v>
          </cell>
          <cell r="O23">
            <v>14</v>
          </cell>
          <cell r="P23">
            <v>15</v>
          </cell>
          <cell r="Q23">
            <v>16</v>
          </cell>
          <cell r="R23">
            <v>17</v>
          </cell>
          <cell r="S23">
            <v>18</v>
          </cell>
          <cell r="T23">
            <v>19</v>
          </cell>
          <cell r="U23">
            <v>20</v>
          </cell>
          <cell r="V23">
            <v>21</v>
          </cell>
          <cell r="W23">
            <v>22</v>
          </cell>
          <cell r="X23">
            <v>23</v>
          </cell>
          <cell r="Y23">
            <v>24</v>
          </cell>
        </row>
        <row r="24">
          <cell r="A24">
            <v>1</v>
          </cell>
          <cell r="B24">
            <v>1</v>
          </cell>
        </row>
        <row r="25">
          <cell r="A25">
            <v>2</v>
          </cell>
          <cell r="B25">
            <v>0.27987468643338187</v>
          </cell>
          <cell r="C25">
            <v>0.72012531356661813</v>
          </cell>
        </row>
        <row r="26">
          <cell r="A26">
            <v>3</v>
          </cell>
          <cell r="B26">
            <v>0.12774463757456878</v>
          </cell>
          <cell r="C26">
            <v>0.35703939342558355</v>
          </cell>
          <cell r="D26">
            <v>0.51521596899984767</v>
          </cell>
        </row>
        <row r="27">
          <cell r="A27">
            <v>4</v>
          </cell>
          <cell r="B27">
            <v>7.3003394504132069E-2</v>
          </cell>
          <cell r="C27">
            <v>0.2068712919292498</v>
          </cell>
          <cell r="D27">
            <v>0.3248797706566654</v>
          </cell>
          <cell r="E27">
            <v>0.39524554290995273</v>
          </cell>
        </row>
        <row r="28">
          <cell r="A28">
            <v>5</v>
          </cell>
          <cell r="B28">
            <v>4.7259318577890785E-2</v>
          </cell>
          <cell r="C28">
            <v>0.13466220593709544</v>
          </cell>
          <cell r="D28">
            <v>0.21496329613231446</v>
          </cell>
          <cell r="E28">
            <v>0.28459555055552255</v>
          </cell>
          <cell r="F28">
            <v>0.31851962879717677</v>
          </cell>
        </row>
        <row r="29">
          <cell r="A29">
            <v>6</v>
          </cell>
          <cell r="B29">
            <v>3.3115795919144486E-2</v>
          </cell>
          <cell r="C29">
            <v>9.4628841655424289E-2</v>
          </cell>
          <cell r="D29">
            <v>0.15213004885881309</v>
          </cell>
          <cell r="E29">
            <v>0.20490934456677046</v>
          </cell>
          <cell r="F29">
            <v>0.24950115243079063</v>
          </cell>
          <cell r="G29">
            <v>0.26571481656905704</v>
          </cell>
        </row>
        <row r="30">
          <cell r="A30">
            <v>7</v>
          </cell>
          <cell r="B30">
            <v>2.4511968700434039E-2</v>
          </cell>
          <cell r="C30">
            <v>7.0159581805722016E-2</v>
          </cell>
          <cell r="D30">
            <v>0.11322459872619151</v>
          </cell>
          <cell r="E30">
            <v>0.15368770568681334</v>
          </cell>
          <cell r="F30">
            <v>0.19046282122177149</v>
          </cell>
          <cell r="G30">
            <v>0.22061917361779071</v>
          </cell>
          <cell r="H30">
            <v>0.2273341502412769</v>
          </cell>
        </row>
        <row r="31">
          <cell r="A31">
            <v>8</v>
          </cell>
          <cell r="B31">
            <v>1.8886895566228912E-2</v>
          </cell>
          <cell r="C31">
            <v>5.4116498937903157E-2</v>
          </cell>
          <cell r="D31">
            <v>8.7538368348450635E-2</v>
          </cell>
          <cell r="E31">
            <v>0.11933292358079917</v>
          </cell>
          <cell r="F31">
            <v>0.14908201947482336</v>
          </cell>
          <cell r="G31">
            <v>0.17579775118184204</v>
          </cell>
          <cell r="H31">
            <v>0.1969828331892618</v>
          </cell>
          <cell r="I31">
            <v>0.19826270972069093</v>
          </cell>
        </row>
        <row r="32">
          <cell r="A32">
            <v>9</v>
          </cell>
          <cell r="B32">
            <v>1.5006300794590532E-2</v>
          </cell>
          <cell r="C32">
            <v>4.3028435569043455E-2</v>
          </cell>
          <cell r="D32">
            <v>6.9709901210934788E-2</v>
          </cell>
          <cell r="E32">
            <v>9.5284110180442805E-2</v>
          </cell>
          <cell r="F32">
            <v>0.11958020440553219</v>
          </cell>
          <cell r="G32">
            <v>0.14217507883960856</v>
          </cell>
          <cell r="H32">
            <v>0.16219945766954513</v>
          </cell>
          <cell r="I32">
            <v>0.17749068900240195</v>
          </cell>
          <cell r="J32">
            <v>0.17552582232790059</v>
          </cell>
        </row>
        <row r="33">
          <cell r="A33">
            <v>10</v>
          </cell>
          <cell r="B33">
            <v>1.2215409344789263E-2</v>
          </cell>
          <cell r="C33">
            <v>3.5043909233101522E-2</v>
          </cell>
          <cell r="D33">
            <v>5.6835436413644636E-2</v>
          </cell>
          <cell r="E33">
            <v>7.7826769523450801E-2</v>
          </cell>
          <cell r="F33">
            <v>9.7953161918395648E-2</v>
          </cell>
          <cell r="G33">
            <v>0.11701013421391881</v>
          </cell>
          <cell r="H33">
            <v>0.13460996156810501</v>
          </cell>
          <cell r="I33">
            <v>0.14998558898741754</v>
          </cell>
          <cell r="J33">
            <v>0.16123587079223389</v>
          </cell>
          <cell r="K33">
            <v>0.15728375800494288</v>
          </cell>
        </row>
        <row r="34">
          <cell r="A34">
            <v>11</v>
          </cell>
          <cell r="B34">
            <v>1.0140466991049091E-2</v>
          </cell>
          <cell r="C34">
            <v>2.9102261069856472E-2</v>
          </cell>
          <cell r="D34">
            <v>4.7236069387232349E-2</v>
          </cell>
          <cell r="E34">
            <v>6.4764918623629431E-2</v>
          </cell>
          <cell r="F34">
            <v>8.1673642377902422E-2</v>
          </cell>
          <cell r="G34">
            <v>9.7857068434987315E-2</v>
          </cell>
          <cell r="H34">
            <v>0.11311767460343647</v>
          </cell>
          <cell r="I34">
            <v>0.12710571966485251</v>
          </cell>
          <cell r="J34">
            <v>0.1391383573855911</v>
          </cell>
          <cell r="K34">
            <v>0.14752294363831253</v>
          </cell>
          <cell r="L34">
            <v>0.1423408778231503</v>
          </cell>
        </row>
        <row r="35">
          <cell r="A35">
            <v>12</v>
          </cell>
          <cell r="B35">
            <v>8.5554219636403417E-3</v>
          </cell>
          <cell r="C35">
            <v>2.4560373955504144E-2</v>
          </cell>
          <cell r="D35">
            <v>3.9887598584987582E-2</v>
          </cell>
          <cell r="E35">
            <v>5.4741243070436707E-2</v>
          </cell>
          <cell r="F35">
            <v>6.9130342304243975E-2</v>
          </cell>
          <cell r="G35">
            <v>8.2999706554569119E-2</v>
          </cell>
          <cell r="H35">
            <v>9.6240257818830388E-2</v>
          </cell>
          <cell r="I35">
            <v>0.10866908674794007</v>
          </cell>
          <cell r="J35">
            <v>0.11997042608989494</v>
          </cell>
          <cell r="K35">
            <v>0.12953072634089569</v>
          </cell>
          <cell r="L35">
            <v>0.13582684305219539</v>
          </cell>
          <cell r="M35">
            <v>0.12988797351686165</v>
          </cell>
        </row>
        <row r="36">
          <cell r="A36">
            <v>13</v>
          </cell>
          <cell r="B36">
            <v>7.316989454782763E-3</v>
          </cell>
          <cell r="C36">
            <v>2.1009853641849152E-2</v>
          </cell>
          <cell r="D36">
            <v>3.4136851357875253E-2</v>
          </cell>
          <cell r="E36">
            <v>4.688273421071576E-2</v>
          </cell>
          <cell r="F36">
            <v>5.9268418985881199E-2</v>
          </cell>
          <cell r="G36">
            <v>7.1265691387327745E-2</v>
          </cell>
          <cell r="H36">
            <v>8.2811231715957612E-2</v>
          </cell>
          <cell r="I36">
            <v>9.3800741943608879E-2</v>
          </cell>
          <cell r="J36">
            <v>0.10406642203844163</v>
          </cell>
          <cell r="K36">
            <v>0.11332170802478503</v>
          </cell>
          <cell r="L36">
            <v>0.12101060415256015</v>
          </cell>
          <cell r="M36">
            <v>0.12575015188513972</v>
          </cell>
          <cell r="N36">
            <v>0.11935860120107511</v>
          </cell>
        </row>
        <row r="37">
          <cell r="A37">
            <v>14</v>
          </cell>
          <cell r="B37">
            <v>6.3307521735073147E-3</v>
          </cell>
          <cell r="C37">
            <v>1.8181216526926725E-2</v>
          </cell>
          <cell r="D37">
            <v>2.9551476083427897E-2</v>
          </cell>
          <cell r="E37">
            <v>4.0608105722294119E-2</v>
          </cell>
          <cell r="F37">
            <v>5.1377594305065277E-2</v>
          </cell>
          <cell r="G37">
            <v>6.1847004421126228E-2</v>
          </cell>
          <cell r="H37">
            <v>7.1978537201034309E-2</v>
          </cell>
          <cell r="I37">
            <v>8.1709168485779027E-2</v>
          </cell>
          <cell r="J37">
            <v>9.0941434899484697E-2</v>
          </cell>
          <cell r="K37">
            <v>9.9521386322286798E-2</v>
          </cell>
          <cell r="L37">
            <v>0.10718738544598527</v>
          </cell>
          <cell r="M37">
            <v>0.11343178817180544</v>
          </cell>
          <cell r="N37">
            <v>0.11698932391938066</v>
          </cell>
          <cell r="O37">
            <v>0.11034482632189624</v>
          </cell>
        </row>
        <row r="38">
          <cell r="A38">
            <v>15</v>
          </cell>
          <cell r="B38">
            <v>5.5324275000337986E-3</v>
          </cell>
          <cell r="C38">
            <v>1.5890791849223929E-2</v>
          </cell>
          <cell r="D38">
            <v>2.5836099228633058E-2</v>
          </cell>
          <cell r="E38">
            <v>3.5518527493290764E-2</v>
          </cell>
          <cell r="F38">
            <v>4.4966791503387227E-2</v>
          </cell>
          <cell r="G38">
            <v>5.4176886940417446E-2</v>
          </cell>
          <cell r="H38">
            <v>6.3126055245488644E-2</v>
          </cell>
          <cell r="I38">
            <v>7.1774676378146163E-2</v>
          </cell>
          <cell r="J38">
            <v>8.0062564508679657E-2</v>
          </cell>
          <cell r="K38">
            <v>8.7899210352851642E-2</v>
          </cell>
          <cell r="L38">
            <v>9.5142925463466255E-2</v>
          </cell>
          <cell r="M38">
            <v>0.10155341473920465</v>
          </cell>
          <cell r="N38">
            <v>0.10666411828281008</v>
          </cell>
          <cell r="O38">
            <v>0.10930985420523531</v>
          </cell>
          <cell r="P38">
            <v>0.10254565630913137</v>
          </cell>
        </row>
        <row r="39">
          <cell r="A39">
            <v>16</v>
          </cell>
          <cell r="B39">
            <v>4.8770116464044166E-3</v>
          </cell>
          <cell r="C39">
            <v>1.4009883919824495E-2</v>
          </cell>
          <cell r="D39">
            <v>2.278337564467614E-2</v>
          </cell>
          <cell r="E39">
            <v>3.1333123293227017E-2</v>
          </cell>
          <cell r="F39">
            <v>3.9688261827887095E-2</v>
          </cell>
          <cell r="G39">
            <v>4.785010652056354E-2</v>
          </cell>
          <cell r="H39">
            <v>5.5805136455078896E-2</v>
          </cell>
          <cell r="I39">
            <v>6.352778712572027E-2</v>
          </cell>
          <cell r="J39">
            <v>7.0979226696408992E-2</v>
          </cell>
          <cell r="K39">
            <v>7.8102792778414365E-2</v>
          </cell>
          <cell r="L39">
            <v>8.4814460094121968E-2</v>
          </cell>
          <cell r="M39">
            <v>9.0983291087720075E-2</v>
          </cell>
          <cell r="N39">
            <v>9.6387382003387589E-2</v>
          </cell>
          <cell r="O39">
            <v>0.10059545118587421</v>
          </cell>
          <cell r="P39">
            <v>0.10252840253229556</v>
          </cell>
          <cell r="Q39">
            <v>9.5734307188395373E-2</v>
          </cell>
        </row>
        <row r="40">
          <cell r="A40">
            <v>17</v>
          </cell>
          <cell r="B40">
            <v>4.3322294434674502E-3</v>
          </cell>
          <cell r="C40">
            <v>1.2446133496972545E-2</v>
          </cell>
          <cell r="D40">
            <v>2.0244285326729394E-2</v>
          </cell>
          <cell r="E40">
            <v>2.7849518927837602E-2</v>
          </cell>
          <cell r="F40">
            <v>3.5290416077175313E-2</v>
          </cell>
          <cell r="G40">
            <v>4.257147359697977E-2</v>
          </cell>
          <cell r="H40">
            <v>4.968502338335623E-2</v>
          </cell>
          <cell r="I40">
            <v>5.6614323320078319E-2</v>
          </cell>
          <cell r="J40">
            <v>6.3333509577134794E-2</v>
          </cell>
          <cell r="K40">
            <v>6.9805444798870298E-2</v>
          </cell>
          <cell r="L40">
            <v>7.5977022967879781E-2</v>
          </cell>
          <cell r="M40">
            <v>8.1770083478441058E-2</v>
          </cell>
          <cell r="N40">
            <v>8.7063110412799904E-2</v>
          </cell>
          <cell r="O40">
            <v>9.1650166001140843E-2</v>
          </cell>
          <cell r="P40">
            <v>9.5130551560158261E-2</v>
          </cell>
          <cell r="Q40">
            <v>9.6499946650154933E-2</v>
          </cell>
          <cell r="R40">
            <v>8.9736760980823504E-2</v>
          </cell>
        </row>
        <row r="41">
          <cell r="A41">
            <v>18</v>
          </cell>
          <cell r="B41">
            <v>3.8744424064026672E-3</v>
          </cell>
          <cell r="C41">
            <v>1.1131858388187865E-2</v>
          </cell>
          <cell r="D41">
            <v>1.8109495124553954E-2</v>
          </cell>
          <cell r="E41">
            <v>2.4918940444489501E-2</v>
          </cell>
          <cell r="F41">
            <v>3.1587712913323851E-2</v>
          </cell>
          <cell r="G41">
            <v>3.8122188297610937E-2</v>
          </cell>
          <cell r="H41">
            <v>4.451849285678644E-2</v>
          </cell>
          <cell r="I41">
            <v>5.0765617323656365E-2</v>
          </cell>
          <cell r="J41">
            <v>5.6845938678370289E-2</v>
          </cell>
          <cell r="K41">
            <v>6.2734265727161898E-2</v>
          </cell>
          <cell r="L41">
            <v>6.8395421547420288E-2</v>
          </cell>
          <cell r="M41">
            <v>7.3779657292188272E-2</v>
          </cell>
          <cell r="N41">
            <v>7.8814060186051638E-2</v>
          </cell>
          <cell r="O41">
            <v>8.3385397483493495E-2</v>
          </cell>
          <cell r="P41">
            <v>8.7301694761245496E-2</v>
          </cell>
          <cell r="Q41">
            <v>9.018899424115645E-2</v>
          </cell>
          <cell r="R41">
            <v>9.1108493575362659E-2</v>
          </cell>
          <cell r="S41">
            <v>8.4417328752537935E-2</v>
          </cell>
        </row>
        <row r="42">
          <cell r="A42">
            <v>19</v>
          </cell>
          <cell r="B42">
            <v>2.9909368422014501E-3</v>
          </cell>
          <cell r="C42">
            <v>8.5973429750739409E-3</v>
          </cell>
          <cell r="D42">
            <v>1.39991560922501E-2</v>
          </cell>
          <cell r="E42">
            <v>1.92904783405193E-2</v>
          </cell>
          <cell r="F42">
            <v>2.4502173129924299E-2</v>
          </cell>
          <cell r="G42">
            <v>2.9651803026583198E-2</v>
          </cell>
          <cell r="H42">
            <v>3.47542306890204E-2</v>
          </cell>
          <cell r="I42">
            <v>3.9828014311235803E-2</v>
          </cell>
          <cell r="J42">
            <v>4.4903896341785599E-2</v>
          </cell>
          <cell r="K42">
            <v>5.0042655970781398E-2</v>
          </cell>
          <cell r="L42">
            <v>5.5384423362302898E-2</v>
          </cell>
          <cell r="M42">
            <v>6.1337293372783097E-2</v>
          </cell>
          <cell r="N42">
            <v>7.0601624480156E-2</v>
          </cell>
          <cell r="O42">
            <v>7.7583575275257999E-2</v>
          </cell>
          <cell r="P42">
            <v>8.3594142386758899E-2</v>
          </cell>
          <cell r="Q42">
            <v>8.85957697459967E-2</v>
          </cell>
          <cell r="R42">
            <v>9.24802261699018E-2</v>
          </cell>
          <cell r="S42">
            <v>0.124</v>
          </cell>
          <cell r="T42">
            <v>7.8E-2</v>
          </cell>
        </row>
        <row r="43">
          <cell r="A43">
            <v>20</v>
          </cell>
          <cell r="B43">
            <v>2.3091162911828998E-3</v>
          </cell>
          <cell r="C43">
            <v>6.6408820240005401E-3</v>
          </cell>
          <cell r="D43">
            <v>1.08245538916598E-2</v>
          </cell>
          <cell r="E43">
            <v>1.49396173858175E-2</v>
          </cell>
          <cell r="F43">
            <v>1.9018070423582601E-2</v>
          </cell>
          <cell r="G43">
            <v>2.3084063359701E-2</v>
          </cell>
          <cell r="H43">
            <v>2.71637977021832E-2</v>
          </cell>
          <cell r="I43">
            <v>3.1293527229827499E-2</v>
          </cell>
          <cell r="J43">
            <v>3.5532195468080598E-2</v>
          </cell>
          <cell r="K43">
            <v>3.9988900152701297E-2</v>
          </cell>
          <cell r="L43">
            <v>4.4897695767178399E-2</v>
          </cell>
          <cell r="M43">
            <v>5.0897073067173497E-2</v>
          </cell>
          <cell r="N43">
            <v>6.1950822140890698E-2</v>
          </cell>
          <cell r="O43">
            <v>7.0425720687168E-2</v>
          </cell>
          <cell r="P43">
            <v>7.8281168825179395E-2</v>
          </cell>
          <cell r="Q43">
            <v>8.5823113272377197E-2</v>
          </cell>
          <cell r="R43">
            <v>9.3851958764440996E-2</v>
          </cell>
          <cell r="S43">
            <v>0.104</v>
          </cell>
          <cell r="T43">
            <v>0.126</v>
          </cell>
          <cell r="U43">
            <v>7.2999999999999995E-2</v>
          </cell>
        </row>
        <row r="44">
          <cell r="A44">
            <v>21</v>
          </cell>
          <cell r="B44">
            <v>1.6272957401643399E-3</v>
          </cell>
          <cell r="C44">
            <v>4.6844210729271403E-3</v>
          </cell>
          <cell r="D44">
            <v>7.6499516910695899E-3</v>
          </cell>
          <cell r="E44">
            <v>1.0588756431115599E-2</v>
          </cell>
          <cell r="F44">
            <v>1.3533967717241E-2</v>
          </cell>
          <cell r="G44">
            <v>1.6516323692818798E-2</v>
          </cell>
          <cell r="H44">
            <v>1.9573364715346101E-2</v>
          </cell>
          <cell r="I44">
            <v>2.2759040148419198E-2</v>
          </cell>
          <cell r="J44">
            <v>2.61604945943755E-2</v>
          </cell>
          <cell r="K44">
            <v>2.99351443346213E-2</v>
          </cell>
          <cell r="L44">
            <v>3.4410968172053802E-2</v>
          </cell>
          <cell r="M44">
            <v>4.0456852761563897E-2</v>
          </cell>
          <cell r="N44">
            <v>5.3300019801625499E-2</v>
          </cell>
          <cell r="O44">
            <v>6.3267866099078002E-2</v>
          </cell>
          <cell r="P44">
            <v>7.2968195263599905E-2</v>
          </cell>
          <cell r="Q44">
            <v>8.3050456798757694E-2</v>
          </cell>
          <cell r="R44">
            <v>9.5223691358980095E-2</v>
          </cell>
          <cell r="S44">
            <v>0.105</v>
          </cell>
          <cell r="T44">
            <v>0.12</v>
          </cell>
          <cell r="U44">
            <v>0.11099999999999999</v>
          </cell>
          <cell r="V44">
            <v>6.8000000000000005E-2</v>
          </cell>
        </row>
        <row r="45">
          <cell r="A45">
            <v>22</v>
          </cell>
          <cell r="B45">
            <v>0</v>
          </cell>
          <cell r="C45">
            <v>1E-3</v>
          </cell>
          <cell r="D45">
            <v>2E-3</v>
          </cell>
          <cell r="E45">
            <v>3.0000000000000001E-3</v>
          </cell>
          <cell r="F45">
            <v>5.0000000000000001E-3</v>
          </cell>
          <cell r="G45">
            <v>7.0000000000000001E-3</v>
          </cell>
          <cell r="H45">
            <v>8.9999999999999993E-3</v>
          </cell>
          <cell r="I45">
            <v>1.0999999999999999E-2</v>
          </cell>
          <cell r="J45">
            <v>1.2999999999999999E-2</v>
          </cell>
          <cell r="K45">
            <v>1.6E-2</v>
          </cell>
          <cell r="L45">
            <v>0.02</v>
          </cell>
          <cell r="M45">
            <v>2.7E-2</v>
          </cell>
          <cell r="N45">
            <v>4.1000000000000002E-2</v>
          </cell>
          <cell r="O45">
            <v>5.2999999999999999E-2</v>
          </cell>
          <cell r="P45">
            <v>6.3E-2</v>
          </cell>
          <cell r="Q45">
            <v>7.6999999999999999E-2</v>
          </cell>
          <cell r="R45">
            <v>8.6999999999999994E-2</v>
          </cell>
          <cell r="S45">
            <v>0.104</v>
          </cell>
          <cell r="T45">
            <v>0.12</v>
          </cell>
          <cell r="U45">
            <v>0.13100000000000001</v>
          </cell>
          <cell r="V45">
            <v>0.14499999999999999</v>
          </cell>
          <cell r="W45">
            <v>6.5000000000000002E-2</v>
          </cell>
        </row>
        <row r="46">
          <cell r="A46">
            <v>23</v>
          </cell>
          <cell r="B46">
            <v>0</v>
          </cell>
          <cell r="C46">
            <v>0</v>
          </cell>
          <cell r="D46">
            <v>1E-3</v>
          </cell>
          <cell r="E46">
            <v>1E-3</v>
          </cell>
          <cell r="F46">
            <v>2E-3</v>
          </cell>
          <cell r="G46">
            <v>3.0000000000000001E-3</v>
          </cell>
          <cell r="H46">
            <v>4.0000000000000001E-3</v>
          </cell>
          <cell r="I46">
            <v>5.0000000000000001E-3</v>
          </cell>
          <cell r="J46">
            <v>7.0000000000000001E-3</v>
          </cell>
          <cell r="K46">
            <v>8.9999999999999993E-3</v>
          </cell>
          <cell r="L46">
            <v>1.2999999999999999E-2</v>
          </cell>
          <cell r="M46">
            <v>1.9E-2</v>
          </cell>
          <cell r="N46">
            <v>3.3000000000000002E-2</v>
          </cell>
          <cell r="O46">
            <v>4.4999999999999998E-2</v>
          </cell>
          <cell r="P46">
            <v>5.1999999999999998E-2</v>
          </cell>
          <cell r="Q46">
            <v>6.7000000000000004E-2</v>
          </cell>
          <cell r="R46">
            <v>7.6999999999999999E-2</v>
          </cell>
          <cell r="S46">
            <v>9.8000000000000004E-2</v>
          </cell>
          <cell r="T46">
            <v>0.115</v>
          </cell>
          <cell r="U46">
            <v>0.121</v>
          </cell>
          <cell r="V46">
            <v>0.13700000000000001</v>
          </cell>
          <cell r="W46">
            <v>0.13100000000000001</v>
          </cell>
          <cell r="X46">
            <v>0.06</v>
          </cell>
        </row>
        <row r="47">
          <cell r="A47">
            <v>24</v>
          </cell>
          <cell r="B47">
            <v>-4.18165912891327E-4</v>
          </cell>
          <cell r="C47">
            <v>0</v>
          </cell>
          <cell r="D47">
            <v>0</v>
          </cell>
          <cell r="E47">
            <v>0</v>
          </cell>
          <cell r="F47">
            <v>0</v>
          </cell>
          <cell r="G47">
            <v>1E-3</v>
          </cell>
          <cell r="H47">
            <v>2E-3</v>
          </cell>
          <cell r="I47">
            <v>3.0000000000000001E-3</v>
          </cell>
          <cell r="J47">
            <v>4.0000000000000001E-3</v>
          </cell>
          <cell r="K47">
            <v>5.0000000000000001E-3</v>
          </cell>
          <cell r="L47">
            <v>7.0000000000000001E-3</v>
          </cell>
          <cell r="M47">
            <v>8.9999999999999993E-3</v>
          </cell>
          <cell r="N47">
            <v>1.0999999999999999E-2</v>
          </cell>
          <cell r="O47">
            <v>1.4999999999999999E-2</v>
          </cell>
          <cell r="P47">
            <v>2.5000000000000001E-2</v>
          </cell>
          <cell r="Q47">
            <v>3.5000000000000003E-2</v>
          </cell>
          <cell r="R47">
            <v>5.5E-2</v>
          </cell>
          <cell r="S47">
            <v>8.5000000000000006E-2</v>
          </cell>
          <cell r="T47">
            <v>0.105</v>
          </cell>
          <cell r="U47">
            <v>0.11600000000000001</v>
          </cell>
          <cell r="V47">
            <v>0.13600000000000001</v>
          </cell>
          <cell r="W47">
            <v>0.156</v>
          </cell>
          <cell r="X47">
            <v>0.17299999999999999</v>
          </cell>
          <cell r="Y47">
            <v>5.7000000000000002E-2</v>
          </cell>
        </row>
      </sheetData>
      <sheetData sheetId="34" refreshError="1"/>
      <sheetData sheetId="35" refreshError="1"/>
      <sheetData sheetId="36" refreshError="1"/>
      <sheetData sheetId="37" refreshError="1"/>
      <sheetData sheetId="3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Quadro III"/>
      <sheetName val="Acompanhamento"/>
      <sheetName val="PxR"/>
      <sheetName val="Resumo"/>
      <sheetName val="Resumen"/>
      <sheetName val="PA U$ "/>
      <sheetName val="PA  R$"/>
      <sheetName val="Investimentos U$"/>
      <sheetName val=" Investimentos R$"/>
      <sheetName val="Tab1 POA 2011e12"/>
      <sheetName val="Tab1 POA 2013"/>
      <sheetName val="Tab2 POA"/>
      <sheetName val="Resultados"/>
      <sheetName val="Produto"/>
      <sheetName val="DEC"/>
      <sheetName val="FEC"/>
      <sheetName val="TR"/>
      <sheetName val="Outros"/>
      <sheetName val="Ebitda"/>
      <sheetName val="Crono"/>
      <sheetName val="Compara"/>
      <sheetName val="Curva S"/>
      <sheetName val="S"/>
      <sheetName val="Gráf2"/>
      <sheetName val="Plan2"/>
      <sheetName val="US$"/>
      <sheetName val="Pla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23">
          <cell r="A23" t="str">
            <v>Duração</v>
          </cell>
          <cell r="B23">
            <v>1</v>
          </cell>
          <cell r="C23">
            <v>2</v>
          </cell>
          <cell r="D23">
            <v>3</v>
          </cell>
          <cell r="E23">
            <v>4</v>
          </cell>
          <cell r="F23">
            <v>5</v>
          </cell>
          <cell r="G23">
            <v>6</v>
          </cell>
          <cell r="H23">
            <v>7</v>
          </cell>
          <cell r="I23">
            <v>8</v>
          </cell>
          <cell r="J23">
            <v>9</v>
          </cell>
          <cell r="K23">
            <v>10</v>
          </cell>
          <cell r="L23">
            <v>11</v>
          </cell>
          <cell r="M23">
            <v>12</v>
          </cell>
          <cell r="N23">
            <v>13</v>
          </cell>
          <cell r="O23">
            <v>14</v>
          </cell>
          <cell r="P23">
            <v>15</v>
          </cell>
          <cell r="Q23">
            <v>16</v>
          </cell>
          <cell r="R23">
            <v>17</v>
          </cell>
          <cell r="S23">
            <v>18</v>
          </cell>
          <cell r="T23">
            <v>19</v>
          </cell>
          <cell r="U23">
            <v>20</v>
          </cell>
          <cell r="V23">
            <v>21</v>
          </cell>
          <cell r="W23">
            <v>22</v>
          </cell>
          <cell r="X23">
            <v>23</v>
          </cell>
          <cell r="Y23">
            <v>24</v>
          </cell>
        </row>
        <row r="24">
          <cell r="A24">
            <v>1</v>
          </cell>
          <cell r="B24">
            <v>1</v>
          </cell>
        </row>
        <row r="25">
          <cell r="A25">
            <v>2</v>
          </cell>
          <cell r="B25">
            <v>0.27987468643338187</v>
          </cell>
          <cell r="C25">
            <v>0.72012531356661813</v>
          </cell>
        </row>
        <row r="26">
          <cell r="A26">
            <v>3</v>
          </cell>
          <cell r="B26">
            <v>0.12774463757456878</v>
          </cell>
          <cell r="C26">
            <v>0.35703939342558355</v>
          </cell>
          <cell r="D26">
            <v>0.51521596899984767</v>
          </cell>
        </row>
        <row r="27">
          <cell r="A27">
            <v>4</v>
          </cell>
          <cell r="B27">
            <v>7.3003394504132069E-2</v>
          </cell>
          <cell r="C27">
            <v>0.2068712919292498</v>
          </cell>
          <cell r="D27">
            <v>0.3248797706566654</v>
          </cell>
          <cell r="E27">
            <v>0.39524554290995273</v>
          </cell>
        </row>
        <row r="28">
          <cell r="A28">
            <v>5</v>
          </cell>
          <cell r="B28">
            <v>4.7259318577890785E-2</v>
          </cell>
          <cell r="C28">
            <v>0.13466220593709544</v>
          </cell>
          <cell r="D28">
            <v>0.21496329613231446</v>
          </cell>
          <cell r="E28">
            <v>0.28459555055552255</v>
          </cell>
          <cell r="F28">
            <v>0.31851962879717677</v>
          </cell>
        </row>
        <row r="29">
          <cell r="A29">
            <v>6</v>
          </cell>
          <cell r="B29">
            <v>3.3115795919144486E-2</v>
          </cell>
          <cell r="C29">
            <v>9.4628841655424289E-2</v>
          </cell>
          <cell r="D29">
            <v>0.15213004885881309</v>
          </cell>
          <cell r="E29">
            <v>0.20490934456677046</v>
          </cell>
          <cell r="F29">
            <v>0.24950115243079063</v>
          </cell>
          <cell r="G29">
            <v>0.26571481656905704</v>
          </cell>
        </row>
        <row r="30">
          <cell r="A30">
            <v>7</v>
          </cell>
          <cell r="B30">
            <v>2.4511968700434039E-2</v>
          </cell>
          <cell r="C30">
            <v>7.0159581805722016E-2</v>
          </cell>
          <cell r="D30">
            <v>0.11322459872619151</v>
          </cell>
          <cell r="E30">
            <v>0.15368770568681334</v>
          </cell>
          <cell r="F30">
            <v>0.19046282122177149</v>
          </cell>
          <cell r="G30">
            <v>0.22061917361779071</v>
          </cell>
          <cell r="H30">
            <v>0.2273341502412769</v>
          </cell>
        </row>
        <row r="31">
          <cell r="A31">
            <v>8</v>
          </cell>
          <cell r="B31">
            <v>1.8886895566228912E-2</v>
          </cell>
          <cell r="C31">
            <v>5.4116498937903157E-2</v>
          </cell>
          <cell r="D31">
            <v>8.7538368348450635E-2</v>
          </cell>
          <cell r="E31">
            <v>0.11933292358079917</v>
          </cell>
          <cell r="F31">
            <v>0.14908201947482336</v>
          </cell>
          <cell r="G31">
            <v>0.17579775118184204</v>
          </cell>
          <cell r="H31">
            <v>0.1969828331892618</v>
          </cell>
          <cell r="I31">
            <v>0.19826270972069093</v>
          </cell>
        </row>
        <row r="32">
          <cell r="A32">
            <v>9</v>
          </cell>
          <cell r="B32">
            <v>1.5006300794590532E-2</v>
          </cell>
          <cell r="C32">
            <v>4.3028435569043455E-2</v>
          </cell>
          <cell r="D32">
            <v>6.9709901210934788E-2</v>
          </cell>
          <cell r="E32">
            <v>9.5284110180442805E-2</v>
          </cell>
          <cell r="F32">
            <v>0.11958020440553219</v>
          </cell>
          <cell r="G32">
            <v>0.14217507883960856</v>
          </cell>
          <cell r="H32">
            <v>0.16219945766954513</v>
          </cell>
          <cell r="I32">
            <v>0.17749068900240195</v>
          </cell>
          <cell r="J32">
            <v>0.17552582232790059</v>
          </cell>
        </row>
        <row r="33">
          <cell r="A33">
            <v>10</v>
          </cell>
          <cell r="B33">
            <v>1.2215409344789263E-2</v>
          </cell>
          <cell r="C33">
            <v>3.5043909233101522E-2</v>
          </cell>
          <cell r="D33">
            <v>5.6835436413644636E-2</v>
          </cell>
          <cell r="E33">
            <v>7.7826769523450801E-2</v>
          </cell>
          <cell r="F33">
            <v>9.7953161918395648E-2</v>
          </cell>
          <cell r="G33">
            <v>0.11701013421391881</v>
          </cell>
          <cell r="H33">
            <v>0.13460996156810501</v>
          </cell>
          <cell r="I33">
            <v>0.14998558898741754</v>
          </cell>
          <cell r="J33">
            <v>0.16123587079223389</v>
          </cell>
          <cell r="K33">
            <v>0.15728375800494288</v>
          </cell>
        </row>
        <row r="34">
          <cell r="A34">
            <v>11</v>
          </cell>
          <cell r="B34">
            <v>1.0140466991049091E-2</v>
          </cell>
          <cell r="C34">
            <v>2.9102261069856472E-2</v>
          </cell>
          <cell r="D34">
            <v>4.7236069387232349E-2</v>
          </cell>
          <cell r="E34">
            <v>6.4764918623629431E-2</v>
          </cell>
          <cell r="F34">
            <v>8.1673642377902422E-2</v>
          </cell>
          <cell r="G34">
            <v>9.7857068434987315E-2</v>
          </cell>
          <cell r="H34">
            <v>0.11311767460343647</v>
          </cell>
          <cell r="I34">
            <v>0.12710571966485251</v>
          </cell>
          <cell r="J34">
            <v>0.1391383573855911</v>
          </cell>
          <cell r="K34">
            <v>0.14752294363831253</v>
          </cell>
          <cell r="L34">
            <v>0.1423408778231503</v>
          </cell>
        </row>
        <row r="35">
          <cell r="A35">
            <v>12</v>
          </cell>
          <cell r="B35">
            <v>8.5554219636403417E-3</v>
          </cell>
          <cell r="C35">
            <v>2.4560373955504144E-2</v>
          </cell>
          <cell r="D35">
            <v>3.9887598584987582E-2</v>
          </cell>
          <cell r="E35">
            <v>5.4741243070436707E-2</v>
          </cell>
          <cell r="F35">
            <v>6.9130342304243975E-2</v>
          </cell>
          <cell r="G35">
            <v>8.2999706554569119E-2</v>
          </cell>
          <cell r="H35">
            <v>9.6240257818830388E-2</v>
          </cell>
          <cell r="I35">
            <v>0.10866908674794007</v>
          </cell>
          <cell r="J35">
            <v>0.11997042608989494</v>
          </cell>
          <cell r="K35">
            <v>0.12953072634089569</v>
          </cell>
          <cell r="L35">
            <v>0.13582684305219539</v>
          </cell>
          <cell r="M35">
            <v>0.12988797351686165</v>
          </cell>
        </row>
        <row r="36">
          <cell r="A36">
            <v>13</v>
          </cell>
          <cell r="B36">
            <v>7.316989454782763E-3</v>
          </cell>
          <cell r="C36">
            <v>2.1009853641849152E-2</v>
          </cell>
          <cell r="D36">
            <v>3.4136851357875253E-2</v>
          </cell>
          <cell r="E36">
            <v>4.688273421071576E-2</v>
          </cell>
          <cell r="F36">
            <v>5.9268418985881199E-2</v>
          </cell>
          <cell r="G36">
            <v>7.1265691387327745E-2</v>
          </cell>
          <cell r="H36">
            <v>8.2811231715957612E-2</v>
          </cell>
          <cell r="I36">
            <v>9.3800741943608879E-2</v>
          </cell>
          <cell r="J36">
            <v>0.10406642203844163</v>
          </cell>
          <cell r="K36">
            <v>0.11332170802478503</v>
          </cell>
          <cell r="L36">
            <v>0.12101060415256015</v>
          </cell>
          <cell r="M36">
            <v>0.12575015188513972</v>
          </cell>
          <cell r="N36">
            <v>0.11935860120107511</v>
          </cell>
        </row>
        <row r="37">
          <cell r="A37">
            <v>14</v>
          </cell>
          <cell r="B37">
            <v>6.3307521735073147E-3</v>
          </cell>
          <cell r="C37">
            <v>1.8181216526926725E-2</v>
          </cell>
          <cell r="D37">
            <v>2.9551476083427897E-2</v>
          </cell>
          <cell r="E37">
            <v>4.0608105722294119E-2</v>
          </cell>
          <cell r="F37">
            <v>5.1377594305065277E-2</v>
          </cell>
          <cell r="G37">
            <v>6.1847004421126228E-2</v>
          </cell>
          <cell r="H37">
            <v>7.1978537201034309E-2</v>
          </cell>
          <cell r="I37">
            <v>8.1709168485779027E-2</v>
          </cell>
          <cell r="J37">
            <v>9.0941434899484697E-2</v>
          </cell>
          <cell r="K37">
            <v>9.9521386322286798E-2</v>
          </cell>
          <cell r="L37">
            <v>0.10718738544598527</v>
          </cell>
          <cell r="M37">
            <v>0.11343178817180544</v>
          </cell>
          <cell r="N37">
            <v>0.11698932391938066</v>
          </cell>
          <cell r="O37">
            <v>0.11034482632189624</v>
          </cell>
        </row>
        <row r="38">
          <cell r="A38">
            <v>15</v>
          </cell>
          <cell r="B38">
            <v>5.5324275000337986E-3</v>
          </cell>
          <cell r="C38">
            <v>1.5890791849223929E-2</v>
          </cell>
          <cell r="D38">
            <v>2.5836099228633058E-2</v>
          </cell>
          <cell r="E38">
            <v>3.5518527493290764E-2</v>
          </cell>
          <cell r="F38">
            <v>4.4966791503387227E-2</v>
          </cell>
          <cell r="G38">
            <v>5.4176886940417446E-2</v>
          </cell>
          <cell r="H38">
            <v>6.3126055245488644E-2</v>
          </cell>
          <cell r="I38">
            <v>7.1774676378146163E-2</v>
          </cell>
          <cell r="J38">
            <v>8.0062564508679657E-2</v>
          </cell>
          <cell r="K38">
            <v>8.7899210352851642E-2</v>
          </cell>
          <cell r="L38">
            <v>9.5142925463466255E-2</v>
          </cell>
          <cell r="M38">
            <v>0.10155341473920465</v>
          </cell>
          <cell r="N38">
            <v>0.10666411828281008</v>
          </cell>
          <cell r="O38">
            <v>0.10930985420523531</v>
          </cell>
          <cell r="P38">
            <v>0.10254565630913137</v>
          </cell>
        </row>
        <row r="39">
          <cell r="A39">
            <v>16</v>
          </cell>
          <cell r="B39">
            <v>4.8770116464044166E-3</v>
          </cell>
          <cell r="C39">
            <v>1.4009883919824495E-2</v>
          </cell>
          <cell r="D39">
            <v>2.278337564467614E-2</v>
          </cell>
          <cell r="E39">
            <v>3.1333123293227017E-2</v>
          </cell>
          <cell r="F39">
            <v>3.9688261827887095E-2</v>
          </cell>
          <cell r="G39">
            <v>4.785010652056354E-2</v>
          </cell>
          <cell r="H39">
            <v>5.5805136455078896E-2</v>
          </cell>
          <cell r="I39">
            <v>6.352778712572027E-2</v>
          </cell>
          <cell r="J39">
            <v>7.0979226696408992E-2</v>
          </cell>
          <cell r="K39">
            <v>7.8102792778414365E-2</v>
          </cell>
          <cell r="L39">
            <v>8.4814460094121968E-2</v>
          </cell>
          <cell r="M39">
            <v>9.0983291087720075E-2</v>
          </cell>
          <cell r="N39">
            <v>9.6387382003387589E-2</v>
          </cell>
          <cell r="O39">
            <v>0.10059545118587421</v>
          </cell>
          <cell r="P39">
            <v>0.10252840253229556</v>
          </cell>
          <cell r="Q39">
            <v>9.5734307188395373E-2</v>
          </cell>
        </row>
        <row r="40">
          <cell r="A40">
            <v>17</v>
          </cell>
          <cell r="B40">
            <v>4.3322294434674502E-3</v>
          </cell>
          <cell r="C40">
            <v>1.2446133496972545E-2</v>
          </cell>
          <cell r="D40">
            <v>2.0244285326729394E-2</v>
          </cell>
          <cell r="E40">
            <v>2.7849518927837602E-2</v>
          </cell>
          <cell r="F40">
            <v>3.5290416077175313E-2</v>
          </cell>
          <cell r="G40">
            <v>4.257147359697977E-2</v>
          </cell>
          <cell r="H40">
            <v>4.968502338335623E-2</v>
          </cell>
          <cell r="I40">
            <v>5.6614323320078319E-2</v>
          </cell>
          <cell r="J40">
            <v>6.3333509577134794E-2</v>
          </cell>
          <cell r="K40">
            <v>6.9805444798870298E-2</v>
          </cell>
          <cell r="L40">
            <v>7.5977022967879781E-2</v>
          </cell>
          <cell r="M40">
            <v>8.1770083478441058E-2</v>
          </cell>
          <cell r="N40">
            <v>8.7063110412799904E-2</v>
          </cell>
          <cell r="O40">
            <v>9.1650166001140843E-2</v>
          </cell>
          <cell r="P40">
            <v>9.5130551560158261E-2</v>
          </cell>
          <cell r="Q40">
            <v>9.6499946650154933E-2</v>
          </cell>
          <cell r="R40">
            <v>8.9736760980823504E-2</v>
          </cell>
        </row>
        <row r="41">
          <cell r="A41">
            <v>18</v>
          </cell>
          <cell r="B41">
            <v>3.8744424064026672E-3</v>
          </cell>
          <cell r="C41">
            <v>1.1131858388187865E-2</v>
          </cell>
          <cell r="D41">
            <v>1.8109495124553954E-2</v>
          </cell>
          <cell r="E41">
            <v>2.4918940444489501E-2</v>
          </cell>
          <cell r="F41">
            <v>3.1587712913323851E-2</v>
          </cell>
          <cell r="G41">
            <v>3.8122188297610937E-2</v>
          </cell>
          <cell r="H41">
            <v>4.451849285678644E-2</v>
          </cell>
          <cell r="I41">
            <v>5.0765617323656365E-2</v>
          </cell>
          <cell r="J41">
            <v>5.6845938678370289E-2</v>
          </cell>
          <cell r="K41">
            <v>6.2734265727161898E-2</v>
          </cell>
          <cell r="L41">
            <v>6.8395421547420288E-2</v>
          </cell>
          <cell r="M41">
            <v>7.3779657292188272E-2</v>
          </cell>
          <cell r="N41">
            <v>7.8814060186051638E-2</v>
          </cell>
          <cell r="O41">
            <v>8.3385397483493495E-2</v>
          </cell>
          <cell r="P41">
            <v>8.7301694761245496E-2</v>
          </cell>
          <cell r="Q41">
            <v>9.018899424115645E-2</v>
          </cell>
          <cell r="R41">
            <v>9.1108493575362659E-2</v>
          </cell>
          <cell r="S41">
            <v>8.4417328752537935E-2</v>
          </cell>
        </row>
        <row r="42">
          <cell r="A42">
            <v>19</v>
          </cell>
          <cell r="B42">
            <v>2.9909368422014501E-3</v>
          </cell>
          <cell r="C42">
            <v>8.5973429750739409E-3</v>
          </cell>
          <cell r="D42">
            <v>1.39991560922501E-2</v>
          </cell>
          <cell r="E42">
            <v>1.92904783405193E-2</v>
          </cell>
          <cell r="F42">
            <v>2.4502173129924299E-2</v>
          </cell>
          <cell r="G42">
            <v>2.9651803026583198E-2</v>
          </cell>
          <cell r="H42">
            <v>3.47542306890204E-2</v>
          </cell>
          <cell r="I42">
            <v>3.9828014311235803E-2</v>
          </cell>
          <cell r="J42">
            <v>4.4903896341785599E-2</v>
          </cell>
          <cell r="K42">
            <v>5.0042655970781398E-2</v>
          </cell>
          <cell r="L42">
            <v>5.5384423362302898E-2</v>
          </cell>
          <cell r="M42">
            <v>6.1337293372783097E-2</v>
          </cell>
          <cell r="N42">
            <v>7.0601624480156E-2</v>
          </cell>
          <cell r="O42">
            <v>7.7583575275257999E-2</v>
          </cell>
          <cell r="P42">
            <v>8.3594142386758899E-2</v>
          </cell>
          <cell r="Q42">
            <v>8.85957697459967E-2</v>
          </cell>
          <cell r="R42">
            <v>9.24802261699018E-2</v>
          </cell>
          <cell r="S42">
            <v>0.124</v>
          </cell>
          <cell r="T42">
            <v>7.8E-2</v>
          </cell>
        </row>
        <row r="43">
          <cell r="A43">
            <v>20</v>
          </cell>
          <cell r="B43">
            <v>2.3091162911828998E-3</v>
          </cell>
          <cell r="C43">
            <v>6.6408820240005401E-3</v>
          </cell>
          <cell r="D43">
            <v>1.08245538916598E-2</v>
          </cell>
          <cell r="E43">
            <v>1.49396173858175E-2</v>
          </cell>
          <cell r="F43">
            <v>1.9018070423582601E-2</v>
          </cell>
          <cell r="G43">
            <v>2.3084063359701E-2</v>
          </cell>
          <cell r="H43">
            <v>2.71637977021832E-2</v>
          </cell>
          <cell r="I43">
            <v>3.1293527229827499E-2</v>
          </cell>
          <cell r="J43">
            <v>3.5532195468080598E-2</v>
          </cell>
          <cell r="K43">
            <v>3.9988900152701297E-2</v>
          </cell>
          <cell r="L43">
            <v>4.4897695767178399E-2</v>
          </cell>
          <cell r="M43">
            <v>5.0897073067173497E-2</v>
          </cell>
          <cell r="N43">
            <v>6.1950822140890698E-2</v>
          </cell>
          <cell r="O43">
            <v>7.0425720687168E-2</v>
          </cell>
          <cell r="P43">
            <v>7.8281168825179395E-2</v>
          </cell>
          <cell r="Q43">
            <v>8.5823113272377197E-2</v>
          </cell>
          <cell r="R43">
            <v>9.3851958764440996E-2</v>
          </cell>
          <cell r="S43">
            <v>0.104</v>
          </cell>
          <cell r="T43">
            <v>0.126</v>
          </cell>
          <cell r="U43">
            <v>7.2999999999999995E-2</v>
          </cell>
        </row>
        <row r="44">
          <cell r="A44">
            <v>21</v>
          </cell>
          <cell r="B44">
            <v>1.6272957401643399E-3</v>
          </cell>
          <cell r="C44">
            <v>4.6844210729271403E-3</v>
          </cell>
          <cell r="D44">
            <v>7.6499516910695899E-3</v>
          </cell>
          <cell r="E44">
            <v>1.0588756431115599E-2</v>
          </cell>
          <cell r="F44">
            <v>1.3533967717241E-2</v>
          </cell>
          <cell r="G44">
            <v>1.6516323692818798E-2</v>
          </cell>
          <cell r="H44">
            <v>1.9573364715346101E-2</v>
          </cell>
          <cell r="I44">
            <v>2.2759040148419198E-2</v>
          </cell>
          <cell r="J44">
            <v>2.61604945943755E-2</v>
          </cell>
          <cell r="K44">
            <v>2.99351443346213E-2</v>
          </cell>
          <cell r="L44">
            <v>3.4410968172053802E-2</v>
          </cell>
          <cell r="M44">
            <v>4.0456852761563897E-2</v>
          </cell>
          <cell r="N44">
            <v>5.3300019801625499E-2</v>
          </cell>
          <cell r="O44">
            <v>6.3267866099078002E-2</v>
          </cell>
          <cell r="P44">
            <v>7.2968195263599905E-2</v>
          </cell>
          <cell r="Q44">
            <v>8.3050456798757694E-2</v>
          </cell>
          <cell r="R44">
            <v>9.5223691358980095E-2</v>
          </cell>
          <cell r="S44">
            <v>0.105</v>
          </cell>
          <cell r="T44">
            <v>0.12</v>
          </cell>
          <cell r="U44">
            <v>0.11099999999999999</v>
          </cell>
          <cell r="V44">
            <v>6.8000000000000005E-2</v>
          </cell>
        </row>
        <row r="45">
          <cell r="A45">
            <v>22</v>
          </cell>
          <cell r="B45">
            <v>0</v>
          </cell>
          <cell r="C45">
            <v>1E-3</v>
          </cell>
          <cell r="D45">
            <v>2E-3</v>
          </cell>
          <cell r="E45">
            <v>3.0000000000000001E-3</v>
          </cell>
          <cell r="F45">
            <v>5.0000000000000001E-3</v>
          </cell>
          <cell r="G45">
            <v>7.0000000000000001E-3</v>
          </cell>
          <cell r="H45">
            <v>8.9999999999999993E-3</v>
          </cell>
          <cell r="I45">
            <v>1.0999999999999999E-2</v>
          </cell>
          <cell r="J45">
            <v>1.2999999999999999E-2</v>
          </cell>
          <cell r="K45">
            <v>1.6E-2</v>
          </cell>
          <cell r="L45">
            <v>0.02</v>
          </cell>
          <cell r="M45">
            <v>2.7E-2</v>
          </cell>
          <cell r="N45">
            <v>4.1000000000000002E-2</v>
          </cell>
          <cell r="O45">
            <v>5.2999999999999999E-2</v>
          </cell>
          <cell r="P45">
            <v>6.3E-2</v>
          </cell>
          <cell r="Q45">
            <v>7.6999999999999999E-2</v>
          </cell>
          <cell r="R45">
            <v>8.6999999999999994E-2</v>
          </cell>
          <cell r="S45">
            <v>0.104</v>
          </cell>
          <cell r="T45">
            <v>0.12</v>
          </cell>
          <cell r="U45">
            <v>0.13100000000000001</v>
          </cell>
          <cell r="V45">
            <v>0.14499999999999999</v>
          </cell>
          <cell r="W45">
            <v>6.5000000000000002E-2</v>
          </cell>
        </row>
        <row r="46">
          <cell r="A46">
            <v>23</v>
          </cell>
          <cell r="B46">
            <v>0</v>
          </cell>
          <cell r="C46">
            <v>0</v>
          </cell>
          <cell r="D46">
            <v>1E-3</v>
          </cell>
          <cell r="E46">
            <v>1E-3</v>
          </cell>
          <cell r="F46">
            <v>2E-3</v>
          </cell>
          <cell r="G46">
            <v>3.0000000000000001E-3</v>
          </cell>
          <cell r="H46">
            <v>4.0000000000000001E-3</v>
          </cell>
          <cell r="I46">
            <v>5.0000000000000001E-3</v>
          </cell>
          <cell r="J46">
            <v>7.0000000000000001E-3</v>
          </cell>
          <cell r="K46">
            <v>8.9999999999999993E-3</v>
          </cell>
          <cell r="L46">
            <v>1.2999999999999999E-2</v>
          </cell>
          <cell r="M46">
            <v>1.9E-2</v>
          </cell>
          <cell r="N46">
            <v>3.3000000000000002E-2</v>
          </cell>
          <cell r="O46">
            <v>4.4999999999999998E-2</v>
          </cell>
          <cell r="P46">
            <v>5.1999999999999998E-2</v>
          </cell>
          <cell r="Q46">
            <v>6.7000000000000004E-2</v>
          </cell>
          <cell r="R46">
            <v>7.6999999999999999E-2</v>
          </cell>
          <cell r="S46">
            <v>9.8000000000000004E-2</v>
          </cell>
          <cell r="T46">
            <v>0.115</v>
          </cell>
          <cell r="U46">
            <v>0.121</v>
          </cell>
          <cell r="V46">
            <v>0.13700000000000001</v>
          </cell>
          <cell r="W46">
            <v>0.13100000000000001</v>
          </cell>
          <cell r="X46">
            <v>0.06</v>
          </cell>
        </row>
        <row r="47">
          <cell r="A47">
            <v>24</v>
          </cell>
          <cell r="B47">
            <v>-4.18165912891327E-4</v>
          </cell>
          <cell r="C47">
            <v>0</v>
          </cell>
          <cell r="D47">
            <v>0</v>
          </cell>
          <cell r="E47">
            <v>0</v>
          </cell>
          <cell r="F47">
            <v>0</v>
          </cell>
          <cell r="G47">
            <v>1E-3</v>
          </cell>
          <cell r="H47">
            <v>2E-3</v>
          </cell>
          <cell r="I47">
            <v>3.0000000000000001E-3</v>
          </cell>
          <cell r="J47">
            <v>4.0000000000000001E-3</v>
          </cell>
          <cell r="K47">
            <v>5.0000000000000001E-3</v>
          </cell>
          <cell r="L47">
            <v>7.0000000000000001E-3</v>
          </cell>
          <cell r="M47">
            <v>8.9999999999999993E-3</v>
          </cell>
          <cell r="N47">
            <v>1.0999999999999999E-2</v>
          </cell>
          <cell r="O47">
            <v>1.4999999999999999E-2</v>
          </cell>
          <cell r="P47">
            <v>2.5000000000000001E-2</v>
          </cell>
          <cell r="Q47">
            <v>3.5000000000000003E-2</v>
          </cell>
          <cell r="R47">
            <v>5.5E-2</v>
          </cell>
          <cell r="S47">
            <v>8.5000000000000006E-2</v>
          </cell>
          <cell r="T47">
            <v>0.105</v>
          </cell>
          <cell r="U47">
            <v>0.11600000000000001</v>
          </cell>
          <cell r="V47">
            <v>0.13600000000000001</v>
          </cell>
          <cell r="W47">
            <v>0.156</v>
          </cell>
          <cell r="X47">
            <v>0.17299999999999999</v>
          </cell>
          <cell r="Y47">
            <v>5.7000000000000002E-2</v>
          </cell>
        </row>
      </sheetData>
      <sheetData sheetId="23" refreshError="1"/>
      <sheetData sheetId="24" refreshError="1"/>
      <sheetData sheetId="25" refreshError="1"/>
      <sheetData sheetId="26" refreshError="1"/>
      <sheetData sheetId="2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Quadro III"/>
      <sheetName val="Acompanhamento"/>
      <sheetName val="PxR"/>
      <sheetName val="Resumo"/>
      <sheetName val="Resumen"/>
      <sheetName val="PA U$ "/>
      <sheetName val="PA  R$"/>
      <sheetName val="Investimentos U$"/>
      <sheetName val=" Investimentos R$"/>
      <sheetName val="Tab1 POA 2011e12"/>
      <sheetName val="Tab1 POA 2013"/>
      <sheetName val="Tab2 POA"/>
      <sheetName val="Resultados"/>
      <sheetName val="Produto"/>
      <sheetName val="DEC"/>
      <sheetName val="FEC"/>
      <sheetName val="TR"/>
      <sheetName val="Outros"/>
      <sheetName val="Ebitda"/>
      <sheetName val="Crono"/>
      <sheetName val="Compara"/>
      <sheetName val="Curva S"/>
      <sheetName val="S"/>
      <sheetName val="Gráf2"/>
      <sheetName val="Plan2"/>
      <sheetName val="US$"/>
      <sheetName val="Pla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23">
          <cell r="A23" t="str">
            <v>Duração</v>
          </cell>
          <cell r="B23">
            <v>1</v>
          </cell>
          <cell r="C23">
            <v>2</v>
          </cell>
          <cell r="D23">
            <v>3</v>
          </cell>
          <cell r="E23">
            <v>4</v>
          </cell>
          <cell r="F23">
            <v>5</v>
          </cell>
          <cell r="G23">
            <v>6</v>
          </cell>
          <cell r="H23">
            <v>7</v>
          </cell>
          <cell r="I23">
            <v>8</v>
          </cell>
          <cell r="J23">
            <v>9</v>
          </cell>
          <cell r="K23">
            <v>10</v>
          </cell>
          <cell r="L23">
            <v>11</v>
          </cell>
          <cell r="M23">
            <v>12</v>
          </cell>
          <cell r="N23">
            <v>13</v>
          </cell>
          <cell r="O23">
            <v>14</v>
          </cell>
          <cell r="P23">
            <v>15</v>
          </cell>
          <cell r="Q23">
            <v>16</v>
          </cell>
          <cell r="R23">
            <v>17</v>
          </cell>
          <cell r="S23">
            <v>18</v>
          </cell>
          <cell r="T23">
            <v>19</v>
          </cell>
          <cell r="U23">
            <v>20</v>
          </cell>
          <cell r="V23">
            <v>21</v>
          </cell>
          <cell r="W23">
            <v>22</v>
          </cell>
          <cell r="X23">
            <v>23</v>
          </cell>
          <cell r="Y23">
            <v>24</v>
          </cell>
        </row>
        <row r="24">
          <cell r="A24">
            <v>1</v>
          </cell>
          <cell r="B24">
            <v>1</v>
          </cell>
        </row>
        <row r="25">
          <cell r="A25">
            <v>2</v>
          </cell>
          <cell r="B25">
            <v>0.27987468643338187</v>
          </cell>
          <cell r="C25">
            <v>0.72012531356661813</v>
          </cell>
        </row>
        <row r="26">
          <cell r="A26">
            <v>3</v>
          </cell>
          <cell r="B26">
            <v>0.12774463757456878</v>
          </cell>
          <cell r="C26">
            <v>0.35703939342558355</v>
          </cell>
          <cell r="D26">
            <v>0.51521596899984767</v>
          </cell>
        </row>
        <row r="27">
          <cell r="A27">
            <v>4</v>
          </cell>
          <cell r="B27">
            <v>7.3003394504132069E-2</v>
          </cell>
          <cell r="C27">
            <v>0.2068712919292498</v>
          </cell>
          <cell r="D27">
            <v>0.3248797706566654</v>
          </cell>
          <cell r="E27">
            <v>0.39524554290995273</v>
          </cell>
        </row>
        <row r="28">
          <cell r="A28">
            <v>5</v>
          </cell>
          <cell r="B28">
            <v>4.7259318577890785E-2</v>
          </cell>
          <cell r="C28">
            <v>0.13466220593709544</v>
          </cell>
          <cell r="D28">
            <v>0.21496329613231446</v>
          </cell>
          <cell r="E28">
            <v>0.28459555055552255</v>
          </cell>
          <cell r="F28">
            <v>0.31851962879717677</v>
          </cell>
        </row>
        <row r="29">
          <cell r="A29">
            <v>6</v>
          </cell>
          <cell r="B29">
            <v>3.3115795919144486E-2</v>
          </cell>
          <cell r="C29">
            <v>9.4628841655424289E-2</v>
          </cell>
          <cell r="D29">
            <v>0.15213004885881309</v>
          </cell>
          <cell r="E29">
            <v>0.20490934456677046</v>
          </cell>
          <cell r="F29">
            <v>0.24950115243079063</v>
          </cell>
          <cell r="G29">
            <v>0.26571481656905704</v>
          </cell>
        </row>
        <row r="30">
          <cell r="A30">
            <v>7</v>
          </cell>
          <cell r="B30">
            <v>2.4511968700434039E-2</v>
          </cell>
          <cell r="C30">
            <v>7.0159581805722016E-2</v>
          </cell>
          <cell r="D30">
            <v>0.11322459872619151</v>
          </cell>
          <cell r="E30">
            <v>0.15368770568681334</v>
          </cell>
          <cell r="F30">
            <v>0.19046282122177149</v>
          </cell>
          <cell r="G30">
            <v>0.22061917361779071</v>
          </cell>
          <cell r="H30">
            <v>0.2273341502412769</v>
          </cell>
        </row>
        <row r="31">
          <cell r="A31">
            <v>8</v>
          </cell>
          <cell r="B31">
            <v>1.8886895566228912E-2</v>
          </cell>
          <cell r="C31">
            <v>5.4116498937903157E-2</v>
          </cell>
          <cell r="D31">
            <v>8.7538368348450635E-2</v>
          </cell>
          <cell r="E31">
            <v>0.11933292358079917</v>
          </cell>
          <cell r="F31">
            <v>0.14908201947482336</v>
          </cell>
          <cell r="G31">
            <v>0.17579775118184204</v>
          </cell>
          <cell r="H31">
            <v>0.1969828331892618</v>
          </cell>
          <cell r="I31">
            <v>0.19826270972069093</v>
          </cell>
        </row>
        <row r="32">
          <cell r="A32">
            <v>9</v>
          </cell>
          <cell r="B32">
            <v>1.5006300794590532E-2</v>
          </cell>
          <cell r="C32">
            <v>4.3028435569043455E-2</v>
          </cell>
          <cell r="D32">
            <v>6.9709901210934788E-2</v>
          </cell>
          <cell r="E32">
            <v>9.5284110180442805E-2</v>
          </cell>
          <cell r="F32">
            <v>0.11958020440553219</v>
          </cell>
          <cell r="G32">
            <v>0.14217507883960856</v>
          </cell>
          <cell r="H32">
            <v>0.16219945766954513</v>
          </cell>
          <cell r="I32">
            <v>0.17749068900240195</v>
          </cell>
          <cell r="J32">
            <v>0.17552582232790059</v>
          </cell>
        </row>
        <row r="33">
          <cell r="A33">
            <v>10</v>
          </cell>
          <cell r="B33">
            <v>1.2215409344789263E-2</v>
          </cell>
          <cell r="C33">
            <v>3.5043909233101522E-2</v>
          </cell>
          <cell r="D33">
            <v>5.6835436413644636E-2</v>
          </cell>
          <cell r="E33">
            <v>7.7826769523450801E-2</v>
          </cell>
          <cell r="F33">
            <v>9.7953161918395648E-2</v>
          </cell>
          <cell r="G33">
            <v>0.11701013421391881</v>
          </cell>
          <cell r="H33">
            <v>0.13460996156810501</v>
          </cell>
          <cell r="I33">
            <v>0.14998558898741754</v>
          </cell>
          <cell r="J33">
            <v>0.16123587079223389</v>
          </cell>
          <cell r="K33">
            <v>0.15728375800494288</v>
          </cell>
        </row>
        <row r="34">
          <cell r="A34">
            <v>11</v>
          </cell>
          <cell r="B34">
            <v>1.0140466991049091E-2</v>
          </cell>
          <cell r="C34">
            <v>2.9102261069856472E-2</v>
          </cell>
          <cell r="D34">
            <v>4.7236069387232349E-2</v>
          </cell>
          <cell r="E34">
            <v>6.4764918623629431E-2</v>
          </cell>
          <cell r="F34">
            <v>8.1673642377902422E-2</v>
          </cell>
          <cell r="G34">
            <v>9.7857068434987315E-2</v>
          </cell>
          <cell r="H34">
            <v>0.11311767460343647</v>
          </cell>
          <cell r="I34">
            <v>0.12710571966485251</v>
          </cell>
          <cell r="J34">
            <v>0.1391383573855911</v>
          </cell>
          <cell r="K34">
            <v>0.14752294363831253</v>
          </cell>
          <cell r="L34">
            <v>0.1423408778231503</v>
          </cell>
        </row>
        <row r="35">
          <cell r="A35">
            <v>12</v>
          </cell>
          <cell r="B35">
            <v>8.5554219636403417E-3</v>
          </cell>
          <cell r="C35">
            <v>2.4560373955504144E-2</v>
          </cell>
          <cell r="D35">
            <v>3.9887598584987582E-2</v>
          </cell>
          <cell r="E35">
            <v>5.4741243070436707E-2</v>
          </cell>
          <cell r="F35">
            <v>6.9130342304243975E-2</v>
          </cell>
          <cell r="G35">
            <v>8.2999706554569119E-2</v>
          </cell>
          <cell r="H35">
            <v>9.6240257818830388E-2</v>
          </cell>
          <cell r="I35">
            <v>0.10866908674794007</v>
          </cell>
          <cell r="J35">
            <v>0.11997042608989494</v>
          </cell>
          <cell r="K35">
            <v>0.12953072634089569</v>
          </cell>
          <cell r="L35">
            <v>0.13582684305219539</v>
          </cell>
          <cell r="M35">
            <v>0.12988797351686165</v>
          </cell>
        </row>
        <row r="36">
          <cell r="A36">
            <v>13</v>
          </cell>
          <cell r="B36">
            <v>7.316989454782763E-3</v>
          </cell>
          <cell r="C36">
            <v>2.1009853641849152E-2</v>
          </cell>
          <cell r="D36">
            <v>3.4136851357875253E-2</v>
          </cell>
          <cell r="E36">
            <v>4.688273421071576E-2</v>
          </cell>
          <cell r="F36">
            <v>5.9268418985881199E-2</v>
          </cell>
          <cell r="G36">
            <v>7.1265691387327745E-2</v>
          </cell>
          <cell r="H36">
            <v>8.2811231715957612E-2</v>
          </cell>
          <cell r="I36">
            <v>9.3800741943608879E-2</v>
          </cell>
          <cell r="J36">
            <v>0.10406642203844163</v>
          </cell>
          <cell r="K36">
            <v>0.11332170802478503</v>
          </cell>
          <cell r="L36">
            <v>0.12101060415256015</v>
          </cell>
          <cell r="M36">
            <v>0.12575015188513972</v>
          </cell>
          <cell r="N36">
            <v>0.11935860120107511</v>
          </cell>
        </row>
        <row r="37">
          <cell r="A37">
            <v>14</v>
          </cell>
          <cell r="B37">
            <v>6.3307521735073147E-3</v>
          </cell>
          <cell r="C37">
            <v>1.8181216526926725E-2</v>
          </cell>
          <cell r="D37">
            <v>2.9551476083427897E-2</v>
          </cell>
          <cell r="E37">
            <v>4.0608105722294119E-2</v>
          </cell>
          <cell r="F37">
            <v>5.1377594305065277E-2</v>
          </cell>
          <cell r="G37">
            <v>6.1847004421126228E-2</v>
          </cell>
          <cell r="H37">
            <v>7.1978537201034309E-2</v>
          </cell>
          <cell r="I37">
            <v>8.1709168485779027E-2</v>
          </cell>
          <cell r="J37">
            <v>9.0941434899484697E-2</v>
          </cell>
          <cell r="K37">
            <v>9.9521386322286798E-2</v>
          </cell>
          <cell r="L37">
            <v>0.10718738544598527</v>
          </cell>
          <cell r="M37">
            <v>0.11343178817180544</v>
          </cell>
          <cell r="N37">
            <v>0.11698932391938066</v>
          </cell>
          <cell r="O37">
            <v>0.11034482632189624</v>
          </cell>
        </row>
        <row r="38">
          <cell r="A38">
            <v>15</v>
          </cell>
          <cell r="B38">
            <v>5.5324275000337986E-3</v>
          </cell>
          <cell r="C38">
            <v>1.5890791849223929E-2</v>
          </cell>
          <cell r="D38">
            <v>2.5836099228633058E-2</v>
          </cell>
          <cell r="E38">
            <v>3.5518527493290764E-2</v>
          </cell>
          <cell r="F38">
            <v>4.4966791503387227E-2</v>
          </cell>
          <cell r="G38">
            <v>5.4176886940417446E-2</v>
          </cell>
          <cell r="H38">
            <v>6.3126055245488644E-2</v>
          </cell>
          <cell r="I38">
            <v>7.1774676378146163E-2</v>
          </cell>
          <cell r="J38">
            <v>8.0062564508679657E-2</v>
          </cell>
          <cell r="K38">
            <v>8.7899210352851642E-2</v>
          </cell>
          <cell r="L38">
            <v>9.5142925463466255E-2</v>
          </cell>
          <cell r="M38">
            <v>0.10155341473920465</v>
          </cell>
          <cell r="N38">
            <v>0.10666411828281008</v>
          </cell>
          <cell r="O38">
            <v>0.10930985420523531</v>
          </cell>
          <cell r="P38">
            <v>0.10254565630913137</v>
          </cell>
        </row>
        <row r="39">
          <cell r="A39">
            <v>16</v>
          </cell>
          <cell r="B39">
            <v>4.8770116464044166E-3</v>
          </cell>
          <cell r="C39">
            <v>1.4009883919824495E-2</v>
          </cell>
          <cell r="D39">
            <v>2.278337564467614E-2</v>
          </cell>
          <cell r="E39">
            <v>3.1333123293227017E-2</v>
          </cell>
          <cell r="F39">
            <v>3.9688261827887095E-2</v>
          </cell>
          <cell r="G39">
            <v>4.785010652056354E-2</v>
          </cell>
          <cell r="H39">
            <v>5.5805136455078896E-2</v>
          </cell>
          <cell r="I39">
            <v>6.352778712572027E-2</v>
          </cell>
          <cell r="J39">
            <v>7.0979226696408992E-2</v>
          </cell>
          <cell r="K39">
            <v>7.8102792778414365E-2</v>
          </cell>
          <cell r="L39">
            <v>8.4814460094121968E-2</v>
          </cell>
          <cell r="M39">
            <v>9.0983291087720075E-2</v>
          </cell>
          <cell r="N39">
            <v>9.6387382003387589E-2</v>
          </cell>
          <cell r="O39">
            <v>0.10059545118587421</v>
          </cell>
          <cell r="P39">
            <v>0.10252840253229556</v>
          </cell>
          <cell r="Q39">
            <v>9.5734307188395373E-2</v>
          </cell>
        </row>
        <row r="40">
          <cell r="A40">
            <v>17</v>
          </cell>
          <cell r="B40">
            <v>4.3322294434674502E-3</v>
          </cell>
          <cell r="C40">
            <v>1.2446133496972545E-2</v>
          </cell>
          <cell r="D40">
            <v>2.0244285326729394E-2</v>
          </cell>
          <cell r="E40">
            <v>2.7849518927837602E-2</v>
          </cell>
          <cell r="F40">
            <v>3.5290416077175313E-2</v>
          </cell>
          <cell r="G40">
            <v>4.257147359697977E-2</v>
          </cell>
          <cell r="H40">
            <v>4.968502338335623E-2</v>
          </cell>
          <cell r="I40">
            <v>5.6614323320078319E-2</v>
          </cell>
          <cell r="J40">
            <v>6.3333509577134794E-2</v>
          </cell>
          <cell r="K40">
            <v>6.9805444798870298E-2</v>
          </cell>
          <cell r="L40">
            <v>7.5977022967879781E-2</v>
          </cell>
          <cell r="M40">
            <v>8.1770083478441058E-2</v>
          </cell>
          <cell r="N40">
            <v>8.7063110412799904E-2</v>
          </cell>
          <cell r="O40">
            <v>9.1650166001140843E-2</v>
          </cell>
          <cell r="P40">
            <v>9.5130551560158261E-2</v>
          </cell>
          <cell r="Q40">
            <v>9.6499946650154933E-2</v>
          </cell>
          <cell r="R40">
            <v>8.9736760980823504E-2</v>
          </cell>
        </row>
        <row r="41">
          <cell r="A41">
            <v>18</v>
          </cell>
          <cell r="B41">
            <v>3.8744424064026672E-3</v>
          </cell>
          <cell r="C41">
            <v>1.1131858388187865E-2</v>
          </cell>
          <cell r="D41">
            <v>1.8109495124553954E-2</v>
          </cell>
          <cell r="E41">
            <v>2.4918940444489501E-2</v>
          </cell>
          <cell r="F41">
            <v>3.1587712913323851E-2</v>
          </cell>
          <cell r="G41">
            <v>3.8122188297610937E-2</v>
          </cell>
          <cell r="H41">
            <v>4.451849285678644E-2</v>
          </cell>
          <cell r="I41">
            <v>5.0765617323656365E-2</v>
          </cell>
          <cell r="J41">
            <v>5.6845938678370289E-2</v>
          </cell>
          <cell r="K41">
            <v>6.2734265727161898E-2</v>
          </cell>
          <cell r="L41">
            <v>6.8395421547420288E-2</v>
          </cell>
          <cell r="M41">
            <v>7.3779657292188272E-2</v>
          </cell>
          <cell r="N41">
            <v>7.8814060186051638E-2</v>
          </cell>
          <cell r="O41">
            <v>8.3385397483493495E-2</v>
          </cell>
          <cell r="P41">
            <v>8.7301694761245496E-2</v>
          </cell>
          <cell r="Q41">
            <v>9.018899424115645E-2</v>
          </cell>
          <cell r="R41">
            <v>9.1108493575362659E-2</v>
          </cell>
          <cell r="S41">
            <v>8.4417328752537935E-2</v>
          </cell>
        </row>
        <row r="42">
          <cell r="A42">
            <v>19</v>
          </cell>
          <cell r="B42">
            <v>2.9909368422014501E-3</v>
          </cell>
          <cell r="C42">
            <v>8.5973429750739409E-3</v>
          </cell>
          <cell r="D42">
            <v>1.39991560922501E-2</v>
          </cell>
          <cell r="E42">
            <v>1.92904783405193E-2</v>
          </cell>
          <cell r="F42">
            <v>2.4502173129924299E-2</v>
          </cell>
          <cell r="G42">
            <v>2.9651803026583198E-2</v>
          </cell>
          <cell r="H42">
            <v>3.47542306890204E-2</v>
          </cell>
          <cell r="I42">
            <v>3.9828014311235803E-2</v>
          </cell>
          <cell r="J42">
            <v>4.4903896341785599E-2</v>
          </cell>
          <cell r="K42">
            <v>5.0042655970781398E-2</v>
          </cell>
          <cell r="L42">
            <v>5.5384423362302898E-2</v>
          </cell>
          <cell r="M42">
            <v>6.1337293372783097E-2</v>
          </cell>
          <cell r="N42">
            <v>7.0601624480156E-2</v>
          </cell>
          <cell r="O42">
            <v>7.7583575275257999E-2</v>
          </cell>
          <cell r="P42">
            <v>8.3594142386758899E-2</v>
          </cell>
          <cell r="Q42">
            <v>8.85957697459967E-2</v>
          </cell>
          <cell r="R42">
            <v>9.24802261699018E-2</v>
          </cell>
          <cell r="S42">
            <v>0.124</v>
          </cell>
          <cell r="T42">
            <v>7.8E-2</v>
          </cell>
        </row>
        <row r="43">
          <cell r="A43">
            <v>20</v>
          </cell>
          <cell r="B43">
            <v>2.3091162911828998E-3</v>
          </cell>
          <cell r="C43">
            <v>6.6408820240005401E-3</v>
          </cell>
          <cell r="D43">
            <v>1.08245538916598E-2</v>
          </cell>
          <cell r="E43">
            <v>1.49396173858175E-2</v>
          </cell>
          <cell r="F43">
            <v>1.9018070423582601E-2</v>
          </cell>
          <cell r="G43">
            <v>2.3084063359701E-2</v>
          </cell>
          <cell r="H43">
            <v>2.71637977021832E-2</v>
          </cell>
          <cell r="I43">
            <v>3.1293527229827499E-2</v>
          </cell>
          <cell r="J43">
            <v>3.5532195468080598E-2</v>
          </cell>
          <cell r="K43">
            <v>3.9988900152701297E-2</v>
          </cell>
          <cell r="L43">
            <v>4.4897695767178399E-2</v>
          </cell>
          <cell r="M43">
            <v>5.0897073067173497E-2</v>
          </cell>
          <cell r="N43">
            <v>6.1950822140890698E-2</v>
          </cell>
          <cell r="O43">
            <v>7.0425720687168E-2</v>
          </cell>
          <cell r="P43">
            <v>7.8281168825179395E-2</v>
          </cell>
          <cell r="Q43">
            <v>8.5823113272377197E-2</v>
          </cell>
          <cell r="R43">
            <v>9.3851958764440996E-2</v>
          </cell>
          <cell r="S43">
            <v>0.104</v>
          </cell>
          <cell r="T43">
            <v>0.126</v>
          </cell>
          <cell r="U43">
            <v>7.2999999999999995E-2</v>
          </cell>
        </row>
        <row r="44">
          <cell r="A44">
            <v>21</v>
          </cell>
          <cell r="B44">
            <v>1.6272957401643399E-3</v>
          </cell>
          <cell r="C44">
            <v>4.6844210729271403E-3</v>
          </cell>
          <cell r="D44">
            <v>7.6499516910695899E-3</v>
          </cell>
          <cell r="E44">
            <v>1.0588756431115599E-2</v>
          </cell>
          <cell r="F44">
            <v>1.3533967717241E-2</v>
          </cell>
          <cell r="G44">
            <v>1.6516323692818798E-2</v>
          </cell>
          <cell r="H44">
            <v>1.9573364715346101E-2</v>
          </cell>
          <cell r="I44">
            <v>2.2759040148419198E-2</v>
          </cell>
          <cell r="J44">
            <v>2.61604945943755E-2</v>
          </cell>
          <cell r="K44">
            <v>2.99351443346213E-2</v>
          </cell>
          <cell r="L44">
            <v>3.4410968172053802E-2</v>
          </cell>
          <cell r="M44">
            <v>4.0456852761563897E-2</v>
          </cell>
          <cell r="N44">
            <v>5.3300019801625499E-2</v>
          </cell>
          <cell r="O44">
            <v>6.3267866099078002E-2</v>
          </cell>
          <cell r="P44">
            <v>7.2968195263599905E-2</v>
          </cell>
          <cell r="Q44">
            <v>8.3050456798757694E-2</v>
          </cell>
          <cell r="R44">
            <v>9.5223691358980095E-2</v>
          </cell>
          <cell r="S44">
            <v>0.105</v>
          </cell>
          <cell r="T44">
            <v>0.12</v>
          </cell>
          <cell r="U44">
            <v>0.11099999999999999</v>
          </cell>
          <cell r="V44">
            <v>6.8000000000000005E-2</v>
          </cell>
        </row>
        <row r="45">
          <cell r="A45">
            <v>22</v>
          </cell>
          <cell r="B45">
            <v>0</v>
          </cell>
          <cell r="C45">
            <v>1E-3</v>
          </cell>
          <cell r="D45">
            <v>2E-3</v>
          </cell>
          <cell r="E45">
            <v>3.0000000000000001E-3</v>
          </cell>
          <cell r="F45">
            <v>5.0000000000000001E-3</v>
          </cell>
          <cell r="G45">
            <v>7.0000000000000001E-3</v>
          </cell>
          <cell r="H45">
            <v>8.9999999999999993E-3</v>
          </cell>
          <cell r="I45">
            <v>1.0999999999999999E-2</v>
          </cell>
          <cell r="J45">
            <v>1.2999999999999999E-2</v>
          </cell>
          <cell r="K45">
            <v>1.6E-2</v>
          </cell>
          <cell r="L45">
            <v>0.02</v>
          </cell>
          <cell r="M45">
            <v>2.7E-2</v>
          </cell>
          <cell r="N45">
            <v>4.1000000000000002E-2</v>
          </cell>
          <cell r="O45">
            <v>5.2999999999999999E-2</v>
          </cell>
          <cell r="P45">
            <v>6.3E-2</v>
          </cell>
          <cell r="Q45">
            <v>7.6999999999999999E-2</v>
          </cell>
          <cell r="R45">
            <v>8.6999999999999994E-2</v>
          </cell>
          <cell r="S45">
            <v>0.104</v>
          </cell>
          <cell r="T45">
            <v>0.12</v>
          </cell>
          <cell r="U45">
            <v>0.13100000000000001</v>
          </cell>
          <cell r="V45">
            <v>0.14499999999999999</v>
          </cell>
          <cell r="W45">
            <v>6.5000000000000002E-2</v>
          </cell>
        </row>
        <row r="46">
          <cell r="A46">
            <v>23</v>
          </cell>
          <cell r="B46">
            <v>0</v>
          </cell>
          <cell r="C46">
            <v>0</v>
          </cell>
          <cell r="D46">
            <v>1E-3</v>
          </cell>
          <cell r="E46">
            <v>1E-3</v>
          </cell>
          <cell r="F46">
            <v>2E-3</v>
          </cell>
          <cell r="G46">
            <v>3.0000000000000001E-3</v>
          </cell>
          <cell r="H46">
            <v>4.0000000000000001E-3</v>
          </cell>
          <cell r="I46">
            <v>5.0000000000000001E-3</v>
          </cell>
          <cell r="J46">
            <v>7.0000000000000001E-3</v>
          </cell>
          <cell r="K46">
            <v>8.9999999999999993E-3</v>
          </cell>
          <cell r="L46">
            <v>1.2999999999999999E-2</v>
          </cell>
          <cell r="M46">
            <v>1.9E-2</v>
          </cell>
          <cell r="N46">
            <v>3.3000000000000002E-2</v>
          </cell>
          <cell r="O46">
            <v>4.4999999999999998E-2</v>
          </cell>
          <cell r="P46">
            <v>5.1999999999999998E-2</v>
          </cell>
          <cell r="Q46">
            <v>6.7000000000000004E-2</v>
          </cell>
          <cell r="R46">
            <v>7.6999999999999999E-2</v>
          </cell>
          <cell r="S46">
            <v>9.8000000000000004E-2</v>
          </cell>
          <cell r="T46">
            <v>0.115</v>
          </cell>
          <cell r="U46">
            <v>0.121</v>
          </cell>
          <cell r="V46">
            <v>0.13700000000000001</v>
          </cell>
          <cell r="W46">
            <v>0.13100000000000001</v>
          </cell>
          <cell r="X46">
            <v>0.06</v>
          </cell>
        </row>
        <row r="47">
          <cell r="A47">
            <v>24</v>
          </cell>
          <cell r="B47">
            <v>-4.18165912891327E-4</v>
          </cell>
          <cell r="C47">
            <v>0</v>
          </cell>
          <cell r="D47">
            <v>0</v>
          </cell>
          <cell r="E47">
            <v>0</v>
          </cell>
          <cell r="F47">
            <v>0</v>
          </cell>
          <cell r="G47">
            <v>1E-3</v>
          </cell>
          <cell r="H47">
            <v>2E-3</v>
          </cell>
          <cell r="I47">
            <v>3.0000000000000001E-3</v>
          </cell>
          <cell r="J47">
            <v>4.0000000000000001E-3</v>
          </cell>
          <cell r="K47">
            <v>5.0000000000000001E-3</v>
          </cell>
          <cell r="L47">
            <v>7.0000000000000001E-3</v>
          </cell>
          <cell r="M47">
            <v>8.9999999999999993E-3</v>
          </cell>
          <cell r="N47">
            <v>1.0999999999999999E-2</v>
          </cell>
          <cell r="O47">
            <v>1.4999999999999999E-2</v>
          </cell>
          <cell r="P47">
            <v>2.5000000000000001E-2</v>
          </cell>
          <cell r="Q47">
            <v>3.5000000000000003E-2</v>
          </cell>
          <cell r="R47">
            <v>5.5E-2</v>
          </cell>
          <cell r="S47">
            <v>8.5000000000000006E-2</v>
          </cell>
          <cell r="T47">
            <v>0.105</v>
          </cell>
          <cell r="U47">
            <v>0.11600000000000001</v>
          </cell>
          <cell r="V47">
            <v>0.13600000000000001</v>
          </cell>
          <cell r="W47">
            <v>0.156</v>
          </cell>
          <cell r="X47">
            <v>0.17299999999999999</v>
          </cell>
          <cell r="Y47">
            <v>5.7000000000000002E-2</v>
          </cell>
        </row>
      </sheetData>
      <sheetData sheetId="23" refreshError="1"/>
      <sheetData sheetId="24" refreshError="1"/>
      <sheetData sheetId="25" refreshError="1"/>
      <sheetData sheetId="26" refreshError="1"/>
      <sheetData sheetId="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EE.G"/>
      <sheetName val="Reclass"/>
      <sheetName val="BD_DESPESAS_GERAÇÃO"/>
      <sheetName val="EBITDA_G_CONSOLIDADO"/>
      <sheetName val="Plan4"/>
      <sheetName val="Plan1"/>
      <sheetName val="Plan3"/>
      <sheetName val="Plan2"/>
      <sheetName val="Projeções"/>
      <sheetName val="Pessoal"/>
      <sheetName val="CEEE GT Trabalhista"/>
      <sheetName val="CEEE GT Cível"/>
      <sheetName val="Premiss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6"/>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zoomScale="80" zoomScaleNormal="80" workbookViewId="0">
      <pane xSplit="2" ySplit="3" topLeftCell="C19" activePane="bottomRight" state="frozen"/>
      <selection activeCell="B39" sqref="B39"/>
      <selection pane="topRight" activeCell="B39" sqref="B39"/>
      <selection pane="bottomLeft" activeCell="B39" sqref="B39"/>
      <selection pane="bottomRight" activeCell="E26" sqref="E26:F26"/>
    </sheetView>
  </sheetViews>
  <sheetFormatPr defaultColWidth="9.140625" defaultRowHeight="12.75" x14ac:dyDescent="0.2"/>
  <cols>
    <col min="1" max="1" width="9.140625" style="25"/>
    <col min="2" max="2" width="41.28515625" style="36" customWidth="1"/>
    <col min="3" max="3" width="17" style="25" bestFit="1" customWidth="1"/>
    <col min="4" max="7" width="15.7109375" style="1" customWidth="1"/>
    <col min="8" max="9" width="15.7109375" style="50" customWidth="1"/>
    <col min="10" max="10" width="15.7109375" style="50" hidden="1" customWidth="1"/>
    <col min="11" max="11" width="15.7109375" style="50" customWidth="1"/>
    <col min="12" max="12" width="12" style="56" hidden="1" customWidth="1"/>
    <col min="13" max="16384" width="9.140625" style="50"/>
  </cols>
  <sheetData>
    <row r="1" spans="1:12" ht="30" customHeight="1" x14ac:dyDescent="0.2">
      <c r="A1" s="13" t="e">
        <f>#REF!</f>
        <v>#REF!</v>
      </c>
      <c r="B1" s="16"/>
      <c r="C1" s="13"/>
    </row>
    <row r="2" spans="1:12" ht="25.5" customHeight="1" x14ac:dyDescent="0.2">
      <c r="A2" s="619" t="s">
        <v>0</v>
      </c>
      <c r="B2" s="619" t="s">
        <v>2</v>
      </c>
      <c r="C2" s="23" t="s">
        <v>1</v>
      </c>
      <c r="D2" s="617" t="s">
        <v>65</v>
      </c>
      <c r="E2" s="617" t="s">
        <v>66</v>
      </c>
      <c r="F2" s="613" t="s">
        <v>67</v>
      </c>
      <c r="G2" s="613" t="s">
        <v>71</v>
      </c>
      <c r="H2" s="613" t="s">
        <v>69</v>
      </c>
      <c r="I2" s="613" t="s">
        <v>70</v>
      </c>
      <c r="J2" s="616" t="s">
        <v>22</v>
      </c>
      <c r="K2" s="616" t="s">
        <v>22</v>
      </c>
    </row>
    <row r="3" spans="1:12" x14ac:dyDescent="0.2">
      <c r="A3" s="620"/>
      <c r="B3" s="620"/>
      <c r="C3" s="69" t="s">
        <v>5</v>
      </c>
      <c r="D3" s="618"/>
      <c r="E3" s="618"/>
      <c r="F3" s="614"/>
      <c r="G3" s="614"/>
      <c r="H3" s="614"/>
      <c r="I3" s="614"/>
      <c r="J3" s="616"/>
      <c r="K3" s="616"/>
    </row>
    <row r="4" spans="1:12" s="1" customFormat="1" ht="40.5" customHeight="1" x14ac:dyDescent="0.2">
      <c r="A4" s="22" t="e">
        <f>#REF!</f>
        <v>#REF!</v>
      </c>
      <c r="B4" s="27" t="e">
        <f>#REF!</f>
        <v>#REF!</v>
      </c>
      <c r="C4" s="30" t="e">
        <f>SUBTOTAL(9,C5:C7)</f>
        <v>#REF!</v>
      </c>
      <c r="D4" s="27"/>
      <c r="E4" s="27"/>
      <c r="F4" s="27"/>
      <c r="G4" s="27"/>
      <c r="H4" s="27"/>
      <c r="I4" s="27"/>
      <c r="J4" s="27"/>
      <c r="K4" s="27"/>
      <c r="L4" s="89"/>
    </row>
    <row r="5" spans="1:12" s="1" customFormat="1" ht="25.5" customHeight="1" x14ac:dyDescent="0.2">
      <c r="A5" s="26" t="e">
        <f>#REF!</f>
        <v>#REF!</v>
      </c>
      <c r="B5" s="9" t="e">
        <f>#REF!</f>
        <v>#REF!</v>
      </c>
      <c r="C5" s="6" t="e">
        <f>#REF!*#REF!</f>
        <v>#REF!</v>
      </c>
      <c r="D5" s="70"/>
      <c r="E5" s="70"/>
      <c r="F5" s="70"/>
      <c r="G5" s="70"/>
      <c r="H5" s="70"/>
      <c r="I5" s="70"/>
      <c r="J5" s="70"/>
      <c r="K5" s="70"/>
      <c r="L5" s="89"/>
    </row>
    <row r="6" spans="1:12" s="1" customFormat="1" ht="25.5" customHeight="1" x14ac:dyDescent="0.2">
      <c r="A6" s="26" t="e">
        <f>#REF!</f>
        <v>#REF!</v>
      </c>
      <c r="B6" s="9" t="e">
        <f>#REF!</f>
        <v>#REF!</v>
      </c>
      <c r="C6" s="6" t="e">
        <f>#REF!*#REF!</f>
        <v>#REF!</v>
      </c>
      <c r="D6" s="70"/>
      <c r="E6" s="70"/>
      <c r="F6" s="70"/>
      <c r="G6" s="70"/>
      <c r="H6" s="70"/>
      <c r="I6" s="70"/>
      <c r="J6" s="70"/>
      <c r="K6" s="70"/>
      <c r="L6" s="89"/>
    </row>
    <row r="7" spans="1:12" s="1" customFormat="1" ht="25.5" customHeight="1" x14ac:dyDescent="0.2">
      <c r="A7" s="26" t="e">
        <f>#REF!</f>
        <v>#REF!</v>
      </c>
      <c r="B7" s="9" t="e">
        <f>#REF!</f>
        <v>#REF!</v>
      </c>
      <c r="C7" s="6" t="e">
        <f>#REF!*#REF!</f>
        <v>#REF!</v>
      </c>
      <c r="D7" s="70"/>
      <c r="E7" s="70"/>
      <c r="F7" s="70"/>
      <c r="G7" s="70"/>
      <c r="H7" s="70"/>
      <c r="I7" s="70"/>
      <c r="J7" s="70"/>
      <c r="K7" s="70"/>
      <c r="L7" s="89"/>
    </row>
    <row r="8" spans="1:12" s="1" customFormat="1" ht="25.5" customHeight="1" x14ac:dyDescent="0.2">
      <c r="A8" s="42"/>
      <c r="B8" s="43" t="e">
        <f>#REF!</f>
        <v>#REF!</v>
      </c>
      <c r="C8" s="44" t="e">
        <f>SUBTOTAL(9,C4:C7)</f>
        <v>#REF!</v>
      </c>
      <c r="D8" s="82">
        <f>SUBTOTAL(9,D4:D7)</f>
        <v>0</v>
      </c>
      <c r="E8" s="44">
        <f t="shared" ref="E8:K8" si="0">SUBTOTAL(9,E4:E7)</f>
        <v>0</v>
      </c>
      <c r="F8" s="44">
        <f t="shared" si="0"/>
        <v>0</v>
      </c>
      <c r="G8" s="44">
        <f t="shared" si="0"/>
        <v>0</v>
      </c>
      <c r="H8" s="44">
        <f t="shared" si="0"/>
        <v>0</v>
      </c>
      <c r="I8" s="44">
        <f t="shared" si="0"/>
        <v>0</v>
      </c>
      <c r="J8" s="44">
        <f t="shared" si="0"/>
        <v>0</v>
      </c>
      <c r="K8" s="44">
        <f t="shared" si="0"/>
        <v>0</v>
      </c>
      <c r="L8" s="89"/>
    </row>
    <row r="9" spans="1:12" s="1" customFormat="1" x14ac:dyDescent="0.2">
      <c r="A9" s="90"/>
      <c r="B9" s="91"/>
      <c r="C9" s="92"/>
      <c r="D9" s="93"/>
      <c r="E9" s="93"/>
      <c r="F9" s="93"/>
      <c r="G9" s="93"/>
      <c r="H9" s="93"/>
      <c r="I9" s="93"/>
      <c r="J9" s="93"/>
      <c r="K9" s="93"/>
      <c r="L9" s="89"/>
    </row>
    <row r="10" spans="1:12" s="1" customFormat="1" ht="30" customHeight="1" x14ac:dyDescent="0.2">
      <c r="A10" s="94" t="e">
        <f>#REF!</f>
        <v>#REF!</v>
      </c>
      <c r="B10" s="95"/>
      <c r="C10" s="94"/>
      <c r="D10" s="96"/>
      <c r="E10" s="96"/>
      <c r="F10" s="96"/>
      <c r="G10" s="96"/>
      <c r="H10" s="97"/>
      <c r="I10" s="97"/>
      <c r="J10" s="97"/>
      <c r="K10" s="97"/>
      <c r="L10" s="89"/>
    </row>
    <row r="11" spans="1:12" s="1" customFormat="1" ht="25.5" customHeight="1" x14ac:dyDescent="0.2">
      <c r="A11" s="619" t="s">
        <v>0</v>
      </c>
      <c r="B11" s="619" t="s">
        <v>2</v>
      </c>
      <c r="C11" s="23" t="s">
        <v>1</v>
      </c>
      <c r="D11" s="617" t="s">
        <v>65</v>
      </c>
      <c r="E11" s="617" t="s">
        <v>66</v>
      </c>
      <c r="F11" s="613" t="s">
        <v>67</v>
      </c>
      <c r="G11" s="613" t="s">
        <v>71</v>
      </c>
      <c r="H11" s="613" t="s">
        <v>69</v>
      </c>
      <c r="I11" s="613" t="s">
        <v>70</v>
      </c>
      <c r="J11" s="616" t="s">
        <v>22</v>
      </c>
      <c r="K11" s="616" t="s">
        <v>22</v>
      </c>
      <c r="L11" s="89"/>
    </row>
    <row r="12" spans="1:12" s="1" customFormat="1" ht="25.5" customHeight="1" x14ac:dyDescent="0.2">
      <c r="A12" s="620"/>
      <c r="B12" s="620"/>
      <c r="C12" s="69" t="s">
        <v>5</v>
      </c>
      <c r="D12" s="618"/>
      <c r="E12" s="618"/>
      <c r="F12" s="614"/>
      <c r="G12" s="614"/>
      <c r="H12" s="614"/>
      <c r="I12" s="614"/>
      <c r="J12" s="616"/>
      <c r="K12" s="616"/>
      <c r="L12" s="89"/>
    </row>
    <row r="13" spans="1:12" s="1" customFormat="1" x14ac:dyDescent="0.2">
      <c r="A13" s="22" t="e">
        <f>#REF!</f>
        <v>#REF!</v>
      </c>
      <c r="B13" s="27" t="e">
        <f>#REF!</f>
        <v>#REF!</v>
      </c>
      <c r="C13" s="30" t="e">
        <f>SUBTOTAL(9,C14:C15)</f>
        <v>#REF!</v>
      </c>
      <c r="D13" s="27"/>
      <c r="E13" s="27"/>
      <c r="F13" s="27"/>
      <c r="G13" s="27"/>
      <c r="H13" s="27"/>
      <c r="I13" s="27"/>
      <c r="J13" s="27"/>
      <c r="K13" s="27"/>
      <c r="L13" s="89"/>
    </row>
    <row r="14" spans="1:12" s="1" customFormat="1" ht="25.5" customHeight="1" x14ac:dyDescent="0.2">
      <c r="A14" s="26" t="e">
        <f>#REF!</f>
        <v>#REF!</v>
      </c>
      <c r="B14" s="9" t="e">
        <f>#REF!</f>
        <v>#REF!</v>
      </c>
      <c r="C14" s="6" t="e">
        <f>#REF!*#REF!</f>
        <v>#REF!</v>
      </c>
      <c r="D14" s="70"/>
      <c r="E14" s="70"/>
      <c r="F14" s="70"/>
      <c r="G14" s="70"/>
      <c r="H14" s="70"/>
      <c r="I14" s="70">
        <v>268.74511999999999</v>
      </c>
      <c r="J14" s="77">
        <f>SUM(E14:I14)</f>
        <v>268.74511999999999</v>
      </c>
      <c r="K14" s="77">
        <f>SUM(F14:I14)</f>
        <v>268.74511999999999</v>
      </c>
      <c r="L14" s="89"/>
    </row>
    <row r="15" spans="1:12" s="1" customFormat="1" ht="25.5" customHeight="1" x14ac:dyDescent="0.2">
      <c r="A15" s="26" t="e">
        <f>#REF!</f>
        <v>#REF!</v>
      </c>
      <c r="B15" s="7" t="e">
        <f>#REF!</f>
        <v>#REF!</v>
      </c>
      <c r="C15" s="6" t="e">
        <f>#REF!*#REF!</f>
        <v>#REF!</v>
      </c>
      <c r="D15" s="70"/>
      <c r="E15" s="70"/>
      <c r="F15" s="70"/>
      <c r="G15" s="70"/>
      <c r="H15" s="70"/>
      <c r="I15" s="70"/>
      <c r="J15" s="70"/>
      <c r="K15" s="70"/>
      <c r="L15" s="89"/>
    </row>
    <row r="16" spans="1:12" s="1" customFormat="1" ht="25.5" customHeight="1" x14ac:dyDescent="0.2">
      <c r="A16" s="42"/>
      <c r="B16" s="43" t="e">
        <f>#REF!</f>
        <v>#REF!</v>
      </c>
      <c r="C16" s="44" t="e">
        <f>SUBTOTAL(9,C13:C15)</f>
        <v>#REF!</v>
      </c>
      <c r="D16" s="82">
        <f t="shared" ref="D16:K16" si="1">SUBTOTAL(9,D13:D15)</f>
        <v>0</v>
      </c>
      <c r="E16" s="44">
        <f t="shared" si="1"/>
        <v>0</v>
      </c>
      <c r="F16" s="44">
        <f t="shared" si="1"/>
        <v>0</v>
      </c>
      <c r="G16" s="44">
        <f t="shared" si="1"/>
        <v>0</v>
      </c>
      <c r="H16" s="44">
        <f t="shared" si="1"/>
        <v>0</v>
      </c>
      <c r="I16" s="44">
        <f t="shared" si="1"/>
        <v>268.74511999999999</v>
      </c>
      <c r="J16" s="44">
        <f t="shared" si="1"/>
        <v>268.74511999999999</v>
      </c>
      <c r="K16" s="44">
        <f t="shared" si="1"/>
        <v>268.74511999999999</v>
      </c>
      <c r="L16" s="89"/>
    </row>
    <row r="17" spans="1:12" x14ac:dyDescent="0.2">
      <c r="A17" s="11"/>
      <c r="B17" s="33"/>
      <c r="C17" s="11"/>
      <c r="H17" s="1"/>
      <c r="I17" s="1"/>
    </row>
    <row r="18" spans="1:12" ht="30" customHeight="1" x14ac:dyDescent="0.2">
      <c r="A18" s="13" t="e">
        <f>#REF!</f>
        <v>#REF!</v>
      </c>
      <c r="B18" s="16"/>
      <c r="C18" s="13"/>
      <c r="H18" s="1"/>
      <c r="I18" s="1"/>
    </row>
    <row r="19" spans="1:12" ht="25.5" customHeight="1" x14ac:dyDescent="0.2">
      <c r="A19" s="619" t="e">
        <f>#REF!</f>
        <v>#REF!</v>
      </c>
      <c r="B19" s="619" t="e">
        <f>#REF!</f>
        <v>#REF!</v>
      </c>
      <c r="C19" s="23" t="s">
        <v>1</v>
      </c>
      <c r="D19" s="617" t="s">
        <v>65</v>
      </c>
      <c r="E19" s="617" t="s">
        <v>66</v>
      </c>
      <c r="F19" s="613" t="s">
        <v>67</v>
      </c>
      <c r="G19" s="613" t="s">
        <v>71</v>
      </c>
      <c r="H19" s="613" t="s">
        <v>69</v>
      </c>
      <c r="I19" s="613" t="s">
        <v>70</v>
      </c>
      <c r="J19" s="615" t="s">
        <v>74</v>
      </c>
      <c r="K19" s="615" t="s">
        <v>76</v>
      </c>
    </row>
    <row r="20" spans="1:12" x14ac:dyDescent="0.2">
      <c r="A20" s="620"/>
      <c r="B20" s="620"/>
      <c r="C20" s="29" t="s">
        <v>6</v>
      </c>
      <c r="D20" s="618"/>
      <c r="E20" s="618"/>
      <c r="F20" s="614"/>
      <c r="G20" s="614"/>
      <c r="H20" s="614"/>
      <c r="I20" s="614"/>
      <c r="J20" s="616"/>
      <c r="K20" s="616"/>
    </row>
    <row r="21" spans="1:12" x14ac:dyDescent="0.2">
      <c r="A21" s="28"/>
      <c r="B21" s="10"/>
      <c r="C21" s="31"/>
      <c r="D21" s="31"/>
      <c r="E21" s="31"/>
      <c r="F21" s="31"/>
      <c r="G21" s="31"/>
      <c r="H21" s="31"/>
      <c r="I21" s="31"/>
      <c r="J21" s="31"/>
      <c r="K21" s="31"/>
    </row>
    <row r="22" spans="1:12" ht="30.75" customHeight="1" x14ac:dyDescent="0.2">
      <c r="A22" s="24" t="e">
        <f>#REF!</f>
        <v>#REF!</v>
      </c>
      <c r="B22" s="15" t="e">
        <f>#REF!</f>
        <v>#REF!</v>
      </c>
      <c r="C22" s="32" t="e">
        <f>SUBTOTAL(9,C23:C54)</f>
        <v>#REF!</v>
      </c>
      <c r="D22" s="76" t="s">
        <v>68</v>
      </c>
      <c r="E22" s="76" t="s">
        <v>68</v>
      </c>
      <c r="F22" s="76" t="s">
        <v>68</v>
      </c>
      <c r="G22" s="76" t="s">
        <v>68</v>
      </c>
      <c r="H22" s="76" t="s">
        <v>68</v>
      </c>
      <c r="I22" s="76" t="s">
        <v>68</v>
      </c>
      <c r="J22" s="88" t="s">
        <v>68</v>
      </c>
      <c r="K22" s="88" t="s">
        <v>68</v>
      </c>
    </row>
    <row r="23" spans="1:12" x14ac:dyDescent="0.2">
      <c r="A23" s="22" t="e">
        <f>#REF!</f>
        <v>#REF!</v>
      </c>
      <c r="B23" s="27" t="e">
        <f>#REF!</f>
        <v>#REF!</v>
      </c>
      <c r="C23" s="30" t="e">
        <f>SUBTOTAL(9,C24:C24)</f>
        <v>#REF!</v>
      </c>
      <c r="D23" s="30"/>
      <c r="E23" s="30"/>
      <c r="F23" s="30"/>
      <c r="G23" s="30"/>
      <c r="H23" s="30"/>
      <c r="I23" s="30"/>
      <c r="J23" s="30"/>
      <c r="K23" s="30"/>
    </row>
    <row r="24" spans="1:12" x14ac:dyDescent="0.2">
      <c r="A24" s="26" t="e">
        <f>#REF!</f>
        <v>#REF!</v>
      </c>
      <c r="B24" s="3" t="e">
        <f>#REF!</f>
        <v>#REF!</v>
      </c>
      <c r="C24" s="6" t="e">
        <f>#REF!*#REF!</f>
        <v>#REF!</v>
      </c>
      <c r="D24" s="77"/>
      <c r="E24" s="77"/>
      <c r="F24" s="77"/>
      <c r="G24" s="77"/>
      <c r="H24" s="77">
        <f>313.8311+39.7625+70.77192+284.7138+38.41875</f>
        <v>747.49806999999998</v>
      </c>
      <c r="I24" s="77">
        <f>222.82604+858.42811+863.55714+9.7746</f>
        <v>1954.5858900000001</v>
      </c>
      <c r="J24" s="77">
        <f>SUM(E24:I24)</f>
        <v>2702.0839599999999</v>
      </c>
      <c r="K24" s="77">
        <f>SUM(G24:I24)</f>
        <v>2702.0839599999999</v>
      </c>
      <c r="L24" s="56">
        <f>K24/2</f>
        <v>1351.04198</v>
      </c>
    </row>
    <row r="25" spans="1:12" x14ac:dyDescent="0.2">
      <c r="A25" s="22" t="e">
        <f>#REF!</f>
        <v>#REF!</v>
      </c>
      <c r="B25" s="27" t="e">
        <f>#REF!</f>
        <v>#REF!</v>
      </c>
      <c r="C25" s="30" t="e">
        <f>SUBTOTAL(9,C26:C26)</f>
        <v>#REF!</v>
      </c>
      <c r="D25" s="30"/>
      <c r="E25" s="30"/>
      <c r="F25" s="30"/>
      <c r="G25" s="30"/>
      <c r="H25" s="30"/>
      <c r="I25" s="30"/>
      <c r="J25" s="30"/>
      <c r="K25" s="30"/>
    </row>
    <row r="26" spans="1:12" x14ac:dyDescent="0.2">
      <c r="A26" s="26" t="e">
        <f>#REF!</f>
        <v>#REF!</v>
      </c>
      <c r="B26" s="3" t="e">
        <f>#REF!</f>
        <v>#REF!</v>
      </c>
      <c r="C26" s="6" t="e">
        <f>#REF!*#REF!</f>
        <v>#REF!</v>
      </c>
      <c r="D26" s="83">
        <f>500.4+500.4+291.43241+1875</f>
        <v>3167.2324100000001</v>
      </c>
      <c r="E26" s="77">
        <f>611.6+359.0642+523.41741+1534.19091+611.6</f>
        <v>3639.8725200000003</v>
      </c>
      <c r="F26" s="77">
        <v>87.310299999999998</v>
      </c>
      <c r="G26" s="77">
        <v>2396.0689600000001</v>
      </c>
      <c r="H26" s="77">
        <f>1010.95993+2442.79106</f>
        <v>3453.75099</v>
      </c>
      <c r="I26" s="77">
        <f>365.33809+351.90491</f>
        <v>717.24299999999994</v>
      </c>
      <c r="J26" s="77">
        <f>SUM(E26:I26)</f>
        <v>10294.245770000001</v>
      </c>
      <c r="K26" s="77">
        <f>SUM(G26:I26)</f>
        <v>6567.0629499999995</v>
      </c>
      <c r="L26" s="56">
        <f>K26/2</f>
        <v>3283.5314749999998</v>
      </c>
    </row>
    <row r="27" spans="1:12" x14ac:dyDescent="0.2">
      <c r="A27" s="22" t="e">
        <f>#REF!</f>
        <v>#REF!</v>
      </c>
      <c r="B27" s="27" t="e">
        <f>#REF!</f>
        <v>#REF!</v>
      </c>
      <c r="C27" s="30" t="e">
        <f>SUBTOTAL(9,C28:C28)</f>
        <v>#REF!</v>
      </c>
      <c r="D27" s="30"/>
      <c r="E27" s="30"/>
      <c r="F27" s="30"/>
      <c r="G27" s="30"/>
      <c r="H27" s="30"/>
      <c r="I27" s="30"/>
      <c r="J27" s="30"/>
      <c r="K27" s="30"/>
    </row>
    <row r="28" spans="1:12" x14ac:dyDescent="0.2">
      <c r="A28" s="26" t="e">
        <f>#REF!</f>
        <v>#REF!</v>
      </c>
      <c r="B28" s="3" t="e">
        <f>#REF!</f>
        <v>#REF!</v>
      </c>
      <c r="C28" s="6" t="e">
        <f>#REF!*#REF!</f>
        <v>#REF!</v>
      </c>
      <c r="D28" s="83">
        <f>583.99442+1.20227</f>
        <v>585.19668999999999</v>
      </c>
      <c r="E28" s="77">
        <f>49+841.5</f>
        <v>890.5</v>
      </c>
      <c r="F28" s="77">
        <v>688.79223999999999</v>
      </c>
      <c r="G28" s="77">
        <v>772.41273000000001</v>
      </c>
      <c r="H28" s="77">
        <v>249.99023</v>
      </c>
      <c r="I28" s="77">
        <v>473.49426999999997</v>
      </c>
      <c r="J28" s="77">
        <f>SUM(E28:I28)</f>
        <v>3075.1894699999998</v>
      </c>
      <c r="K28" s="77">
        <f>SUM(G28:I28)</f>
        <v>1495.89723</v>
      </c>
      <c r="L28" s="56">
        <f>K28/2</f>
        <v>747.94861500000002</v>
      </c>
    </row>
    <row r="29" spans="1:12" x14ac:dyDescent="0.2">
      <c r="A29" s="22" t="e">
        <f>#REF!</f>
        <v>#REF!</v>
      </c>
      <c r="B29" s="27" t="e">
        <f>#REF!</f>
        <v>#REF!</v>
      </c>
      <c r="C29" s="30" t="e">
        <f>SUBTOTAL(9,C30:C33)</f>
        <v>#REF!</v>
      </c>
      <c r="D29" s="30"/>
      <c r="E29" s="30"/>
      <c r="F29" s="30"/>
      <c r="G29" s="30"/>
      <c r="H29" s="30"/>
      <c r="I29" s="30"/>
      <c r="J29" s="30"/>
      <c r="K29" s="30"/>
    </row>
    <row r="30" spans="1:12" x14ac:dyDescent="0.2">
      <c r="A30" s="26" t="e">
        <f>#REF!</f>
        <v>#REF!</v>
      </c>
      <c r="B30" s="3" t="e">
        <f>#REF!</f>
        <v>#REF!</v>
      </c>
      <c r="C30" s="6" t="e">
        <f>#REF!*#REF!</f>
        <v>#REF!</v>
      </c>
      <c r="D30" s="77"/>
      <c r="E30" s="77"/>
      <c r="F30" s="77"/>
      <c r="G30" s="77"/>
      <c r="H30" s="77"/>
      <c r="I30" s="77"/>
      <c r="J30" s="77"/>
      <c r="K30" s="77"/>
    </row>
    <row r="31" spans="1:12" x14ac:dyDescent="0.2">
      <c r="A31" s="26" t="e">
        <f>#REF!</f>
        <v>#REF!</v>
      </c>
      <c r="B31" s="3" t="e">
        <f>#REF!</f>
        <v>#REF!</v>
      </c>
      <c r="C31" s="6" t="e">
        <f>#REF!*#REF!</f>
        <v>#REF!</v>
      </c>
      <c r="D31" s="77"/>
      <c r="E31" s="77"/>
      <c r="F31" s="77"/>
      <c r="G31" s="77"/>
      <c r="H31" s="77"/>
      <c r="I31" s="77"/>
      <c r="J31" s="77"/>
      <c r="K31" s="77"/>
    </row>
    <row r="32" spans="1:12" x14ac:dyDescent="0.2">
      <c r="A32" s="26" t="e">
        <f>#REF!</f>
        <v>#REF!</v>
      </c>
      <c r="B32" s="3" t="e">
        <f>#REF!</f>
        <v>#REF!</v>
      </c>
      <c r="C32" s="6" t="e">
        <f>#REF!*#REF!</f>
        <v>#REF!</v>
      </c>
      <c r="D32" s="77"/>
      <c r="E32" s="77"/>
      <c r="F32" s="77"/>
      <c r="G32" s="77"/>
      <c r="H32" s="77"/>
      <c r="I32" s="77"/>
      <c r="J32" s="77"/>
      <c r="K32" s="77"/>
    </row>
    <row r="33" spans="1:12" x14ac:dyDescent="0.2">
      <c r="A33" s="26" t="e">
        <f>#REF!</f>
        <v>#REF!</v>
      </c>
      <c r="B33" s="3" t="e">
        <f>#REF!</f>
        <v>#REF!</v>
      </c>
      <c r="C33" s="6" t="e">
        <f>#REF!*#REF!</f>
        <v>#REF!</v>
      </c>
      <c r="D33" s="77"/>
      <c r="E33" s="77"/>
      <c r="F33" s="77"/>
      <c r="G33" s="81"/>
      <c r="H33" s="81"/>
      <c r="I33" s="81"/>
      <c r="J33" s="77"/>
      <c r="K33" s="77"/>
    </row>
    <row r="34" spans="1:12" x14ac:dyDescent="0.2">
      <c r="A34" s="22" t="e">
        <f>#REF!</f>
        <v>#REF!</v>
      </c>
      <c r="B34" s="27" t="e">
        <f>#REF!</f>
        <v>#REF!</v>
      </c>
      <c r="C34" s="30" t="e">
        <f>SUBTOTAL(9,C35:C38)</f>
        <v>#REF!</v>
      </c>
      <c r="D34" s="30"/>
      <c r="E34" s="30"/>
      <c r="F34" s="30"/>
      <c r="G34" s="30"/>
      <c r="H34" s="30"/>
      <c r="I34" s="30"/>
      <c r="J34" s="30"/>
      <c r="K34" s="30"/>
    </row>
    <row r="35" spans="1:12" x14ac:dyDescent="0.2">
      <c r="A35" s="26" t="e">
        <f>#REF!</f>
        <v>#REF!</v>
      </c>
      <c r="B35" s="3" t="e">
        <f>#REF!</f>
        <v>#REF!</v>
      </c>
      <c r="C35" s="6" t="e">
        <f>#REF!*#REF!</f>
        <v>#REF!</v>
      </c>
      <c r="D35" s="77"/>
      <c r="E35" s="77"/>
      <c r="F35" s="77"/>
      <c r="G35" s="81">
        <f>244.24961+85.10405</f>
        <v>329.35365999999999</v>
      </c>
      <c r="H35" s="81">
        <v>954.58177000000001</v>
      </c>
      <c r="I35" s="81">
        <v>419.93891000000002</v>
      </c>
      <c r="J35" s="77">
        <f>SUM(E35:I35)</f>
        <v>1703.8743400000001</v>
      </c>
      <c r="K35" s="77">
        <f>SUM(G35:I35)</f>
        <v>1703.8743400000001</v>
      </c>
      <c r="L35" s="56">
        <f>K35/2</f>
        <v>851.93717000000004</v>
      </c>
    </row>
    <row r="36" spans="1:12" x14ac:dyDescent="0.2">
      <c r="A36" s="26" t="e">
        <f>#REF!</f>
        <v>#REF!</v>
      </c>
      <c r="B36" s="3" t="e">
        <f>#REF!</f>
        <v>#REF!</v>
      </c>
      <c r="C36" s="6" t="e">
        <f>#REF!*#REF!</f>
        <v>#REF!</v>
      </c>
      <c r="D36" s="77"/>
      <c r="E36" s="77"/>
      <c r="F36" s="77"/>
      <c r="G36" s="81">
        <v>147.24474000000001</v>
      </c>
      <c r="H36" s="81">
        <v>228.35436999999999</v>
      </c>
      <c r="I36" s="81">
        <v>113.17036</v>
      </c>
      <c r="J36" s="77">
        <f>SUM(E36:I36)</f>
        <v>488.76947000000001</v>
      </c>
      <c r="K36" s="77">
        <f>SUM(G36:I36)</f>
        <v>488.76947000000001</v>
      </c>
      <c r="L36" s="56">
        <f>K36/2</f>
        <v>244.38473500000001</v>
      </c>
    </row>
    <row r="37" spans="1:12" x14ac:dyDescent="0.2">
      <c r="A37" s="26" t="e">
        <f>#REF!</f>
        <v>#REF!</v>
      </c>
      <c r="B37" s="3" t="e">
        <f>#REF!</f>
        <v>#REF!</v>
      </c>
      <c r="C37" s="6" t="e">
        <f>#REF!*#REF!</f>
        <v>#REF!</v>
      </c>
      <c r="D37" s="77"/>
      <c r="E37" s="77"/>
      <c r="F37" s="77"/>
      <c r="G37" s="87" t="s">
        <v>75</v>
      </c>
      <c r="H37" s="85"/>
      <c r="I37" s="85"/>
      <c r="J37" s="86"/>
      <c r="K37" s="86"/>
    </row>
    <row r="38" spans="1:12" x14ac:dyDescent="0.2">
      <c r="A38" s="26" t="e">
        <f>#REF!</f>
        <v>#REF!</v>
      </c>
      <c r="B38" s="3" t="e">
        <f>#REF!</f>
        <v>#REF!</v>
      </c>
      <c r="C38" s="6" t="e">
        <f>#REF!*#REF!</f>
        <v>#REF!</v>
      </c>
      <c r="D38" s="77"/>
      <c r="E38" s="77"/>
      <c r="F38" s="77"/>
      <c r="G38" s="81">
        <v>263.19893999999999</v>
      </c>
      <c r="H38" s="81">
        <v>205.86659</v>
      </c>
      <c r="I38" s="81">
        <v>88.293570000000003</v>
      </c>
      <c r="J38" s="77">
        <f>SUM(E38:I38)</f>
        <v>557.35910000000001</v>
      </c>
      <c r="K38" s="77">
        <f>SUM(G38:I38)</f>
        <v>557.35910000000001</v>
      </c>
      <c r="L38" s="56">
        <f>K38/2</f>
        <v>278.67955000000001</v>
      </c>
    </row>
    <row r="39" spans="1:12" x14ac:dyDescent="0.2">
      <c r="A39" s="22" t="e">
        <f>#REF!</f>
        <v>#REF!</v>
      </c>
      <c r="B39" s="27" t="e">
        <f>#REF!</f>
        <v>#REF!</v>
      </c>
      <c r="C39" s="30" t="e">
        <f>SUBTOTAL(9,C40:C40)</f>
        <v>#REF!</v>
      </c>
      <c r="D39" s="30"/>
      <c r="E39" s="30"/>
      <c r="F39" s="30"/>
      <c r="G39" s="30"/>
      <c r="H39" s="30"/>
      <c r="I39" s="30"/>
      <c r="J39" s="30"/>
      <c r="K39" s="30"/>
    </row>
    <row r="40" spans="1:12" x14ac:dyDescent="0.2">
      <c r="A40" s="26" t="e">
        <f>#REF!</f>
        <v>#REF!</v>
      </c>
      <c r="B40" s="3" t="e">
        <f>#REF!</f>
        <v>#REF!</v>
      </c>
      <c r="C40" s="6" t="e">
        <f>#REF!*#REF!</f>
        <v>#REF!</v>
      </c>
      <c r="D40" s="77"/>
      <c r="E40" s="77"/>
      <c r="F40" s="77"/>
      <c r="G40" s="81"/>
      <c r="H40" s="81"/>
      <c r="I40" s="81"/>
      <c r="J40" s="77"/>
      <c r="K40" s="77"/>
    </row>
    <row r="41" spans="1:12" x14ac:dyDescent="0.2">
      <c r="A41" s="22" t="s">
        <v>7</v>
      </c>
      <c r="B41" s="27" t="e">
        <f>#REF!</f>
        <v>#REF!</v>
      </c>
      <c r="C41" s="30" t="e">
        <f>SUBTOTAL(9,C42:C42)</f>
        <v>#REF!</v>
      </c>
      <c r="D41" s="30"/>
      <c r="E41" s="30"/>
      <c r="F41" s="30"/>
      <c r="G41" s="30"/>
      <c r="H41" s="30"/>
      <c r="I41" s="30"/>
      <c r="J41" s="30"/>
      <c r="K41" s="30"/>
    </row>
    <row r="42" spans="1:12" x14ac:dyDescent="0.2">
      <c r="A42" s="26" t="s">
        <v>31</v>
      </c>
      <c r="B42" s="3" t="e">
        <f>#REF!</f>
        <v>#REF!</v>
      </c>
      <c r="C42" s="6" t="e">
        <f>#REF!*#REF!</f>
        <v>#REF!</v>
      </c>
      <c r="D42" s="77"/>
      <c r="E42" s="77"/>
      <c r="F42" s="77"/>
      <c r="G42" s="81"/>
      <c r="H42" s="81"/>
      <c r="I42" s="81"/>
      <c r="J42" s="77"/>
      <c r="K42" s="77"/>
    </row>
    <row r="43" spans="1:12" x14ac:dyDescent="0.2">
      <c r="A43" s="22" t="s">
        <v>8</v>
      </c>
      <c r="B43" s="27" t="e">
        <f>#REF!</f>
        <v>#REF!</v>
      </c>
      <c r="C43" s="30" t="e">
        <f>SUBTOTAL(9,C44:C45)</f>
        <v>#REF!</v>
      </c>
      <c r="D43" s="30"/>
      <c r="E43" s="30"/>
      <c r="F43" s="30"/>
      <c r="G43" s="30"/>
      <c r="H43" s="30"/>
      <c r="I43" s="30"/>
      <c r="J43" s="30"/>
      <c r="K43" s="30"/>
    </row>
    <row r="44" spans="1:12" x14ac:dyDescent="0.2">
      <c r="A44" s="26" t="s">
        <v>32</v>
      </c>
      <c r="B44" s="3" t="e">
        <f>#REF!</f>
        <v>#REF!</v>
      </c>
      <c r="C44" s="6" t="e">
        <f>#REF!*#REF!</f>
        <v>#REF!</v>
      </c>
      <c r="D44" s="77"/>
      <c r="E44" s="77"/>
      <c r="F44" s="77"/>
      <c r="G44" s="81"/>
      <c r="H44" s="81"/>
      <c r="I44" s="81"/>
      <c r="J44" s="77"/>
      <c r="K44" s="77"/>
    </row>
    <row r="45" spans="1:12" x14ac:dyDescent="0.2">
      <c r="A45" s="54" t="s">
        <v>35</v>
      </c>
      <c r="B45" s="57" t="e">
        <f>#REF!</f>
        <v>#REF!</v>
      </c>
      <c r="C45" s="6" t="e">
        <f>#REF!*#REF!</f>
        <v>#REF!</v>
      </c>
      <c r="D45" s="77"/>
      <c r="E45" s="77"/>
      <c r="F45" s="77"/>
      <c r="G45" s="81"/>
      <c r="H45" s="81"/>
      <c r="I45" s="81"/>
      <c r="J45" s="77"/>
      <c r="K45" s="77"/>
    </row>
    <row r="46" spans="1:12" x14ac:dyDescent="0.2">
      <c r="A46" s="22" t="s">
        <v>9</v>
      </c>
      <c r="B46" s="27" t="e">
        <f>#REF!</f>
        <v>#REF!</v>
      </c>
      <c r="C46" s="30" t="e">
        <f>SUBTOTAL(9,C47:C50)</f>
        <v>#REF!</v>
      </c>
      <c r="D46" s="30"/>
      <c r="E46" s="30"/>
      <c r="F46" s="30"/>
      <c r="G46" s="30"/>
      <c r="H46" s="30"/>
      <c r="I46" s="30"/>
      <c r="J46" s="30"/>
      <c r="K46" s="30"/>
    </row>
    <row r="47" spans="1:12" x14ac:dyDescent="0.2">
      <c r="A47" s="26" t="s">
        <v>33</v>
      </c>
      <c r="B47" s="3" t="e">
        <f>#REF!</f>
        <v>#REF!</v>
      </c>
      <c r="C47" s="6" t="e">
        <f>#REF!*#REF!</f>
        <v>#REF!</v>
      </c>
      <c r="D47" s="77"/>
      <c r="E47" s="77"/>
      <c r="F47" s="77"/>
      <c r="G47" s="81"/>
      <c r="H47" s="81">
        <v>83.112300000000005</v>
      </c>
      <c r="I47" s="81">
        <v>748.01070000000004</v>
      </c>
      <c r="J47" s="77">
        <f>SUM(E47:I47)</f>
        <v>831.12300000000005</v>
      </c>
      <c r="K47" s="77">
        <f>SUM(G47:I47)</f>
        <v>831.12300000000005</v>
      </c>
      <c r="L47" s="56">
        <f>K47/2</f>
        <v>415.56150000000002</v>
      </c>
    </row>
    <row r="48" spans="1:12" x14ac:dyDescent="0.2">
      <c r="A48" s="26" t="s">
        <v>57</v>
      </c>
      <c r="B48" s="3" t="e">
        <f>#REF!</f>
        <v>#REF!</v>
      </c>
      <c r="C48" s="6" t="e">
        <f>#REF!*#REF!</f>
        <v>#REF!</v>
      </c>
      <c r="D48" s="77"/>
      <c r="E48" s="77"/>
      <c r="F48" s="77"/>
      <c r="G48" s="81"/>
      <c r="H48" s="81">
        <v>402.37927999999999</v>
      </c>
      <c r="I48" s="81">
        <v>802.43835000000001</v>
      </c>
      <c r="J48" s="77">
        <f>SUM(E48:I48)</f>
        <v>1204.81763</v>
      </c>
      <c r="K48" s="77">
        <f>SUM(G48:I48)</f>
        <v>1204.81763</v>
      </c>
      <c r="L48" s="56">
        <f>K48/2</f>
        <v>602.408815</v>
      </c>
    </row>
    <row r="49" spans="1:12" x14ac:dyDescent="0.2">
      <c r="A49" s="26" t="s">
        <v>58</v>
      </c>
      <c r="B49" s="3" t="e">
        <f>#REF!</f>
        <v>#REF!</v>
      </c>
      <c r="C49" s="6" t="e">
        <f>#REF!*#REF!</f>
        <v>#REF!</v>
      </c>
      <c r="D49" s="77"/>
      <c r="E49" s="77"/>
      <c r="F49" s="77"/>
      <c r="G49" s="81"/>
      <c r="H49" s="81">
        <v>85.006399999999999</v>
      </c>
      <c r="I49" s="81">
        <v>340.0256</v>
      </c>
      <c r="J49" s="77">
        <f>SUM(E49:I49)</f>
        <v>425.03199999999998</v>
      </c>
      <c r="K49" s="77">
        <f>SUM(G49:I49)</f>
        <v>425.03199999999998</v>
      </c>
      <c r="L49" s="56">
        <f>K49/2</f>
        <v>212.51599999999999</v>
      </c>
    </row>
    <row r="50" spans="1:12" x14ac:dyDescent="0.2">
      <c r="A50" s="26" t="s">
        <v>59</v>
      </c>
      <c r="B50" s="3" t="e">
        <f>#REF!</f>
        <v>#REF!</v>
      </c>
      <c r="C50" s="6" t="e">
        <f>#REF!*#REF!</f>
        <v>#REF!</v>
      </c>
      <c r="D50" s="83">
        <f>4344.28503+267.09934+301.47753</f>
        <v>4912.8618999999999</v>
      </c>
      <c r="E50" s="77">
        <f>1789.24261</f>
        <v>1789.24261</v>
      </c>
      <c r="F50" s="77">
        <v>0</v>
      </c>
      <c r="G50" s="81">
        <f>109.29518+105.51245</f>
        <v>214.80763000000002</v>
      </c>
      <c r="H50" s="81">
        <v>375.11818</v>
      </c>
      <c r="I50" s="81">
        <v>0</v>
      </c>
      <c r="J50" s="77">
        <f>SUM(E50:I50)</f>
        <v>2379.16842</v>
      </c>
      <c r="K50" s="77">
        <f>SUM(G50:I50)</f>
        <v>589.92580999999996</v>
      </c>
      <c r="L50" s="56">
        <f>K50/2</f>
        <v>294.96290499999998</v>
      </c>
    </row>
    <row r="51" spans="1:12" x14ac:dyDescent="0.2">
      <c r="A51" s="22" t="s">
        <v>10</v>
      </c>
      <c r="B51" s="27" t="e">
        <f>#REF!</f>
        <v>#REF!</v>
      </c>
      <c r="C51" s="30" t="e">
        <f>SUBTOTAL(9,C52:C52)</f>
        <v>#REF!</v>
      </c>
      <c r="D51" s="30"/>
      <c r="E51" s="30"/>
      <c r="F51" s="30"/>
      <c r="G51" s="30"/>
      <c r="H51" s="30"/>
      <c r="I51" s="30"/>
      <c r="J51" s="30"/>
      <c r="K51" s="30"/>
    </row>
    <row r="52" spans="1:12" x14ac:dyDescent="0.2">
      <c r="A52" s="5" t="s">
        <v>34</v>
      </c>
      <c r="B52" s="4" t="e">
        <f>#REF!</f>
        <v>#REF!</v>
      </c>
      <c r="C52" s="6" t="e">
        <f>#REF!*#REF!</f>
        <v>#REF!</v>
      </c>
      <c r="D52" s="77"/>
      <c r="E52" s="77"/>
      <c r="F52" s="77"/>
      <c r="G52" s="81"/>
      <c r="H52" s="81"/>
      <c r="I52" s="81"/>
      <c r="J52" s="77"/>
      <c r="K52" s="77"/>
    </row>
    <row r="53" spans="1:12" ht="44.25" customHeight="1" x14ac:dyDescent="0.2">
      <c r="A53" s="22" t="s">
        <v>60</v>
      </c>
      <c r="B53" s="27" t="e">
        <f>#REF!</f>
        <v>#REF!</v>
      </c>
      <c r="C53" s="30" t="e">
        <f>SUBTOTAL(9,C54:C54)</f>
        <v>#REF!</v>
      </c>
      <c r="D53" s="30"/>
      <c r="E53" s="30"/>
      <c r="F53" s="30"/>
      <c r="G53" s="30"/>
      <c r="H53" s="30"/>
      <c r="I53" s="30"/>
      <c r="J53" s="30"/>
      <c r="K53" s="30"/>
    </row>
    <row r="54" spans="1:12" x14ac:dyDescent="0.2">
      <c r="A54" s="26" t="s">
        <v>61</v>
      </c>
      <c r="B54" s="3" t="e">
        <f>#REF!</f>
        <v>#REF!</v>
      </c>
      <c r="C54" s="6" t="e">
        <f>#REF!*#REF!</f>
        <v>#REF!</v>
      </c>
      <c r="D54" s="77"/>
      <c r="E54" s="77"/>
      <c r="F54" s="77">
        <f>1783.00055+1780.73597</f>
        <v>3563.7365199999999</v>
      </c>
      <c r="G54" s="81">
        <f>340.3122+342.5</f>
        <v>682.81220000000008</v>
      </c>
      <c r="H54" s="81">
        <v>940.40770999999995</v>
      </c>
      <c r="I54" s="81">
        <v>124.22378</v>
      </c>
      <c r="J54" s="77">
        <f>SUM(E54:I54)</f>
        <v>5311.1802100000004</v>
      </c>
      <c r="K54" s="77">
        <f>SUM(G54:I54)</f>
        <v>1747.4436900000001</v>
      </c>
      <c r="L54" s="56">
        <f>K54/2</f>
        <v>873.72184500000003</v>
      </c>
    </row>
    <row r="55" spans="1:12" ht="26.25" customHeight="1" x14ac:dyDescent="0.2">
      <c r="A55" s="39"/>
      <c r="B55" s="40" t="e">
        <f>#REF!</f>
        <v>#REF!</v>
      </c>
      <c r="C55" s="52" t="e">
        <f>SUBTOTAL(9,C23:C54)</f>
        <v>#REF!</v>
      </c>
      <c r="D55" s="84">
        <f t="shared" ref="D55:J55" si="2">SUBTOTAL(9,D23:D54)</f>
        <v>8665.2910000000011</v>
      </c>
      <c r="E55" s="52">
        <f t="shared" si="2"/>
        <v>6319.615130000001</v>
      </c>
      <c r="F55" s="52">
        <f t="shared" si="2"/>
        <v>4339.8390600000002</v>
      </c>
      <c r="G55" s="52">
        <f t="shared" si="2"/>
        <v>4805.8988600000012</v>
      </c>
      <c r="H55" s="52">
        <f t="shared" si="2"/>
        <v>7726.0658899999999</v>
      </c>
      <c r="I55" s="52">
        <f t="shared" si="2"/>
        <v>5781.42443</v>
      </c>
      <c r="J55" s="52">
        <f t="shared" si="2"/>
        <v>28972.843370000002</v>
      </c>
      <c r="K55" s="52">
        <f>SUBTOTAL(9,K23:K54)</f>
        <v>18313.389179999998</v>
      </c>
      <c r="L55" s="56">
        <f>K55/2</f>
        <v>9156.6945899999992</v>
      </c>
    </row>
    <row r="56" spans="1:12" ht="26.25" customHeight="1" x14ac:dyDescent="0.2">
      <c r="A56" s="46"/>
      <c r="B56" s="80" t="s">
        <v>73</v>
      </c>
      <c r="C56" s="51" t="e">
        <f>#REF!</f>
        <v>#REF!</v>
      </c>
      <c r="D56" s="79" t="e">
        <f>D55/#REF!</f>
        <v>#REF!</v>
      </c>
      <c r="E56" s="79" t="e">
        <f>E55/#REF!</f>
        <v>#REF!</v>
      </c>
      <c r="F56" s="79" t="e">
        <f>F55/#REF!</f>
        <v>#REF!</v>
      </c>
      <c r="G56" s="79" t="e">
        <f>G55/#REF!</f>
        <v>#REF!</v>
      </c>
      <c r="H56" s="79" t="e">
        <f>H55/#REF!</f>
        <v>#REF!</v>
      </c>
      <c r="I56" s="79" t="e">
        <f>I55/#REF!</f>
        <v>#REF!</v>
      </c>
      <c r="J56" s="79" t="e">
        <f>J55/#REF!</f>
        <v>#REF!</v>
      </c>
      <c r="K56" s="79" t="e">
        <f>K55/#REF!</f>
        <v>#REF!</v>
      </c>
      <c r="L56" s="56" t="e">
        <f>J56-K56</f>
        <v>#REF!</v>
      </c>
    </row>
    <row r="57" spans="1:12" ht="30" customHeight="1" x14ac:dyDescent="0.2">
      <c r="A57" s="14" t="e">
        <f>#REF!</f>
        <v>#REF!</v>
      </c>
      <c r="B57" s="34"/>
      <c r="C57" s="14"/>
      <c r="D57" s="78"/>
      <c r="E57" s="78"/>
      <c r="F57" s="78"/>
      <c r="H57" s="78"/>
      <c r="I57" s="1"/>
    </row>
    <row r="58" spans="1:12" ht="25.5" customHeight="1" x14ac:dyDescent="0.2">
      <c r="A58" s="621" t="e">
        <f>#REF!</f>
        <v>#REF!</v>
      </c>
      <c r="B58" s="621" t="e">
        <f>#REF!</f>
        <v>#REF!</v>
      </c>
      <c r="C58" s="21" t="s">
        <v>1</v>
      </c>
      <c r="D58" s="617" t="s">
        <v>65</v>
      </c>
      <c r="E58" s="617" t="s">
        <v>66</v>
      </c>
      <c r="F58" s="613" t="s">
        <v>67</v>
      </c>
      <c r="G58" s="613" t="s">
        <v>71</v>
      </c>
      <c r="H58" s="613" t="s">
        <v>69</v>
      </c>
      <c r="I58" s="613" t="s">
        <v>70</v>
      </c>
      <c r="J58" s="611" t="s">
        <v>22</v>
      </c>
      <c r="K58" s="611" t="s">
        <v>22</v>
      </c>
    </row>
    <row r="59" spans="1:12" x14ac:dyDescent="0.2">
      <c r="A59" s="622"/>
      <c r="B59" s="622"/>
      <c r="C59" s="20" t="s">
        <v>5</v>
      </c>
      <c r="D59" s="618"/>
      <c r="E59" s="618"/>
      <c r="F59" s="614"/>
      <c r="G59" s="614"/>
      <c r="H59" s="614"/>
      <c r="I59" s="614"/>
      <c r="J59" s="612"/>
      <c r="K59" s="612"/>
    </row>
    <row r="60" spans="1:12" ht="30.75" customHeight="1" x14ac:dyDescent="0.2">
      <c r="A60" s="19" t="e">
        <f>#REF!</f>
        <v>#REF!</v>
      </c>
      <c r="B60" s="35" t="e">
        <f>#REF!</f>
        <v>#REF!</v>
      </c>
      <c r="C60" s="8" t="e">
        <f>SUBTOTAL(9,C61:C63)</f>
        <v>#REF!</v>
      </c>
      <c r="D60" s="8"/>
      <c r="E60" s="8"/>
      <c r="F60" s="8"/>
      <c r="G60" s="8"/>
      <c r="H60" s="8"/>
      <c r="I60" s="8"/>
      <c r="J60" s="32"/>
      <c r="K60" s="32"/>
    </row>
    <row r="61" spans="1:12" x14ac:dyDescent="0.2">
      <c r="A61" s="17" t="e">
        <f>#REF!</f>
        <v>#REF!</v>
      </c>
      <c r="B61" s="18" t="e">
        <f>#REF!</f>
        <v>#REF!</v>
      </c>
      <c r="C61" s="2" t="e">
        <f>#REF!*#REF!</f>
        <v>#REF!</v>
      </c>
      <c r="D61" s="2"/>
      <c r="E61" s="2"/>
      <c r="F61" s="2"/>
      <c r="G61" s="2"/>
      <c r="H61" s="2"/>
      <c r="I61" s="2"/>
      <c r="J61" s="2"/>
      <c r="K61" s="2"/>
    </row>
    <row r="62" spans="1:12" x14ac:dyDescent="0.2">
      <c r="A62" s="17" t="e">
        <f>#REF!</f>
        <v>#REF!</v>
      </c>
      <c r="B62" s="18" t="e">
        <f>#REF!</f>
        <v>#REF!</v>
      </c>
      <c r="C62" s="2" t="e">
        <f>#REF!*#REF!</f>
        <v>#REF!</v>
      </c>
      <c r="D62" s="2"/>
      <c r="E62" s="2"/>
      <c r="F62" s="2"/>
      <c r="G62" s="2"/>
      <c r="H62" s="2"/>
      <c r="I62" s="2"/>
      <c r="J62" s="2"/>
      <c r="K62" s="2"/>
    </row>
    <row r="63" spans="1:12" x14ac:dyDescent="0.2">
      <c r="A63" s="17" t="e">
        <f>#REF!</f>
        <v>#REF!</v>
      </c>
      <c r="B63" s="18" t="e">
        <f>#REF!</f>
        <v>#REF!</v>
      </c>
      <c r="C63" s="2" t="e">
        <f>#REF!*#REF!</f>
        <v>#REF!</v>
      </c>
      <c r="D63" s="2"/>
      <c r="E63" s="2"/>
      <c r="F63" s="2"/>
      <c r="G63" s="2"/>
      <c r="H63" s="2"/>
      <c r="I63" s="2"/>
      <c r="J63" s="2"/>
      <c r="K63" s="2"/>
    </row>
    <row r="64" spans="1:12" ht="26.25" customHeight="1" x14ac:dyDescent="0.2">
      <c r="A64" s="45"/>
      <c r="B64" s="40" t="e">
        <f>#REF!</f>
        <v>#REF!</v>
      </c>
      <c r="C64" s="41" t="e">
        <f>#REF!*#REF!</f>
        <v>#REF!</v>
      </c>
      <c r="D64" s="71"/>
      <c r="E64" s="71"/>
      <c r="F64" s="71"/>
      <c r="G64" s="71"/>
      <c r="H64" s="71"/>
      <c r="I64" s="71"/>
      <c r="J64" s="71"/>
      <c r="K64" s="71"/>
    </row>
    <row r="65" spans="1:11" x14ac:dyDescent="0.2">
      <c r="A65" s="12"/>
      <c r="B65" s="33"/>
      <c r="C65" s="11"/>
      <c r="D65" s="78"/>
      <c r="E65" s="78"/>
      <c r="F65" s="78"/>
      <c r="G65" s="78"/>
      <c r="H65" s="78"/>
      <c r="I65" s="78"/>
      <c r="J65" s="78"/>
      <c r="K65" s="78"/>
    </row>
    <row r="66" spans="1:11" ht="30" customHeight="1" x14ac:dyDescent="0.2">
      <c r="A66" s="14" t="s">
        <v>28</v>
      </c>
      <c r="B66" s="33"/>
      <c r="C66" s="11"/>
      <c r="D66" s="78"/>
      <c r="E66" s="78"/>
      <c r="F66" s="78"/>
      <c r="G66" s="78"/>
      <c r="H66" s="78"/>
      <c r="I66" s="78"/>
      <c r="J66" s="78"/>
      <c r="K66" s="78"/>
    </row>
    <row r="67" spans="1:11" ht="20.25" x14ac:dyDescent="0.2">
      <c r="A67" s="73"/>
      <c r="B67" s="74" t="e">
        <f>#REF!</f>
        <v>#REF!</v>
      </c>
      <c r="C67" s="72" t="e">
        <f>#REF!</f>
        <v>#REF!</v>
      </c>
      <c r="D67" s="72"/>
      <c r="E67" s="72"/>
      <c r="F67" s="72"/>
      <c r="G67" s="72"/>
      <c r="H67" s="72"/>
      <c r="I67" s="72"/>
      <c r="J67" s="72"/>
      <c r="K67" s="72"/>
    </row>
    <row r="68" spans="1:11" x14ac:dyDescent="0.2">
      <c r="B68" s="33"/>
      <c r="C68" s="11"/>
      <c r="D68" s="78"/>
      <c r="E68" s="78"/>
      <c r="F68" s="78"/>
      <c r="G68" s="78"/>
      <c r="H68" s="78"/>
      <c r="I68" s="78"/>
      <c r="J68" s="78"/>
      <c r="K68" s="78"/>
    </row>
    <row r="69" spans="1:11" ht="39" customHeight="1" x14ac:dyDescent="0.2">
      <c r="A69" s="73"/>
      <c r="B69" s="74" t="e">
        <f>#REF!</f>
        <v>#REF!</v>
      </c>
      <c r="C69" s="75" t="e">
        <f>C8+C16+C55+C64+C67</f>
        <v>#REF!</v>
      </c>
      <c r="D69" s="75">
        <f t="shared" ref="D69:K69" si="3">D16+D55+D64+D67</f>
        <v>8665.2910000000011</v>
      </c>
      <c r="E69" s="75">
        <f t="shared" si="3"/>
        <v>6319.615130000001</v>
      </c>
      <c r="F69" s="75">
        <f t="shared" si="3"/>
        <v>4339.8390600000002</v>
      </c>
      <c r="G69" s="75">
        <f t="shared" si="3"/>
        <v>4805.8988600000012</v>
      </c>
      <c r="H69" s="75">
        <f t="shared" si="3"/>
        <v>7726.0658899999999</v>
      </c>
      <c r="I69" s="75">
        <f t="shared" si="3"/>
        <v>6050.1695499999996</v>
      </c>
      <c r="J69" s="75">
        <f t="shared" si="3"/>
        <v>29241.588490000002</v>
      </c>
      <c r="K69" s="75">
        <f t="shared" si="3"/>
        <v>18582.134299999998</v>
      </c>
    </row>
    <row r="70" spans="1:11" x14ac:dyDescent="0.2">
      <c r="B70" s="67" t="s">
        <v>72</v>
      </c>
      <c r="C70" s="79" t="e">
        <f>C69/#REF!</f>
        <v>#REF!</v>
      </c>
      <c r="D70" s="79" t="e">
        <f>D69/#REF!</f>
        <v>#REF!</v>
      </c>
      <c r="E70" s="79" t="e">
        <f>E69/#REF!</f>
        <v>#REF!</v>
      </c>
      <c r="F70" s="79" t="e">
        <f>F69/#REF!</f>
        <v>#REF!</v>
      </c>
      <c r="G70" s="79" t="e">
        <f>G69/#REF!</f>
        <v>#REF!</v>
      </c>
      <c r="H70" s="79" t="e">
        <f>H69/#REF!</f>
        <v>#REF!</v>
      </c>
      <c r="I70" s="79" t="e">
        <f>I69/#REF!</f>
        <v>#REF!</v>
      </c>
      <c r="J70" s="79" t="e">
        <f>J69/#REF!</f>
        <v>#REF!</v>
      </c>
      <c r="K70" s="79" t="e">
        <f>K69/#REF!</f>
        <v>#REF!</v>
      </c>
    </row>
  </sheetData>
  <mergeCells count="40">
    <mergeCell ref="K2:K3"/>
    <mergeCell ref="A11:A12"/>
    <mergeCell ref="B11:B12"/>
    <mergeCell ref="D11:D12"/>
    <mergeCell ref="E11:E12"/>
    <mergeCell ref="F11:F12"/>
    <mergeCell ref="G11:G12"/>
    <mergeCell ref="H11:H12"/>
    <mergeCell ref="I11:I12"/>
    <mergeCell ref="J11:J12"/>
    <mergeCell ref="K11:K12"/>
    <mergeCell ref="K19:K20"/>
    <mergeCell ref="K58:K59"/>
    <mergeCell ref="D2:D3"/>
    <mergeCell ref="E2:E3"/>
    <mergeCell ref="A2:A3"/>
    <mergeCell ref="B2:B3"/>
    <mergeCell ref="A58:A59"/>
    <mergeCell ref="B58:B59"/>
    <mergeCell ref="A19:A20"/>
    <mergeCell ref="B19:B20"/>
    <mergeCell ref="D19:D20"/>
    <mergeCell ref="E19:E20"/>
    <mergeCell ref="D58:D59"/>
    <mergeCell ref="E58:E59"/>
    <mergeCell ref="J2:J3"/>
    <mergeCell ref="J19:J20"/>
    <mergeCell ref="J58:J59"/>
    <mergeCell ref="F2:F3"/>
    <mergeCell ref="G2:G3"/>
    <mergeCell ref="H2:H3"/>
    <mergeCell ref="I2:I3"/>
    <mergeCell ref="H19:H20"/>
    <mergeCell ref="I19:I20"/>
    <mergeCell ref="G58:G59"/>
    <mergeCell ref="H58:H59"/>
    <mergeCell ref="I58:I59"/>
    <mergeCell ref="G19:G20"/>
    <mergeCell ref="F19:F20"/>
    <mergeCell ref="F58:F59"/>
  </mergeCells>
  <printOptions horizontalCentered="1"/>
  <pageMargins left="0.39370078740157483" right="0.39370078740157483" top="0.59055118110236227" bottom="0.39370078740157483" header="0.27559055118110237" footer="0.27559055118110237"/>
  <pageSetup paperSize="9" scale="59" fitToHeight="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
  <sheetViews>
    <sheetView zoomScaleNormal="100" workbookViewId="0">
      <pane ySplit="5" topLeftCell="A6" activePane="bottomLeft" state="frozen"/>
      <selection activeCell="L13" sqref="L13"/>
      <selection pane="bottomLeft" activeCell="L13" sqref="L13"/>
    </sheetView>
  </sheetViews>
  <sheetFormatPr defaultRowHeight="14.25" x14ac:dyDescent="0.2"/>
  <cols>
    <col min="1" max="1" width="16.42578125" style="98" customWidth="1"/>
    <col min="2" max="2" width="70.28515625" style="98" customWidth="1"/>
    <col min="3" max="3" width="30.7109375" style="98" customWidth="1"/>
    <col min="4" max="4" width="20.5703125" style="98" bestFit="1" customWidth="1"/>
    <col min="5" max="256" width="9.140625" style="98"/>
    <col min="257" max="257" width="14.5703125" style="98" customWidth="1"/>
    <col min="258" max="259" width="37" style="98" customWidth="1"/>
    <col min="260" max="260" width="11.85546875" style="98" customWidth="1"/>
    <col min="261" max="512" width="9.140625" style="98"/>
    <col min="513" max="513" width="14.5703125" style="98" customWidth="1"/>
    <col min="514" max="515" width="37" style="98" customWidth="1"/>
    <col min="516" max="516" width="11.85546875" style="98" customWidth="1"/>
    <col min="517" max="768" width="9.140625" style="98"/>
    <col min="769" max="769" width="14.5703125" style="98" customWidth="1"/>
    <col min="770" max="771" width="37" style="98" customWidth="1"/>
    <col min="772" max="772" width="11.85546875" style="98" customWidth="1"/>
    <col min="773" max="1024" width="9.140625" style="98"/>
    <col min="1025" max="1025" width="14.5703125" style="98" customWidth="1"/>
    <col min="1026" max="1027" width="37" style="98" customWidth="1"/>
    <col min="1028" max="1028" width="11.85546875" style="98" customWidth="1"/>
    <col min="1029" max="1280" width="9.140625" style="98"/>
    <col min="1281" max="1281" width="14.5703125" style="98" customWidth="1"/>
    <col min="1282" max="1283" width="37" style="98" customWidth="1"/>
    <col min="1284" max="1284" width="11.85546875" style="98" customWidth="1"/>
    <col min="1285" max="1536" width="9.140625" style="98"/>
    <col min="1537" max="1537" width="14.5703125" style="98" customWidth="1"/>
    <col min="1538" max="1539" width="37" style="98" customWidth="1"/>
    <col min="1540" max="1540" width="11.85546875" style="98" customWidth="1"/>
    <col min="1541" max="1792" width="9.140625" style="98"/>
    <col min="1793" max="1793" width="14.5703125" style="98" customWidth="1"/>
    <col min="1794" max="1795" width="37" style="98" customWidth="1"/>
    <col min="1796" max="1796" width="11.85546875" style="98" customWidth="1"/>
    <col min="1797" max="2048" width="9.140625" style="98"/>
    <col min="2049" max="2049" width="14.5703125" style="98" customWidth="1"/>
    <col min="2050" max="2051" width="37" style="98" customWidth="1"/>
    <col min="2052" max="2052" width="11.85546875" style="98" customWidth="1"/>
    <col min="2053" max="2304" width="9.140625" style="98"/>
    <col min="2305" max="2305" width="14.5703125" style="98" customWidth="1"/>
    <col min="2306" max="2307" width="37" style="98" customWidth="1"/>
    <col min="2308" max="2308" width="11.85546875" style="98" customWidth="1"/>
    <col min="2309" max="2560" width="9.140625" style="98"/>
    <col min="2561" max="2561" width="14.5703125" style="98" customWidth="1"/>
    <col min="2562" max="2563" width="37" style="98" customWidth="1"/>
    <col min="2564" max="2564" width="11.85546875" style="98" customWidth="1"/>
    <col min="2565" max="2816" width="9.140625" style="98"/>
    <col min="2817" max="2817" width="14.5703125" style="98" customWidth="1"/>
    <col min="2818" max="2819" width="37" style="98" customWidth="1"/>
    <col min="2820" max="2820" width="11.85546875" style="98" customWidth="1"/>
    <col min="2821" max="3072" width="9.140625" style="98"/>
    <col min="3073" max="3073" width="14.5703125" style="98" customWidth="1"/>
    <col min="3074" max="3075" width="37" style="98" customWidth="1"/>
    <col min="3076" max="3076" width="11.85546875" style="98" customWidth="1"/>
    <col min="3077" max="3328" width="9.140625" style="98"/>
    <col min="3329" max="3329" width="14.5703125" style="98" customWidth="1"/>
    <col min="3330" max="3331" width="37" style="98" customWidth="1"/>
    <col min="3332" max="3332" width="11.85546875" style="98" customWidth="1"/>
    <col min="3333" max="3584" width="9.140625" style="98"/>
    <col min="3585" max="3585" width="14.5703125" style="98" customWidth="1"/>
    <col min="3586" max="3587" width="37" style="98" customWidth="1"/>
    <col min="3588" max="3588" width="11.85546875" style="98" customWidth="1"/>
    <col min="3589" max="3840" width="9.140625" style="98"/>
    <col min="3841" max="3841" width="14.5703125" style="98" customWidth="1"/>
    <col min="3842" max="3843" width="37" style="98" customWidth="1"/>
    <col min="3844" max="3844" width="11.85546875" style="98" customWidth="1"/>
    <col min="3845" max="4096" width="9.140625" style="98"/>
    <col min="4097" max="4097" width="14.5703125" style="98" customWidth="1"/>
    <col min="4098" max="4099" width="37" style="98" customWidth="1"/>
    <col min="4100" max="4100" width="11.85546875" style="98" customWidth="1"/>
    <col min="4101" max="4352" width="9.140625" style="98"/>
    <col min="4353" max="4353" width="14.5703125" style="98" customWidth="1"/>
    <col min="4354" max="4355" width="37" style="98" customWidth="1"/>
    <col min="4356" max="4356" width="11.85546875" style="98" customWidth="1"/>
    <col min="4357" max="4608" width="9.140625" style="98"/>
    <col min="4609" max="4609" width="14.5703125" style="98" customWidth="1"/>
    <col min="4610" max="4611" width="37" style="98" customWidth="1"/>
    <col min="4612" max="4612" width="11.85546875" style="98" customWidth="1"/>
    <col min="4613" max="4864" width="9.140625" style="98"/>
    <col min="4865" max="4865" width="14.5703125" style="98" customWidth="1"/>
    <col min="4866" max="4867" width="37" style="98" customWidth="1"/>
    <col min="4868" max="4868" width="11.85546875" style="98" customWidth="1"/>
    <col min="4869" max="5120" width="9.140625" style="98"/>
    <col min="5121" max="5121" width="14.5703125" style="98" customWidth="1"/>
    <col min="5122" max="5123" width="37" style="98" customWidth="1"/>
    <col min="5124" max="5124" width="11.85546875" style="98" customWidth="1"/>
    <col min="5125" max="5376" width="9.140625" style="98"/>
    <col min="5377" max="5377" width="14.5703125" style="98" customWidth="1"/>
    <col min="5378" max="5379" width="37" style="98" customWidth="1"/>
    <col min="5380" max="5380" width="11.85546875" style="98" customWidth="1"/>
    <col min="5381" max="5632" width="9.140625" style="98"/>
    <col min="5633" max="5633" width="14.5703125" style="98" customWidth="1"/>
    <col min="5634" max="5635" width="37" style="98" customWidth="1"/>
    <col min="5636" max="5636" width="11.85546875" style="98" customWidth="1"/>
    <col min="5637" max="5888" width="9.140625" style="98"/>
    <col min="5889" max="5889" width="14.5703125" style="98" customWidth="1"/>
    <col min="5890" max="5891" width="37" style="98" customWidth="1"/>
    <col min="5892" max="5892" width="11.85546875" style="98" customWidth="1"/>
    <col min="5893" max="6144" width="9.140625" style="98"/>
    <col min="6145" max="6145" width="14.5703125" style="98" customWidth="1"/>
    <col min="6146" max="6147" width="37" style="98" customWidth="1"/>
    <col min="6148" max="6148" width="11.85546875" style="98" customWidth="1"/>
    <col min="6149" max="6400" width="9.140625" style="98"/>
    <col min="6401" max="6401" width="14.5703125" style="98" customWidth="1"/>
    <col min="6402" max="6403" width="37" style="98" customWidth="1"/>
    <col min="6404" max="6404" width="11.85546875" style="98" customWidth="1"/>
    <col min="6405" max="6656" width="9.140625" style="98"/>
    <col min="6657" max="6657" width="14.5703125" style="98" customWidth="1"/>
    <col min="6658" max="6659" width="37" style="98" customWidth="1"/>
    <col min="6660" max="6660" width="11.85546875" style="98" customWidth="1"/>
    <col min="6661" max="6912" width="9.140625" style="98"/>
    <col min="6913" max="6913" width="14.5703125" style="98" customWidth="1"/>
    <col min="6914" max="6915" width="37" style="98" customWidth="1"/>
    <col min="6916" max="6916" width="11.85546875" style="98" customWidth="1"/>
    <col min="6917" max="7168" width="9.140625" style="98"/>
    <col min="7169" max="7169" width="14.5703125" style="98" customWidth="1"/>
    <col min="7170" max="7171" width="37" style="98" customWidth="1"/>
    <col min="7172" max="7172" width="11.85546875" style="98" customWidth="1"/>
    <col min="7173" max="7424" width="9.140625" style="98"/>
    <col min="7425" max="7425" width="14.5703125" style="98" customWidth="1"/>
    <col min="7426" max="7427" width="37" style="98" customWidth="1"/>
    <col min="7428" max="7428" width="11.85546875" style="98" customWidth="1"/>
    <col min="7429" max="7680" width="9.140625" style="98"/>
    <col min="7681" max="7681" width="14.5703125" style="98" customWidth="1"/>
    <col min="7682" max="7683" width="37" style="98" customWidth="1"/>
    <col min="7684" max="7684" width="11.85546875" style="98" customWidth="1"/>
    <col min="7685" max="7936" width="9.140625" style="98"/>
    <col min="7937" max="7937" width="14.5703125" style="98" customWidth="1"/>
    <col min="7938" max="7939" width="37" style="98" customWidth="1"/>
    <col min="7940" max="7940" width="11.85546875" style="98" customWidth="1"/>
    <col min="7941" max="8192" width="9.140625" style="98"/>
    <col min="8193" max="8193" width="14.5703125" style="98" customWidth="1"/>
    <col min="8194" max="8195" width="37" style="98" customWidth="1"/>
    <col min="8196" max="8196" width="11.85546875" style="98" customWidth="1"/>
    <col min="8197" max="8448" width="9.140625" style="98"/>
    <col min="8449" max="8449" width="14.5703125" style="98" customWidth="1"/>
    <col min="8450" max="8451" width="37" style="98" customWidth="1"/>
    <col min="8452" max="8452" width="11.85546875" style="98" customWidth="1"/>
    <col min="8453" max="8704" width="9.140625" style="98"/>
    <col min="8705" max="8705" width="14.5703125" style="98" customWidth="1"/>
    <col min="8706" max="8707" width="37" style="98" customWidth="1"/>
    <col min="8708" max="8708" width="11.85546875" style="98" customWidth="1"/>
    <col min="8709" max="8960" width="9.140625" style="98"/>
    <col min="8961" max="8961" width="14.5703125" style="98" customWidth="1"/>
    <col min="8962" max="8963" width="37" style="98" customWidth="1"/>
    <col min="8964" max="8964" width="11.85546875" style="98" customWidth="1"/>
    <col min="8965" max="9216" width="9.140625" style="98"/>
    <col min="9217" max="9217" width="14.5703125" style="98" customWidth="1"/>
    <col min="9218" max="9219" width="37" style="98" customWidth="1"/>
    <col min="9220" max="9220" width="11.85546875" style="98" customWidth="1"/>
    <col min="9221" max="9472" width="9.140625" style="98"/>
    <col min="9473" max="9473" width="14.5703125" style="98" customWidth="1"/>
    <col min="9474" max="9475" width="37" style="98" customWidth="1"/>
    <col min="9476" max="9476" width="11.85546875" style="98" customWidth="1"/>
    <col min="9477" max="9728" width="9.140625" style="98"/>
    <col min="9729" max="9729" width="14.5703125" style="98" customWidth="1"/>
    <col min="9730" max="9731" width="37" style="98" customWidth="1"/>
    <col min="9732" max="9732" width="11.85546875" style="98" customWidth="1"/>
    <col min="9733" max="9984" width="9.140625" style="98"/>
    <col min="9985" max="9985" width="14.5703125" style="98" customWidth="1"/>
    <col min="9986" max="9987" width="37" style="98" customWidth="1"/>
    <col min="9988" max="9988" width="11.85546875" style="98" customWidth="1"/>
    <col min="9989" max="10240" width="9.140625" style="98"/>
    <col min="10241" max="10241" width="14.5703125" style="98" customWidth="1"/>
    <col min="10242" max="10243" width="37" style="98" customWidth="1"/>
    <col min="10244" max="10244" width="11.85546875" style="98" customWidth="1"/>
    <col min="10245" max="10496" width="9.140625" style="98"/>
    <col min="10497" max="10497" width="14.5703125" style="98" customWidth="1"/>
    <col min="10498" max="10499" width="37" style="98" customWidth="1"/>
    <col min="10500" max="10500" width="11.85546875" style="98" customWidth="1"/>
    <col min="10501" max="10752" width="9.140625" style="98"/>
    <col min="10753" max="10753" width="14.5703125" style="98" customWidth="1"/>
    <col min="10754" max="10755" width="37" style="98" customWidth="1"/>
    <col min="10756" max="10756" width="11.85546875" style="98" customWidth="1"/>
    <col min="10757" max="11008" width="9.140625" style="98"/>
    <col min="11009" max="11009" width="14.5703125" style="98" customWidth="1"/>
    <col min="11010" max="11011" width="37" style="98" customWidth="1"/>
    <col min="11012" max="11012" width="11.85546875" style="98" customWidth="1"/>
    <col min="11013" max="11264" width="9.140625" style="98"/>
    <col min="11265" max="11265" width="14.5703125" style="98" customWidth="1"/>
    <col min="11266" max="11267" width="37" style="98" customWidth="1"/>
    <col min="11268" max="11268" width="11.85546875" style="98" customWidth="1"/>
    <col min="11269" max="11520" width="9.140625" style="98"/>
    <col min="11521" max="11521" width="14.5703125" style="98" customWidth="1"/>
    <col min="11522" max="11523" width="37" style="98" customWidth="1"/>
    <col min="11524" max="11524" width="11.85546875" style="98" customWidth="1"/>
    <col min="11525" max="11776" width="9.140625" style="98"/>
    <col min="11777" max="11777" width="14.5703125" style="98" customWidth="1"/>
    <col min="11778" max="11779" width="37" style="98" customWidth="1"/>
    <col min="11780" max="11780" width="11.85546875" style="98" customWidth="1"/>
    <col min="11781" max="12032" width="9.140625" style="98"/>
    <col min="12033" max="12033" width="14.5703125" style="98" customWidth="1"/>
    <col min="12034" max="12035" width="37" style="98" customWidth="1"/>
    <col min="12036" max="12036" width="11.85546875" style="98" customWidth="1"/>
    <col min="12037" max="12288" width="9.140625" style="98"/>
    <col min="12289" max="12289" width="14.5703125" style="98" customWidth="1"/>
    <col min="12290" max="12291" width="37" style="98" customWidth="1"/>
    <col min="12292" max="12292" width="11.85546875" style="98" customWidth="1"/>
    <col min="12293" max="12544" width="9.140625" style="98"/>
    <col min="12545" max="12545" width="14.5703125" style="98" customWidth="1"/>
    <col min="12546" max="12547" width="37" style="98" customWidth="1"/>
    <col min="12548" max="12548" width="11.85546875" style="98" customWidth="1"/>
    <col min="12549" max="12800" width="9.140625" style="98"/>
    <col min="12801" max="12801" width="14.5703125" style="98" customWidth="1"/>
    <col min="12802" max="12803" width="37" style="98" customWidth="1"/>
    <col min="12804" max="12804" width="11.85546875" style="98" customWidth="1"/>
    <col min="12805" max="13056" width="9.140625" style="98"/>
    <col min="13057" max="13057" width="14.5703125" style="98" customWidth="1"/>
    <col min="13058" max="13059" width="37" style="98" customWidth="1"/>
    <col min="13060" max="13060" width="11.85546875" style="98" customWidth="1"/>
    <col min="13061" max="13312" width="9.140625" style="98"/>
    <col min="13313" max="13313" width="14.5703125" style="98" customWidth="1"/>
    <col min="13314" max="13315" width="37" style="98" customWidth="1"/>
    <col min="13316" max="13316" width="11.85546875" style="98" customWidth="1"/>
    <col min="13317" max="13568" width="9.140625" style="98"/>
    <col min="13569" max="13569" width="14.5703125" style="98" customWidth="1"/>
    <col min="13570" max="13571" width="37" style="98" customWidth="1"/>
    <col min="13572" max="13572" width="11.85546875" style="98" customWidth="1"/>
    <col min="13573" max="13824" width="9.140625" style="98"/>
    <col min="13825" max="13825" width="14.5703125" style="98" customWidth="1"/>
    <col min="13826" max="13827" width="37" style="98" customWidth="1"/>
    <col min="13828" max="13828" width="11.85546875" style="98" customWidth="1"/>
    <col min="13829" max="14080" width="9.140625" style="98"/>
    <col min="14081" max="14081" width="14.5703125" style="98" customWidth="1"/>
    <col min="14082" max="14083" width="37" style="98" customWidth="1"/>
    <col min="14084" max="14084" width="11.85546875" style="98" customWidth="1"/>
    <col min="14085" max="14336" width="9.140625" style="98"/>
    <col min="14337" max="14337" width="14.5703125" style="98" customWidth="1"/>
    <col min="14338" max="14339" width="37" style="98" customWidth="1"/>
    <col min="14340" max="14340" width="11.85546875" style="98" customWidth="1"/>
    <col min="14341" max="14592" width="9.140625" style="98"/>
    <col min="14593" max="14593" width="14.5703125" style="98" customWidth="1"/>
    <col min="14594" max="14595" width="37" style="98" customWidth="1"/>
    <col min="14596" max="14596" width="11.85546875" style="98" customWidth="1"/>
    <col min="14597" max="14848" width="9.140625" style="98"/>
    <col min="14849" max="14849" width="14.5703125" style="98" customWidth="1"/>
    <col min="14850" max="14851" width="37" style="98" customWidth="1"/>
    <col min="14852" max="14852" width="11.85546875" style="98" customWidth="1"/>
    <col min="14853" max="15104" width="9.140625" style="98"/>
    <col min="15105" max="15105" width="14.5703125" style="98" customWidth="1"/>
    <col min="15106" max="15107" width="37" style="98" customWidth="1"/>
    <col min="15108" max="15108" width="11.85546875" style="98" customWidth="1"/>
    <col min="15109" max="15360" width="9.140625" style="98"/>
    <col min="15361" max="15361" width="14.5703125" style="98" customWidth="1"/>
    <col min="15362" max="15363" width="37" style="98" customWidth="1"/>
    <col min="15364" max="15364" width="11.85546875" style="98" customWidth="1"/>
    <col min="15365" max="15616" width="9.140625" style="98"/>
    <col min="15617" max="15617" width="14.5703125" style="98" customWidth="1"/>
    <col min="15618" max="15619" width="37" style="98" customWidth="1"/>
    <col min="15620" max="15620" width="11.85546875" style="98" customWidth="1"/>
    <col min="15621" max="15872" width="9.140625" style="98"/>
    <col min="15873" max="15873" width="14.5703125" style="98" customWidth="1"/>
    <col min="15874" max="15875" width="37" style="98" customWidth="1"/>
    <col min="15876" max="15876" width="11.85546875" style="98" customWidth="1"/>
    <col min="15877" max="16128" width="9.140625" style="98"/>
    <col min="16129" max="16129" width="14.5703125" style="98" customWidth="1"/>
    <col min="16130" max="16131" width="37" style="98" customWidth="1"/>
    <col min="16132" max="16132" width="11.85546875" style="98" customWidth="1"/>
    <col min="16133" max="16384" width="9.140625" style="98"/>
  </cols>
  <sheetData>
    <row r="1" spans="1:4" ht="14.25" customHeight="1" x14ac:dyDescent="0.2">
      <c r="A1" s="722" t="s">
        <v>44</v>
      </c>
      <c r="B1" s="722"/>
      <c r="C1" s="722"/>
      <c r="D1" s="722"/>
    </row>
    <row r="2" spans="1:4" x14ac:dyDescent="0.2">
      <c r="A2" s="723" t="s">
        <v>15</v>
      </c>
      <c r="B2" s="723"/>
      <c r="C2" s="723"/>
      <c r="D2" s="723"/>
    </row>
    <row r="3" spans="1:4" x14ac:dyDescent="0.2">
      <c r="A3" s="723" t="s">
        <v>114</v>
      </c>
      <c r="B3" s="723"/>
      <c r="C3" s="723"/>
      <c r="D3" s="723"/>
    </row>
    <row r="4" spans="1:4" ht="12.75" customHeight="1" x14ac:dyDescent="0.2"/>
    <row r="5" spans="1:4" ht="42.75" x14ac:dyDescent="0.2">
      <c r="A5" s="106" t="s">
        <v>16</v>
      </c>
      <c r="B5" s="106" t="s">
        <v>82</v>
      </c>
      <c r="C5" s="106" t="s">
        <v>17</v>
      </c>
      <c r="D5" s="106" t="s">
        <v>18</v>
      </c>
    </row>
    <row r="6" spans="1:4" s="99" customFormat="1" ht="18" x14ac:dyDescent="0.2">
      <c r="A6" s="719" t="s">
        <v>86</v>
      </c>
      <c r="B6" s="720"/>
      <c r="C6" s="720"/>
      <c r="D6" s="721"/>
    </row>
    <row r="7" spans="1:4" s="99" customFormat="1" ht="30" customHeight="1" x14ac:dyDescent="0.2">
      <c r="A7" s="724" t="s">
        <v>91</v>
      </c>
      <c r="B7" s="725"/>
      <c r="C7" s="725"/>
      <c r="D7" s="726"/>
    </row>
    <row r="8" spans="1:4" ht="42.75" x14ac:dyDescent="0.2">
      <c r="A8" s="100" t="s">
        <v>95</v>
      </c>
      <c r="B8" s="101" t="s">
        <v>115</v>
      </c>
      <c r="C8" s="113" t="s">
        <v>97</v>
      </c>
      <c r="D8" s="100" t="s">
        <v>84</v>
      </c>
    </row>
    <row r="9" spans="1:4" s="99" customFormat="1" ht="18" customHeight="1" x14ac:dyDescent="0.2">
      <c r="A9" s="719" t="s">
        <v>87</v>
      </c>
      <c r="B9" s="720"/>
      <c r="C9" s="720"/>
      <c r="D9" s="721"/>
    </row>
    <row r="10" spans="1:4" s="104" customFormat="1" ht="40.5" customHeight="1" x14ac:dyDescent="0.2">
      <c r="A10" s="724" t="s">
        <v>92</v>
      </c>
      <c r="B10" s="725"/>
      <c r="C10" s="725"/>
      <c r="D10" s="726"/>
    </row>
    <row r="11" spans="1:4" s="104" customFormat="1" ht="28.5" x14ac:dyDescent="0.2">
      <c r="A11" s="727" t="s">
        <v>101</v>
      </c>
      <c r="B11" s="108" t="s">
        <v>117</v>
      </c>
      <c r="C11" s="729" t="s">
        <v>118</v>
      </c>
      <c r="D11" s="731" t="s">
        <v>83</v>
      </c>
    </row>
    <row r="12" spans="1:4" ht="28.5" x14ac:dyDescent="0.2">
      <c r="A12" s="728"/>
      <c r="B12" s="109" t="s">
        <v>116</v>
      </c>
      <c r="C12" s="730"/>
      <c r="D12" s="732"/>
    </row>
    <row r="13" spans="1:4" s="99" customFormat="1" ht="18" customHeight="1" x14ac:dyDescent="0.2">
      <c r="A13" s="719" t="s">
        <v>88</v>
      </c>
      <c r="B13" s="720"/>
      <c r="C13" s="720"/>
      <c r="D13" s="721"/>
    </row>
    <row r="14" spans="1:4" s="99" customFormat="1" ht="70.5" customHeight="1" x14ac:dyDescent="0.2">
      <c r="A14" s="733" t="s">
        <v>90</v>
      </c>
      <c r="B14" s="734"/>
      <c r="C14" s="734"/>
      <c r="D14" s="735"/>
    </row>
    <row r="15" spans="1:4" s="99" customFormat="1" ht="36.75" customHeight="1" x14ac:dyDescent="0.2">
      <c r="A15" s="733" t="s">
        <v>89</v>
      </c>
      <c r="B15" s="734"/>
      <c r="C15" s="734"/>
      <c r="D15" s="735"/>
    </row>
    <row r="16" spans="1:4" s="99" customFormat="1" ht="54" customHeight="1" x14ac:dyDescent="0.2">
      <c r="A16" s="724" t="s">
        <v>94</v>
      </c>
      <c r="B16" s="725"/>
      <c r="C16" s="725"/>
      <c r="D16" s="726"/>
    </row>
    <row r="17" spans="1:4" s="99" customFormat="1" ht="42.75" x14ac:dyDescent="0.2">
      <c r="A17" s="736" t="s">
        <v>102</v>
      </c>
      <c r="B17" s="107" t="s">
        <v>119</v>
      </c>
      <c r="C17" s="105" t="s">
        <v>120</v>
      </c>
      <c r="D17" s="739" t="s">
        <v>83</v>
      </c>
    </row>
    <row r="18" spans="1:4" s="99" customFormat="1" ht="18" x14ac:dyDescent="0.2">
      <c r="A18" s="737"/>
      <c r="B18" s="111" t="s">
        <v>121</v>
      </c>
      <c r="C18" s="110" t="s">
        <v>122</v>
      </c>
      <c r="D18" s="739"/>
    </row>
    <row r="19" spans="1:4" ht="28.5" x14ac:dyDescent="0.2">
      <c r="A19" s="737"/>
      <c r="B19" s="111" t="s">
        <v>123</v>
      </c>
      <c r="C19" s="111" t="s">
        <v>124</v>
      </c>
      <c r="D19" s="739"/>
    </row>
    <row r="20" spans="1:4" ht="28.5" x14ac:dyDescent="0.2">
      <c r="A20" s="737"/>
      <c r="B20" s="114" t="s">
        <v>125</v>
      </c>
      <c r="C20" s="114" t="s">
        <v>126</v>
      </c>
      <c r="D20" s="740"/>
    </row>
    <row r="21" spans="1:4" ht="28.5" x14ac:dyDescent="0.2">
      <c r="A21" s="738"/>
      <c r="B21" s="112" t="s">
        <v>127</v>
      </c>
      <c r="C21" s="112" t="s">
        <v>128</v>
      </c>
      <c r="D21" s="739"/>
    </row>
  </sheetData>
  <mergeCells count="16">
    <mergeCell ref="A14:D14"/>
    <mergeCell ref="A15:D15"/>
    <mergeCell ref="A16:D16"/>
    <mergeCell ref="A17:A21"/>
    <mergeCell ref="D17:D21"/>
    <mergeCell ref="A13:D13"/>
    <mergeCell ref="A1:D1"/>
    <mergeCell ref="A2:D2"/>
    <mergeCell ref="A3:D3"/>
    <mergeCell ref="A6:D6"/>
    <mergeCell ref="A7:D7"/>
    <mergeCell ref="A9:D9"/>
    <mergeCell ref="A10:D10"/>
    <mergeCell ref="A11:A12"/>
    <mergeCell ref="C11:C12"/>
    <mergeCell ref="D11:D12"/>
  </mergeCells>
  <printOptions horizontalCentered="1"/>
  <pageMargins left="0.51181102362204722" right="0.51181102362204722" top="0.98425196850393704" bottom="0.59055118110236227" header="0.31496062992125984" footer="0.31496062992125984"/>
  <pageSetup paperSize="9" scale="99" fitToHeight="7" orientation="landscape" r:id="rId1"/>
  <headerFooter>
    <oddFooter>&amp;C&amp;P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D23"/>
  <sheetViews>
    <sheetView zoomScaleNormal="100" workbookViewId="0">
      <pane ySplit="5" topLeftCell="A15" activePane="bottomLeft" state="frozen"/>
      <selection activeCell="U7" sqref="U7"/>
      <selection pane="bottomLeft" activeCell="G18" sqref="G18"/>
    </sheetView>
  </sheetViews>
  <sheetFormatPr defaultRowHeight="14.25" x14ac:dyDescent="0.2"/>
  <cols>
    <col min="1" max="1" width="16.42578125" style="98" customWidth="1"/>
    <col min="2" max="2" width="70.28515625" style="98" customWidth="1"/>
    <col min="3" max="3" width="30.7109375" style="98" customWidth="1"/>
    <col min="4" max="4" width="20.5703125" style="98" bestFit="1" customWidth="1"/>
    <col min="5" max="256" width="9.140625" style="98"/>
    <col min="257" max="257" width="14.5703125" style="98" customWidth="1"/>
    <col min="258" max="259" width="37" style="98" customWidth="1"/>
    <col min="260" max="260" width="11.85546875" style="98" customWidth="1"/>
    <col min="261" max="512" width="9.140625" style="98"/>
    <col min="513" max="513" width="14.5703125" style="98" customWidth="1"/>
    <col min="514" max="515" width="37" style="98" customWidth="1"/>
    <col min="516" max="516" width="11.85546875" style="98" customWidth="1"/>
    <col min="517" max="768" width="9.140625" style="98"/>
    <col min="769" max="769" width="14.5703125" style="98" customWidth="1"/>
    <col min="770" max="771" width="37" style="98" customWidth="1"/>
    <col min="772" max="772" width="11.85546875" style="98" customWidth="1"/>
    <col min="773" max="1024" width="9.140625" style="98"/>
    <col min="1025" max="1025" width="14.5703125" style="98" customWidth="1"/>
    <col min="1026" max="1027" width="37" style="98" customWidth="1"/>
    <col min="1028" max="1028" width="11.85546875" style="98" customWidth="1"/>
    <col min="1029" max="1280" width="9.140625" style="98"/>
    <col min="1281" max="1281" width="14.5703125" style="98" customWidth="1"/>
    <col min="1282" max="1283" width="37" style="98" customWidth="1"/>
    <col min="1284" max="1284" width="11.85546875" style="98" customWidth="1"/>
    <col min="1285" max="1536" width="9.140625" style="98"/>
    <col min="1537" max="1537" width="14.5703125" style="98" customWidth="1"/>
    <col min="1538" max="1539" width="37" style="98" customWidth="1"/>
    <col min="1540" max="1540" width="11.85546875" style="98" customWidth="1"/>
    <col min="1541" max="1792" width="9.140625" style="98"/>
    <col min="1793" max="1793" width="14.5703125" style="98" customWidth="1"/>
    <col min="1794" max="1795" width="37" style="98" customWidth="1"/>
    <col min="1796" max="1796" width="11.85546875" style="98" customWidth="1"/>
    <col min="1797" max="2048" width="9.140625" style="98"/>
    <col min="2049" max="2049" width="14.5703125" style="98" customWidth="1"/>
    <col min="2050" max="2051" width="37" style="98" customWidth="1"/>
    <col min="2052" max="2052" width="11.85546875" style="98" customWidth="1"/>
    <col min="2053" max="2304" width="9.140625" style="98"/>
    <col min="2305" max="2305" width="14.5703125" style="98" customWidth="1"/>
    <col min="2306" max="2307" width="37" style="98" customWidth="1"/>
    <col min="2308" max="2308" width="11.85546875" style="98" customWidth="1"/>
    <col min="2309" max="2560" width="9.140625" style="98"/>
    <col min="2561" max="2561" width="14.5703125" style="98" customWidth="1"/>
    <col min="2562" max="2563" width="37" style="98" customWidth="1"/>
    <col min="2564" max="2564" width="11.85546875" style="98" customWidth="1"/>
    <col min="2565" max="2816" width="9.140625" style="98"/>
    <col min="2817" max="2817" width="14.5703125" style="98" customWidth="1"/>
    <col min="2818" max="2819" width="37" style="98" customWidth="1"/>
    <col min="2820" max="2820" width="11.85546875" style="98" customWidth="1"/>
    <col min="2821" max="3072" width="9.140625" style="98"/>
    <col min="3073" max="3073" width="14.5703125" style="98" customWidth="1"/>
    <col min="3074" max="3075" width="37" style="98" customWidth="1"/>
    <col min="3076" max="3076" width="11.85546875" style="98" customWidth="1"/>
    <col min="3077" max="3328" width="9.140625" style="98"/>
    <col min="3329" max="3329" width="14.5703125" style="98" customWidth="1"/>
    <col min="3330" max="3331" width="37" style="98" customWidth="1"/>
    <col min="3332" max="3332" width="11.85546875" style="98" customWidth="1"/>
    <col min="3333" max="3584" width="9.140625" style="98"/>
    <col min="3585" max="3585" width="14.5703125" style="98" customWidth="1"/>
    <col min="3586" max="3587" width="37" style="98" customWidth="1"/>
    <col min="3588" max="3588" width="11.85546875" style="98" customWidth="1"/>
    <col min="3589" max="3840" width="9.140625" style="98"/>
    <col min="3841" max="3841" width="14.5703125" style="98" customWidth="1"/>
    <col min="3842" max="3843" width="37" style="98" customWidth="1"/>
    <col min="3844" max="3844" width="11.85546875" style="98" customWidth="1"/>
    <col min="3845" max="4096" width="9.140625" style="98"/>
    <col min="4097" max="4097" width="14.5703125" style="98" customWidth="1"/>
    <col min="4098" max="4099" width="37" style="98" customWidth="1"/>
    <col min="4100" max="4100" width="11.85546875" style="98" customWidth="1"/>
    <col min="4101" max="4352" width="9.140625" style="98"/>
    <col min="4353" max="4353" width="14.5703125" style="98" customWidth="1"/>
    <col min="4354" max="4355" width="37" style="98" customWidth="1"/>
    <col min="4356" max="4356" width="11.85546875" style="98" customWidth="1"/>
    <col min="4357" max="4608" width="9.140625" style="98"/>
    <col min="4609" max="4609" width="14.5703125" style="98" customWidth="1"/>
    <col min="4610" max="4611" width="37" style="98" customWidth="1"/>
    <col min="4612" max="4612" width="11.85546875" style="98" customWidth="1"/>
    <col min="4613" max="4864" width="9.140625" style="98"/>
    <col min="4865" max="4865" width="14.5703125" style="98" customWidth="1"/>
    <col min="4866" max="4867" width="37" style="98" customWidth="1"/>
    <col min="4868" max="4868" width="11.85546875" style="98" customWidth="1"/>
    <col min="4869" max="5120" width="9.140625" style="98"/>
    <col min="5121" max="5121" width="14.5703125" style="98" customWidth="1"/>
    <col min="5122" max="5123" width="37" style="98" customWidth="1"/>
    <col min="5124" max="5124" width="11.85546875" style="98" customWidth="1"/>
    <col min="5125" max="5376" width="9.140625" style="98"/>
    <col min="5377" max="5377" width="14.5703125" style="98" customWidth="1"/>
    <col min="5378" max="5379" width="37" style="98" customWidth="1"/>
    <col min="5380" max="5380" width="11.85546875" style="98" customWidth="1"/>
    <col min="5381" max="5632" width="9.140625" style="98"/>
    <col min="5633" max="5633" width="14.5703125" style="98" customWidth="1"/>
    <col min="5634" max="5635" width="37" style="98" customWidth="1"/>
    <col min="5636" max="5636" width="11.85546875" style="98" customWidth="1"/>
    <col min="5637" max="5888" width="9.140625" style="98"/>
    <col min="5889" max="5889" width="14.5703125" style="98" customWidth="1"/>
    <col min="5890" max="5891" width="37" style="98" customWidth="1"/>
    <col min="5892" max="5892" width="11.85546875" style="98" customWidth="1"/>
    <col min="5893" max="6144" width="9.140625" style="98"/>
    <col min="6145" max="6145" width="14.5703125" style="98" customWidth="1"/>
    <col min="6146" max="6147" width="37" style="98" customWidth="1"/>
    <col min="6148" max="6148" width="11.85546875" style="98" customWidth="1"/>
    <col min="6149" max="6400" width="9.140625" style="98"/>
    <col min="6401" max="6401" width="14.5703125" style="98" customWidth="1"/>
    <col min="6402" max="6403" width="37" style="98" customWidth="1"/>
    <col min="6404" max="6404" width="11.85546875" style="98" customWidth="1"/>
    <col min="6405" max="6656" width="9.140625" style="98"/>
    <col min="6657" max="6657" width="14.5703125" style="98" customWidth="1"/>
    <col min="6658" max="6659" width="37" style="98" customWidth="1"/>
    <col min="6660" max="6660" width="11.85546875" style="98" customWidth="1"/>
    <col min="6661" max="6912" width="9.140625" style="98"/>
    <col min="6913" max="6913" width="14.5703125" style="98" customWidth="1"/>
    <col min="6914" max="6915" width="37" style="98" customWidth="1"/>
    <col min="6916" max="6916" width="11.85546875" style="98" customWidth="1"/>
    <col min="6917" max="7168" width="9.140625" style="98"/>
    <col min="7169" max="7169" width="14.5703125" style="98" customWidth="1"/>
    <col min="7170" max="7171" width="37" style="98" customWidth="1"/>
    <col min="7172" max="7172" width="11.85546875" style="98" customWidth="1"/>
    <col min="7173" max="7424" width="9.140625" style="98"/>
    <col min="7425" max="7425" width="14.5703125" style="98" customWidth="1"/>
    <col min="7426" max="7427" width="37" style="98" customWidth="1"/>
    <col min="7428" max="7428" width="11.85546875" style="98" customWidth="1"/>
    <col min="7429" max="7680" width="9.140625" style="98"/>
    <col min="7681" max="7681" width="14.5703125" style="98" customWidth="1"/>
    <col min="7682" max="7683" width="37" style="98" customWidth="1"/>
    <col min="7684" max="7684" width="11.85546875" style="98" customWidth="1"/>
    <col min="7685" max="7936" width="9.140625" style="98"/>
    <col min="7937" max="7937" width="14.5703125" style="98" customWidth="1"/>
    <col min="7938" max="7939" width="37" style="98" customWidth="1"/>
    <col min="7940" max="7940" width="11.85546875" style="98" customWidth="1"/>
    <col min="7941" max="8192" width="9.140625" style="98"/>
    <col min="8193" max="8193" width="14.5703125" style="98" customWidth="1"/>
    <col min="8194" max="8195" width="37" style="98" customWidth="1"/>
    <col min="8196" max="8196" width="11.85546875" style="98" customWidth="1"/>
    <col min="8197" max="8448" width="9.140625" style="98"/>
    <col min="8449" max="8449" width="14.5703125" style="98" customWidth="1"/>
    <col min="8450" max="8451" width="37" style="98" customWidth="1"/>
    <col min="8452" max="8452" width="11.85546875" style="98" customWidth="1"/>
    <col min="8453" max="8704" width="9.140625" style="98"/>
    <col min="8705" max="8705" width="14.5703125" style="98" customWidth="1"/>
    <col min="8706" max="8707" width="37" style="98" customWidth="1"/>
    <col min="8708" max="8708" width="11.85546875" style="98" customWidth="1"/>
    <col min="8709" max="8960" width="9.140625" style="98"/>
    <col min="8961" max="8961" width="14.5703125" style="98" customWidth="1"/>
    <col min="8962" max="8963" width="37" style="98" customWidth="1"/>
    <col min="8964" max="8964" width="11.85546875" style="98" customWidth="1"/>
    <col min="8965" max="9216" width="9.140625" style="98"/>
    <col min="9217" max="9217" width="14.5703125" style="98" customWidth="1"/>
    <col min="9218" max="9219" width="37" style="98" customWidth="1"/>
    <col min="9220" max="9220" width="11.85546875" style="98" customWidth="1"/>
    <col min="9221" max="9472" width="9.140625" style="98"/>
    <col min="9473" max="9473" width="14.5703125" style="98" customWidth="1"/>
    <col min="9474" max="9475" width="37" style="98" customWidth="1"/>
    <col min="9476" max="9476" width="11.85546875" style="98" customWidth="1"/>
    <col min="9477" max="9728" width="9.140625" style="98"/>
    <col min="9729" max="9729" width="14.5703125" style="98" customWidth="1"/>
    <col min="9730" max="9731" width="37" style="98" customWidth="1"/>
    <col min="9732" max="9732" width="11.85546875" style="98" customWidth="1"/>
    <col min="9733" max="9984" width="9.140625" style="98"/>
    <col min="9985" max="9985" width="14.5703125" style="98" customWidth="1"/>
    <col min="9986" max="9987" width="37" style="98" customWidth="1"/>
    <col min="9988" max="9988" width="11.85546875" style="98" customWidth="1"/>
    <col min="9989" max="10240" width="9.140625" style="98"/>
    <col min="10241" max="10241" width="14.5703125" style="98" customWidth="1"/>
    <col min="10242" max="10243" width="37" style="98" customWidth="1"/>
    <col min="10244" max="10244" width="11.85546875" style="98" customWidth="1"/>
    <col min="10245" max="10496" width="9.140625" style="98"/>
    <col min="10497" max="10497" width="14.5703125" style="98" customWidth="1"/>
    <col min="10498" max="10499" width="37" style="98" customWidth="1"/>
    <col min="10500" max="10500" width="11.85546875" style="98" customWidth="1"/>
    <col min="10501" max="10752" width="9.140625" style="98"/>
    <col min="10753" max="10753" width="14.5703125" style="98" customWidth="1"/>
    <col min="10754" max="10755" width="37" style="98" customWidth="1"/>
    <col min="10756" max="10756" width="11.85546875" style="98" customWidth="1"/>
    <col min="10757" max="11008" width="9.140625" style="98"/>
    <col min="11009" max="11009" width="14.5703125" style="98" customWidth="1"/>
    <col min="11010" max="11011" width="37" style="98" customWidth="1"/>
    <col min="11012" max="11012" width="11.85546875" style="98" customWidth="1"/>
    <col min="11013" max="11264" width="9.140625" style="98"/>
    <col min="11265" max="11265" width="14.5703125" style="98" customWidth="1"/>
    <col min="11266" max="11267" width="37" style="98" customWidth="1"/>
    <col min="11268" max="11268" width="11.85546875" style="98" customWidth="1"/>
    <col min="11269" max="11520" width="9.140625" style="98"/>
    <col min="11521" max="11521" width="14.5703125" style="98" customWidth="1"/>
    <col min="11522" max="11523" width="37" style="98" customWidth="1"/>
    <col min="11524" max="11524" width="11.85546875" style="98" customWidth="1"/>
    <col min="11525" max="11776" width="9.140625" style="98"/>
    <col min="11777" max="11777" width="14.5703125" style="98" customWidth="1"/>
    <col min="11778" max="11779" width="37" style="98" customWidth="1"/>
    <col min="11780" max="11780" width="11.85546875" style="98" customWidth="1"/>
    <col min="11781" max="12032" width="9.140625" style="98"/>
    <col min="12033" max="12033" width="14.5703125" style="98" customWidth="1"/>
    <col min="12034" max="12035" width="37" style="98" customWidth="1"/>
    <col min="12036" max="12036" width="11.85546875" style="98" customWidth="1"/>
    <col min="12037" max="12288" width="9.140625" style="98"/>
    <col min="12289" max="12289" width="14.5703125" style="98" customWidth="1"/>
    <col min="12290" max="12291" width="37" style="98" customWidth="1"/>
    <col min="12292" max="12292" width="11.85546875" style="98" customWidth="1"/>
    <col min="12293" max="12544" width="9.140625" style="98"/>
    <col min="12545" max="12545" width="14.5703125" style="98" customWidth="1"/>
    <col min="12546" max="12547" width="37" style="98" customWidth="1"/>
    <col min="12548" max="12548" width="11.85546875" style="98" customWidth="1"/>
    <col min="12549" max="12800" width="9.140625" style="98"/>
    <col min="12801" max="12801" width="14.5703125" style="98" customWidth="1"/>
    <col min="12802" max="12803" width="37" style="98" customWidth="1"/>
    <col min="12804" max="12804" width="11.85546875" style="98" customWidth="1"/>
    <col min="12805" max="13056" width="9.140625" style="98"/>
    <col min="13057" max="13057" width="14.5703125" style="98" customWidth="1"/>
    <col min="13058" max="13059" width="37" style="98" customWidth="1"/>
    <col min="13060" max="13060" width="11.85546875" style="98" customWidth="1"/>
    <col min="13061" max="13312" width="9.140625" style="98"/>
    <col min="13313" max="13313" width="14.5703125" style="98" customWidth="1"/>
    <col min="13314" max="13315" width="37" style="98" customWidth="1"/>
    <col min="13316" max="13316" width="11.85546875" style="98" customWidth="1"/>
    <col min="13317" max="13568" width="9.140625" style="98"/>
    <col min="13569" max="13569" width="14.5703125" style="98" customWidth="1"/>
    <col min="13570" max="13571" width="37" style="98" customWidth="1"/>
    <col min="13572" max="13572" width="11.85546875" style="98" customWidth="1"/>
    <col min="13573" max="13824" width="9.140625" style="98"/>
    <col min="13825" max="13825" width="14.5703125" style="98" customWidth="1"/>
    <col min="13826" max="13827" width="37" style="98" customWidth="1"/>
    <col min="13828" max="13828" width="11.85546875" style="98" customWidth="1"/>
    <col min="13829" max="14080" width="9.140625" style="98"/>
    <col min="14081" max="14081" width="14.5703125" style="98" customWidth="1"/>
    <col min="14082" max="14083" width="37" style="98" customWidth="1"/>
    <col min="14084" max="14084" width="11.85546875" style="98" customWidth="1"/>
    <col min="14085" max="14336" width="9.140625" style="98"/>
    <col min="14337" max="14337" width="14.5703125" style="98" customWidth="1"/>
    <col min="14338" max="14339" width="37" style="98" customWidth="1"/>
    <col min="14340" max="14340" width="11.85546875" style="98" customWidth="1"/>
    <col min="14341" max="14592" width="9.140625" style="98"/>
    <col min="14593" max="14593" width="14.5703125" style="98" customWidth="1"/>
    <col min="14594" max="14595" width="37" style="98" customWidth="1"/>
    <col min="14596" max="14596" width="11.85546875" style="98" customWidth="1"/>
    <col min="14597" max="14848" width="9.140625" style="98"/>
    <col min="14849" max="14849" width="14.5703125" style="98" customWidth="1"/>
    <col min="14850" max="14851" width="37" style="98" customWidth="1"/>
    <col min="14852" max="14852" width="11.85546875" style="98" customWidth="1"/>
    <col min="14853" max="15104" width="9.140625" style="98"/>
    <col min="15105" max="15105" width="14.5703125" style="98" customWidth="1"/>
    <col min="15106" max="15107" width="37" style="98" customWidth="1"/>
    <col min="15108" max="15108" width="11.85546875" style="98" customWidth="1"/>
    <col min="15109" max="15360" width="9.140625" style="98"/>
    <col min="15361" max="15361" width="14.5703125" style="98" customWidth="1"/>
    <col min="15362" max="15363" width="37" style="98" customWidth="1"/>
    <col min="15364" max="15364" width="11.85546875" style="98" customWidth="1"/>
    <col min="15365" max="15616" width="9.140625" style="98"/>
    <col min="15617" max="15617" width="14.5703125" style="98" customWidth="1"/>
    <col min="15618" max="15619" width="37" style="98" customWidth="1"/>
    <col min="15620" max="15620" width="11.85546875" style="98" customWidth="1"/>
    <col min="15621" max="15872" width="9.140625" style="98"/>
    <col min="15873" max="15873" width="14.5703125" style="98" customWidth="1"/>
    <col min="15874" max="15875" width="37" style="98" customWidth="1"/>
    <col min="15876" max="15876" width="11.85546875" style="98" customWidth="1"/>
    <col min="15877" max="16128" width="9.140625" style="98"/>
    <col min="16129" max="16129" width="14.5703125" style="98" customWidth="1"/>
    <col min="16130" max="16131" width="37" style="98" customWidth="1"/>
    <col min="16132" max="16132" width="11.85546875" style="98" customWidth="1"/>
    <col min="16133" max="16384" width="9.140625" style="98"/>
  </cols>
  <sheetData>
    <row r="1" spans="1:4" ht="29.25" customHeight="1" x14ac:dyDescent="0.2">
      <c r="A1" s="364"/>
      <c r="B1" s="722" t="s">
        <v>44</v>
      </c>
      <c r="C1" s="722"/>
      <c r="D1" s="364"/>
    </row>
    <row r="2" spans="1:4" x14ac:dyDescent="0.2">
      <c r="A2" s="723" t="s">
        <v>15</v>
      </c>
      <c r="B2" s="723"/>
      <c r="C2" s="723"/>
      <c r="D2" s="723"/>
    </row>
    <row r="3" spans="1:4" x14ac:dyDescent="0.2">
      <c r="A3" s="723" t="s">
        <v>85</v>
      </c>
      <c r="B3" s="723"/>
      <c r="C3" s="723"/>
      <c r="D3" s="723"/>
    </row>
    <row r="4" spans="1:4" ht="12.75" customHeight="1" x14ac:dyDescent="0.2"/>
    <row r="5" spans="1:4" ht="45" x14ac:dyDescent="0.2">
      <c r="A5" s="220" t="s">
        <v>16</v>
      </c>
      <c r="B5" s="220" t="s">
        <v>82</v>
      </c>
      <c r="C5" s="220" t="s">
        <v>17</v>
      </c>
      <c r="D5" s="220" t="s">
        <v>18</v>
      </c>
    </row>
    <row r="6" spans="1:4" s="99" customFormat="1" ht="18" x14ac:dyDescent="0.2">
      <c r="A6" s="747" t="s">
        <v>86</v>
      </c>
      <c r="B6" s="748"/>
      <c r="C6" s="748"/>
      <c r="D6" s="749"/>
    </row>
    <row r="7" spans="1:4" s="99" customFormat="1" ht="30" customHeight="1" x14ac:dyDescent="0.2">
      <c r="A7" s="744" t="s">
        <v>91</v>
      </c>
      <c r="B7" s="745"/>
      <c r="C7" s="745"/>
      <c r="D7" s="746"/>
    </row>
    <row r="8" spans="1:4" ht="17.100000000000001" customHeight="1" x14ac:dyDescent="0.2">
      <c r="A8" s="736" t="s">
        <v>95</v>
      </c>
      <c r="B8" s="101" t="s">
        <v>97</v>
      </c>
      <c r="C8" s="736" t="s">
        <v>100</v>
      </c>
      <c r="D8" s="736" t="s">
        <v>83</v>
      </c>
    </row>
    <row r="9" spans="1:4" ht="17.100000000000001" customHeight="1" x14ac:dyDescent="0.2">
      <c r="A9" s="737"/>
      <c r="B9" s="102" t="s">
        <v>98</v>
      </c>
      <c r="C9" s="737"/>
      <c r="D9" s="737"/>
    </row>
    <row r="10" spans="1:4" ht="17.100000000000001" customHeight="1" x14ac:dyDescent="0.2">
      <c r="A10" s="737"/>
      <c r="B10" s="102" t="s">
        <v>99</v>
      </c>
      <c r="C10" s="737"/>
      <c r="D10" s="737"/>
    </row>
    <row r="11" spans="1:4" ht="17.100000000000001" customHeight="1" x14ac:dyDescent="0.2">
      <c r="A11" s="738"/>
      <c r="B11" s="103" t="s">
        <v>96</v>
      </c>
      <c r="C11" s="738"/>
      <c r="D11" s="738"/>
    </row>
    <row r="12" spans="1:4" s="99" customFormat="1" ht="18" customHeight="1" x14ac:dyDescent="0.2">
      <c r="A12" s="747" t="s">
        <v>87</v>
      </c>
      <c r="B12" s="748"/>
      <c r="C12" s="748"/>
      <c r="D12" s="749"/>
    </row>
    <row r="13" spans="1:4" s="104" customFormat="1" ht="40.5" customHeight="1" x14ac:dyDescent="0.2">
      <c r="A13" s="744" t="s">
        <v>92</v>
      </c>
      <c r="B13" s="745"/>
      <c r="C13" s="745"/>
      <c r="D13" s="746"/>
    </row>
    <row r="14" spans="1:4" s="104" customFormat="1" ht="28.5" x14ac:dyDescent="0.2">
      <c r="A14" s="727" t="s">
        <v>101</v>
      </c>
      <c r="B14" s="108" t="s">
        <v>103</v>
      </c>
      <c r="C14" s="750" t="s">
        <v>105</v>
      </c>
      <c r="D14" s="731" t="s">
        <v>83</v>
      </c>
    </row>
    <row r="15" spans="1:4" ht="28.5" x14ac:dyDescent="0.2">
      <c r="A15" s="728"/>
      <c r="B15" s="109" t="s">
        <v>104</v>
      </c>
      <c r="C15" s="751"/>
      <c r="D15" s="732"/>
    </row>
    <row r="16" spans="1:4" s="99" customFormat="1" ht="18" customHeight="1" x14ac:dyDescent="0.2">
      <c r="A16" s="747" t="s">
        <v>88</v>
      </c>
      <c r="B16" s="748"/>
      <c r="C16" s="748"/>
      <c r="D16" s="749"/>
    </row>
    <row r="17" spans="1:4" s="99" customFormat="1" ht="70.5" customHeight="1" x14ac:dyDescent="0.2">
      <c r="A17" s="741" t="s">
        <v>90</v>
      </c>
      <c r="B17" s="742"/>
      <c r="C17" s="742"/>
      <c r="D17" s="743"/>
    </row>
    <row r="18" spans="1:4" s="99" customFormat="1" ht="36.75" customHeight="1" x14ac:dyDescent="0.2">
      <c r="A18" s="741" t="s">
        <v>89</v>
      </c>
      <c r="B18" s="742"/>
      <c r="C18" s="742"/>
      <c r="D18" s="743"/>
    </row>
    <row r="19" spans="1:4" s="99" customFormat="1" ht="54" customHeight="1" x14ac:dyDescent="0.2">
      <c r="A19" s="744" t="s">
        <v>94</v>
      </c>
      <c r="B19" s="745"/>
      <c r="C19" s="745"/>
      <c r="D19" s="746"/>
    </row>
    <row r="20" spans="1:4" s="99" customFormat="1" ht="28.5" x14ac:dyDescent="0.2">
      <c r="A20" s="736" t="s">
        <v>102</v>
      </c>
      <c r="B20" s="107" t="s">
        <v>107</v>
      </c>
      <c r="C20" s="105" t="s">
        <v>106</v>
      </c>
      <c r="D20" s="739" t="s">
        <v>83</v>
      </c>
    </row>
    <row r="21" spans="1:4" s="99" customFormat="1" ht="18" x14ac:dyDescent="0.2">
      <c r="A21" s="737"/>
      <c r="B21" s="110" t="s">
        <v>108</v>
      </c>
      <c r="C21" s="110" t="s">
        <v>112</v>
      </c>
      <c r="D21" s="739"/>
    </row>
    <row r="22" spans="1:4" ht="28.5" x14ac:dyDescent="0.2">
      <c r="A22" s="737"/>
      <c r="B22" s="111" t="s">
        <v>109</v>
      </c>
      <c r="C22" s="111" t="s">
        <v>110</v>
      </c>
      <c r="D22" s="739"/>
    </row>
    <row r="23" spans="1:4" ht="28.5" x14ac:dyDescent="0.2">
      <c r="A23" s="738"/>
      <c r="B23" s="112" t="s">
        <v>111</v>
      </c>
      <c r="C23" s="112" t="s">
        <v>113</v>
      </c>
      <c r="D23" s="739"/>
    </row>
  </sheetData>
  <mergeCells count="19">
    <mergeCell ref="B1:C1"/>
    <mergeCell ref="A14:A15"/>
    <mergeCell ref="C14:C15"/>
    <mergeCell ref="D14:D15"/>
    <mergeCell ref="A2:D2"/>
    <mergeCell ref="A3:D3"/>
    <mergeCell ref="A6:D6"/>
    <mergeCell ref="A7:D7"/>
    <mergeCell ref="A12:D12"/>
    <mergeCell ref="A13:D13"/>
    <mergeCell ref="A8:A11"/>
    <mergeCell ref="C8:C11"/>
    <mergeCell ref="D8:D11"/>
    <mergeCell ref="A18:D18"/>
    <mergeCell ref="A19:D19"/>
    <mergeCell ref="A20:A23"/>
    <mergeCell ref="A16:D16"/>
    <mergeCell ref="A17:D17"/>
    <mergeCell ref="D20:D23"/>
  </mergeCells>
  <printOptions horizontalCentered="1"/>
  <pageMargins left="0.51181102362204722" right="0.51181102362204722" top="0.98425196850393704" bottom="0.59055118110236227" header="0.31496062992125984" footer="0.31496062992125984"/>
  <pageSetup paperSize="9" scale="99" fitToHeight="7" orientation="landscape" r:id="rId1"/>
  <headerFooter>
    <oddFooter>&amp;C&amp;P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zoomScaleNormal="100" workbookViewId="0">
      <pane ySplit="5" topLeftCell="A6" activePane="bottomLeft" state="frozen"/>
      <selection activeCell="L13" sqref="L13"/>
      <selection pane="bottomLeft" activeCell="G14" sqref="G14"/>
    </sheetView>
  </sheetViews>
  <sheetFormatPr defaultRowHeight="15" x14ac:dyDescent="0.2"/>
  <cols>
    <col min="1" max="2" width="25.7109375" style="175" customWidth="1"/>
    <col min="3" max="3" width="24.140625" style="175" customWidth="1"/>
    <col min="4" max="4" width="17.5703125" style="175" bestFit="1" customWidth="1"/>
    <col min="5" max="256" width="9.140625" style="175"/>
    <col min="257" max="257" width="14.5703125" style="175" customWidth="1"/>
    <col min="258" max="259" width="37" style="175" customWidth="1"/>
    <col min="260" max="260" width="11.85546875" style="175" customWidth="1"/>
    <col min="261" max="512" width="9.140625" style="175"/>
    <col min="513" max="513" width="14.5703125" style="175" customWidth="1"/>
    <col min="514" max="515" width="37" style="175" customWidth="1"/>
    <col min="516" max="516" width="11.85546875" style="175" customWidth="1"/>
    <col min="517" max="768" width="9.140625" style="175"/>
    <col min="769" max="769" width="14.5703125" style="175" customWidth="1"/>
    <col min="770" max="771" width="37" style="175" customWidth="1"/>
    <col min="772" max="772" width="11.85546875" style="175" customWidth="1"/>
    <col min="773" max="1024" width="9.140625" style="175"/>
    <col min="1025" max="1025" width="14.5703125" style="175" customWidth="1"/>
    <col min="1026" max="1027" width="37" style="175" customWidth="1"/>
    <col min="1028" max="1028" width="11.85546875" style="175" customWidth="1"/>
    <col min="1029" max="1280" width="9.140625" style="175"/>
    <col min="1281" max="1281" width="14.5703125" style="175" customWidth="1"/>
    <col min="1282" max="1283" width="37" style="175" customWidth="1"/>
    <col min="1284" max="1284" width="11.85546875" style="175" customWidth="1"/>
    <col min="1285" max="1536" width="9.140625" style="175"/>
    <col min="1537" max="1537" width="14.5703125" style="175" customWidth="1"/>
    <col min="1538" max="1539" width="37" style="175" customWidth="1"/>
    <col min="1540" max="1540" width="11.85546875" style="175" customWidth="1"/>
    <col min="1541" max="1792" width="9.140625" style="175"/>
    <col min="1793" max="1793" width="14.5703125" style="175" customWidth="1"/>
    <col min="1794" max="1795" width="37" style="175" customWidth="1"/>
    <col min="1796" max="1796" width="11.85546875" style="175" customWidth="1"/>
    <col min="1797" max="2048" width="9.140625" style="175"/>
    <col min="2049" max="2049" width="14.5703125" style="175" customWidth="1"/>
    <col min="2050" max="2051" width="37" style="175" customWidth="1"/>
    <col min="2052" max="2052" width="11.85546875" style="175" customWidth="1"/>
    <col min="2053" max="2304" width="9.140625" style="175"/>
    <col min="2305" max="2305" width="14.5703125" style="175" customWidth="1"/>
    <col min="2306" max="2307" width="37" style="175" customWidth="1"/>
    <col min="2308" max="2308" width="11.85546875" style="175" customWidth="1"/>
    <col min="2309" max="2560" width="9.140625" style="175"/>
    <col min="2561" max="2561" width="14.5703125" style="175" customWidth="1"/>
    <col min="2562" max="2563" width="37" style="175" customWidth="1"/>
    <col min="2564" max="2564" width="11.85546875" style="175" customWidth="1"/>
    <col min="2565" max="2816" width="9.140625" style="175"/>
    <col min="2817" max="2817" width="14.5703125" style="175" customWidth="1"/>
    <col min="2818" max="2819" width="37" style="175" customWidth="1"/>
    <col min="2820" max="2820" width="11.85546875" style="175" customWidth="1"/>
    <col min="2821" max="3072" width="9.140625" style="175"/>
    <col min="3073" max="3073" width="14.5703125" style="175" customWidth="1"/>
    <col min="3074" max="3075" width="37" style="175" customWidth="1"/>
    <col min="3076" max="3076" width="11.85546875" style="175" customWidth="1"/>
    <col min="3077" max="3328" width="9.140625" style="175"/>
    <col min="3329" max="3329" width="14.5703125" style="175" customWidth="1"/>
    <col min="3330" max="3331" width="37" style="175" customWidth="1"/>
    <col min="3332" max="3332" width="11.85546875" style="175" customWidth="1"/>
    <col min="3333" max="3584" width="9.140625" style="175"/>
    <col min="3585" max="3585" width="14.5703125" style="175" customWidth="1"/>
    <col min="3586" max="3587" width="37" style="175" customWidth="1"/>
    <col min="3588" max="3588" width="11.85546875" style="175" customWidth="1"/>
    <col min="3589" max="3840" width="9.140625" style="175"/>
    <col min="3841" max="3841" width="14.5703125" style="175" customWidth="1"/>
    <col min="3842" max="3843" width="37" style="175" customWidth="1"/>
    <col min="3844" max="3844" width="11.85546875" style="175" customWidth="1"/>
    <col min="3845" max="4096" width="9.140625" style="175"/>
    <col min="4097" max="4097" width="14.5703125" style="175" customWidth="1"/>
    <col min="4098" max="4099" width="37" style="175" customWidth="1"/>
    <col min="4100" max="4100" width="11.85546875" style="175" customWidth="1"/>
    <col min="4101" max="4352" width="9.140625" style="175"/>
    <col min="4353" max="4353" width="14.5703125" style="175" customWidth="1"/>
    <col min="4354" max="4355" width="37" style="175" customWidth="1"/>
    <col min="4356" max="4356" width="11.85546875" style="175" customWidth="1"/>
    <col min="4357" max="4608" width="9.140625" style="175"/>
    <col min="4609" max="4609" width="14.5703125" style="175" customWidth="1"/>
    <col min="4610" max="4611" width="37" style="175" customWidth="1"/>
    <col min="4612" max="4612" width="11.85546875" style="175" customWidth="1"/>
    <col min="4613" max="4864" width="9.140625" style="175"/>
    <col min="4865" max="4865" width="14.5703125" style="175" customWidth="1"/>
    <col min="4866" max="4867" width="37" style="175" customWidth="1"/>
    <col min="4868" max="4868" width="11.85546875" style="175" customWidth="1"/>
    <col min="4869" max="5120" width="9.140625" style="175"/>
    <col min="5121" max="5121" width="14.5703125" style="175" customWidth="1"/>
    <col min="5122" max="5123" width="37" style="175" customWidth="1"/>
    <col min="5124" max="5124" width="11.85546875" style="175" customWidth="1"/>
    <col min="5125" max="5376" width="9.140625" style="175"/>
    <col min="5377" max="5377" width="14.5703125" style="175" customWidth="1"/>
    <col min="5378" max="5379" width="37" style="175" customWidth="1"/>
    <col min="5380" max="5380" width="11.85546875" style="175" customWidth="1"/>
    <col min="5381" max="5632" width="9.140625" style="175"/>
    <col min="5633" max="5633" width="14.5703125" style="175" customWidth="1"/>
    <col min="5634" max="5635" width="37" style="175" customWidth="1"/>
    <col min="5636" max="5636" width="11.85546875" style="175" customWidth="1"/>
    <col min="5637" max="5888" width="9.140625" style="175"/>
    <col min="5889" max="5889" width="14.5703125" style="175" customWidth="1"/>
    <col min="5890" max="5891" width="37" style="175" customWidth="1"/>
    <col min="5892" max="5892" width="11.85546875" style="175" customWidth="1"/>
    <col min="5893" max="6144" width="9.140625" style="175"/>
    <col min="6145" max="6145" width="14.5703125" style="175" customWidth="1"/>
    <col min="6146" max="6147" width="37" style="175" customWidth="1"/>
    <col min="6148" max="6148" width="11.85546875" style="175" customWidth="1"/>
    <col min="6149" max="6400" width="9.140625" style="175"/>
    <col min="6401" max="6401" width="14.5703125" style="175" customWidth="1"/>
    <col min="6402" max="6403" width="37" style="175" customWidth="1"/>
    <col min="6404" max="6404" width="11.85546875" style="175" customWidth="1"/>
    <col min="6405" max="6656" width="9.140625" style="175"/>
    <col min="6657" max="6657" width="14.5703125" style="175" customWidth="1"/>
    <col min="6658" max="6659" width="37" style="175" customWidth="1"/>
    <col min="6660" max="6660" width="11.85546875" style="175" customWidth="1"/>
    <col min="6661" max="6912" width="9.140625" style="175"/>
    <col min="6913" max="6913" width="14.5703125" style="175" customWidth="1"/>
    <col min="6914" max="6915" width="37" style="175" customWidth="1"/>
    <col min="6916" max="6916" width="11.85546875" style="175" customWidth="1"/>
    <col min="6917" max="7168" width="9.140625" style="175"/>
    <col min="7169" max="7169" width="14.5703125" style="175" customWidth="1"/>
    <col min="7170" max="7171" width="37" style="175" customWidth="1"/>
    <col min="7172" max="7172" width="11.85546875" style="175" customWidth="1"/>
    <col min="7173" max="7424" width="9.140625" style="175"/>
    <col min="7425" max="7425" width="14.5703125" style="175" customWidth="1"/>
    <col min="7426" max="7427" width="37" style="175" customWidth="1"/>
    <col min="7428" max="7428" width="11.85546875" style="175" customWidth="1"/>
    <col min="7429" max="7680" width="9.140625" style="175"/>
    <col min="7681" max="7681" width="14.5703125" style="175" customWidth="1"/>
    <col min="7682" max="7683" width="37" style="175" customWidth="1"/>
    <col min="7684" max="7684" width="11.85546875" style="175" customWidth="1"/>
    <col min="7685" max="7936" width="9.140625" style="175"/>
    <col min="7937" max="7937" width="14.5703125" style="175" customWidth="1"/>
    <col min="7938" max="7939" width="37" style="175" customWidth="1"/>
    <col min="7940" max="7940" width="11.85546875" style="175" customWidth="1"/>
    <col min="7941" max="8192" width="9.140625" style="175"/>
    <col min="8193" max="8193" width="14.5703125" style="175" customWidth="1"/>
    <col min="8194" max="8195" width="37" style="175" customWidth="1"/>
    <col min="8196" max="8196" width="11.85546875" style="175" customWidth="1"/>
    <col min="8197" max="8448" width="9.140625" style="175"/>
    <col min="8449" max="8449" width="14.5703125" style="175" customWidth="1"/>
    <col min="8450" max="8451" width="37" style="175" customWidth="1"/>
    <col min="8452" max="8452" width="11.85546875" style="175" customWidth="1"/>
    <col min="8453" max="8704" width="9.140625" style="175"/>
    <col min="8705" max="8705" width="14.5703125" style="175" customWidth="1"/>
    <col min="8706" max="8707" width="37" style="175" customWidth="1"/>
    <col min="8708" max="8708" width="11.85546875" style="175" customWidth="1"/>
    <col min="8709" max="8960" width="9.140625" style="175"/>
    <col min="8961" max="8961" width="14.5703125" style="175" customWidth="1"/>
    <col min="8962" max="8963" width="37" style="175" customWidth="1"/>
    <col min="8964" max="8964" width="11.85546875" style="175" customWidth="1"/>
    <col min="8965" max="9216" width="9.140625" style="175"/>
    <col min="9217" max="9217" width="14.5703125" style="175" customWidth="1"/>
    <col min="9218" max="9219" width="37" style="175" customWidth="1"/>
    <col min="9220" max="9220" width="11.85546875" style="175" customWidth="1"/>
    <col min="9221" max="9472" width="9.140625" style="175"/>
    <col min="9473" max="9473" width="14.5703125" style="175" customWidth="1"/>
    <col min="9474" max="9475" width="37" style="175" customWidth="1"/>
    <col min="9476" max="9476" width="11.85546875" style="175" customWidth="1"/>
    <col min="9477" max="9728" width="9.140625" style="175"/>
    <col min="9729" max="9729" width="14.5703125" style="175" customWidth="1"/>
    <col min="9730" max="9731" width="37" style="175" customWidth="1"/>
    <col min="9732" max="9732" width="11.85546875" style="175" customWidth="1"/>
    <col min="9733" max="9984" width="9.140625" style="175"/>
    <col min="9985" max="9985" width="14.5703125" style="175" customWidth="1"/>
    <col min="9986" max="9987" width="37" style="175" customWidth="1"/>
    <col min="9988" max="9988" width="11.85546875" style="175" customWidth="1"/>
    <col min="9989" max="10240" width="9.140625" style="175"/>
    <col min="10241" max="10241" width="14.5703125" style="175" customWidth="1"/>
    <col min="10242" max="10243" width="37" style="175" customWidth="1"/>
    <col min="10244" max="10244" width="11.85546875" style="175" customWidth="1"/>
    <col min="10245" max="10496" width="9.140625" style="175"/>
    <col min="10497" max="10497" width="14.5703125" style="175" customWidth="1"/>
    <col min="10498" max="10499" width="37" style="175" customWidth="1"/>
    <col min="10500" max="10500" width="11.85546875" style="175" customWidth="1"/>
    <col min="10501" max="10752" width="9.140625" style="175"/>
    <col min="10753" max="10753" width="14.5703125" style="175" customWidth="1"/>
    <col min="10754" max="10755" width="37" style="175" customWidth="1"/>
    <col min="10756" max="10756" width="11.85546875" style="175" customWidth="1"/>
    <col min="10757" max="11008" width="9.140625" style="175"/>
    <col min="11009" max="11009" width="14.5703125" style="175" customWidth="1"/>
    <col min="11010" max="11011" width="37" style="175" customWidth="1"/>
    <col min="11012" max="11012" width="11.85546875" style="175" customWidth="1"/>
    <col min="11013" max="11264" width="9.140625" style="175"/>
    <col min="11265" max="11265" width="14.5703125" style="175" customWidth="1"/>
    <col min="11266" max="11267" width="37" style="175" customWidth="1"/>
    <col min="11268" max="11268" width="11.85546875" style="175" customWidth="1"/>
    <col min="11269" max="11520" width="9.140625" style="175"/>
    <col min="11521" max="11521" width="14.5703125" style="175" customWidth="1"/>
    <col min="11522" max="11523" width="37" style="175" customWidth="1"/>
    <col min="11524" max="11524" width="11.85546875" style="175" customWidth="1"/>
    <col min="11525" max="11776" width="9.140625" style="175"/>
    <col min="11777" max="11777" width="14.5703125" style="175" customWidth="1"/>
    <col min="11778" max="11779" width="37" style="175" customWidth="1"/>
    <col min="11780" max="11780" width="11.85546875" style="175" customWidth="1"/>
    <col min="11781" max="12032" width="9.140625" style="175"/>
    <col min="12033" max="12033" width="14.5703125" style="175" customWidth="1"/>
    <col min="12034" max="12035" width="37" style="175" customWidth="1"/>
    <col min="12036" max="12036" width="11.85546875" style="175" customWidth="1"/>
    <col min="12037" max="12288" width="9.140625" style="175"/>
    <col min="12289" max="12289" width="14.5703125" style="175" customWidth="1"/>
    <col min="12290" max="12291" width="37" style="175" customWidth="1"/>
    <col min="12292" max="12292" width="11.85546875" style="175" customWidth="1"/>
    <col min="12293" max="12544" width="9.140625" style="175"/>
    <col min="12545" max="12545" width="14.5703125" style="175" customWidth="1"/>
    <col min="12546" max="12547" width="37" style="175" customWidth="1"/>
    <col min="12548" max="12548" width="11.85546875" style="175" customWidth="1"/>
    <col min="12549" max="12800" width="9.140625" style="175"/>
    <col min="12801" max="12801" width="14.5703125" style="175" customWidth="1"/>
    <col min="12802" max="12803" width="37" style="175" customWidth="1"/>
    <col min="12804" max="12804" width="11.85546875" style="175" customWidth="1"/>
    <col min="12805" max="13056" width="9.140625" style="175"/>
    <col min="13057" max="13057" width="14.5703125" style="175" customWidth="1"/>
    <col min="13058" max="13059" width="37" style="175" customWidth="1"/>
    <col min="13060" max="13060" width="11.85546875" style="175" customWidth="1"/>
    <col min="13061" max="13312" width="9.140625" style="175"/>
    <col min="13313" max="13313" width="14.5703125" style="175" customWidth="1"/>
    <col min="13314" max="13315" width="37" style="175" customWidth="1"/>
    <col min="13316" max="13316" width="11.85546875" style="175" customWidth="1"/>
    <col min="13317" max="13568" width="9.140625" style="175"/>
    <col min="13569" max="13569" width="14.5703125" style="175" customWidth="1"/>
    <col min="13570" max="13571" width="37" style="175" customWidth="1"/>
    <col min="13572" max="13572" width="11.85546875" style="175" customWidth="1"/>
    <col min="13573" max="13824" width="9.140625" style="175"/>
    <col min="13825" max="13825" width="14.5703125" style="175" customWidth="1"/>
    <col min="13826" max="13827" width="37" style="175" customWidth="1"/>
    <col min="13828" max="13828" width="11.85546875" style="175" customWidth="1"/>
    <col min="13829" max="14080" width="9.140625" style="175"/>
    <col min="14081" max="14081" width="14.5703125" style="175" customWidth="1"/>
    <col min="14082" max="14083" width="37" style="175" customWidth="1"/>
    <col min="14084" max="14084" width="11.85546875" style="175" customWidth="1"/>
    <col min="14085" max="14336" width="9.140625" style="175"/>
    <col min="14337" max="14337" width="14.5703125" style="175" customWidth="1"/>
    <col min="14338" max="14339" width="37" style="175" customWidth="1"/>
    <col min="14340" max="14340" width="11.85546875" style="175" customWidth="1"/>
    <col min="14341" max="14592" width="9.140625" style="175"/>
    <col min="14593" max="14593" width="14.5703125" style="175" customWidth="1"/>
    <col min="14594" max="14595" width="37" style="175" customWidth="1"/>
    <col min="14596" max="14596" width="11.85546875" style="175" customWidth="1"/>
    <col min="14597" max="14848" width="9.140625" style="175"/>
    <col min="14849" max="14849" width="14.5703125" style="175" customWidth="1"/>
    <col min="14850" max="14851" width="37" style="175" customWidth="1"/>
    <col min="14852" max="14852" width="11.85546875" style="175" customWidth="1"/>
    <col min="14853" max="15104" width="9.140625" style="175"/>
    <col min="15105" max="15105" width="14.5703125" style="175" customWidth="1"/>
    <col min="15106" max="15107" width="37" style="175" customWidth="1"/>
    <col min="15108" max="15108" width="11.85546875" style="175" customWidth="1"/>
    <col min="15109" max="15360" width="9.140625" style="175"/>
    <col min="15361" max="15361" width="14.5703125" style="175" customWidth="1"/>
    <col min="15362" max="15363" width="37" style="175" customWidth="1"/>
    <col min="15364" max="15364" width="11.85546875" style="175" customWidth="1"/>
    <col min="15365" max="15616" width="9.140625" style="175"/>
    <col min="15617" max="15617" width="14.5703125" style="175" customWidth="1"/>
    <col min="15618" max="15619" width="37" style="175" customWidth="1"/>
    <col min="15620" max="15620" width="11.85546875" style="175" customWidth="1"/>
    <col min="15621" max="15872" width="9.140625" style="175"/>
    <col min="15873" max="15873" width="14.5703125" style="175" customWidth="1"/>
    <col min="15874" max="15875" width="37" style="175" customWidth="1"/>
    <col min="15876" max="15876" width="11.85546875" style="175" customWidth="1"/>
    <col min="15877" max="16128" width="9.140625" style="175"/>
    <col min="16129" max="16129" width="14.5703125" style="175" customWidth="1"/>
    <col min="16130" max="16131" width="37" style="175" customWidth="1"/>
    <col min="16132" max="16132" width="11.85546875" style="175" customWidth="1"/>
    <col min="16133" max="16384" width="9.140625" style="175"/>
  </cols>
  <sheetData>
    <row r="1" spans="1:4" ht="14.25" customHeight="1" x14ac:dyDescent="0.2">
      <c r="A1" s="758" t="s">
        <v>44</v>
      </c>
      <c r="B1" s="758"/>
      <c r="C1" s="758"/>
      <c r="D1" s="758"/>
    </row>
    <row r="2" spans="1:4" x14ac:dyDescent="0.2">
      <c r="A2" s="759" t="s">
        <v>15</v>
      </c>
      <c r="B2" s="759"/>
      <c r="C2" s="759"/>
      <c r="D2" s="759"/>
    </row>
    <row r="3" spans="1:4" x14ac:dyDescent="0.2">
      <c r="A3" s="759" t="s">
        <v>261</v>
      </c>
      <c r="B3" s="759"/>
      <c r="C3" s="759"/>
      <c r="D3" s="759"/>
    </row>
    <row r="4" spans="1:4" ht="12.75" customHeight="1" thickBot="1" x14ac:dyDescent="0.25"/>
    <row r="5" spans="1:4" ht="30.75" thickBot="1" x14ac:dyDescent="0.25">
      <c r="A5" s="183" t="s">
        <v>256</v>
      </c>
      <c r="B5" s="184" t="s">
        <v>255</v>
      </c>
      <c r="C5" s="184" t="s">
        <v>82</v>
      </c>
      <c r="D5" s="185" t="s">
        <v>262</v>
      </c>
    </row>
    <row r="6" spans="1:4" x14ac:dyDescent="0.2">
      <c r="A6" s="760" t="s">
        <v>257</v>
      </c>
      <c r="B6" s="176" t="s">
        <v>97</v>
      </c>
      <c r="C6" s="761" t="s">
        <v>100</v>
      </c>
      <c r="D6" s="762" t="s">
        <v>259</v>
      </c>
    </row>
    <row r="7" spans="1:4" ht="30" x14ac:dyDescent="0.2">
      <c r="A7" s="760"/>
      <c r="B7" s="176" t="s">
        <v>98</v>
      </c>
      <c r="C7" s="761"/>
      <c r="D7" s="762"/>
    </row>
    <row r="8" spans="1:4" x14ac:dyDescent="0.2">
      <c r="A8" s="760"/>
      <c r="B8" s="176" t="s">
        <v>99</v>
      </c>
      <c r="C8" s="761"/>
      <c r="D8" s="762"/>
    </row>
    <row r="9" spans="1:4" ht="45.75" thickBot="1" x14ac:dyDescent="0.25">
      <c r="A9" s="760"/>
      <c r="B9" s="176" t="s">
        <v>96</v>
      </c>
      <c r="C9" s="761"/>
      <c r="D9" s="762"/>
    </row>
    <row r="10" spans="1:4" s="177" customFormat="1" ht="45" x14ac:dyDescent="0.2">
      <c r="A10" s="752" t="s">
        <v>258</v>
      </c>
      <c r="B10" s="189" t="s">
        <v>103</v>
      </c>
      <c r="C10" s="754" t="s">
        <v>105</v>
      </c>
      <c r="D10" s="756" t="s">
        <v>259</v>
      </c>
    </row>
    <row r="11" spans="1:4" ht="60.75" thickBot="1" x14ac:dyDescent="0.25">
      <c r="A11" s="753"/>
      <c r="B11" s="190" t="s">
        <v>104</v>
      </c>
      <c r="C11" s="755"/>
      <c r="D11" s="757"/>
    </row>
    <row r="12" spans="1:4" s="178" customFormat="1" ht="75" x14ac:dyDescent="0.2">
      <c r="A12" s="186" t="s">
        <v>260</v>
      </c>
      <c r="B12" s="187" t="s">
        <v>107</v>
      </c>
      <c r="C12" s="188" t="s">
        <v>106</v>
      </c>
      <c r="D12" s="191"/>
    </row>
    <row r="13" spans="1:4" s="178" customFormat="1" ht="120" x14ac:dyDescent="0.2">
      <c r="A13" s="180" t="s">
        <v>89</v>
      </c>
      <c r="B13" s="179" t="s">
        <v>108</v>
      </c>
      <c r="C13" s="179" t="s">
        <v>112</v>
      </c>
      <c r="D13" s="192"/>
    </row>
    <row r="14" spans="1:4" ht="180" x14ac:dyDescent="0.2">
      <c r="A14" s="180" t="s">
        <v>94</v>
      </c>
      <c r="B14" s="179" t="s">
        <v>109</v>
      </c>
      <c r="C14" s="179" t="s">
        <v>110</v>
      </c>
      <c r="D14" s="194" t="s">
        <v>259</v>
      </c>
    </row>
    <row r="15" spans="1:4" ht="240.75" thickBot="1" x14ac:dyDescent="0.25">
      <c r="A15" s="181" t="s">
        <v>90</v>
      </c>
      <c r="B15" s="182" t="s">
        <v>111</v>
      </c>
      <c r="C15" s="182" t="s">
        <v>113</v>
      </c>
      <c r="D15" s="193"/>
    </row>
  </sheetData>
  <mergeCells count="9">
    <mergeCell ref="A10:A11"/>
    <mergeCell ref="C10:C11"/>
    <mergeCell ref="D10:D11"/>
    <mergeCell ref="A1:D1"/>
    <mergeCell ref="A2:D2"/>
    <mergeCell ref="A3:D3"/>
    <mergeCell ref="A6:A9"/>
    <mergeCell ref="C6:C9"/>
    <mergeCell ref="D6:D9"/>
  </mergeCells>
  <printOptions horizontalCentered="1"/>
  <pageMargins left="0.51181102362204722" right="0.51181102362204722" top="0.98425196850393704" bottom="0.59055118110236227" header="0.31496062992125984" footer="0.31496062992125984"/>
  <pageSetup paperSize="9" fitToHeight="7" orientation="portrait" r:id="rId1"/>
  <headerFooter>
    <oddFooter>&amp;C&amp;P de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11"/>
  <sheetViews>
    <sheetView zoomScaleNormal="100" workbookViewId="0">
      <pane ySplit="6" topLeftCell="A7" activePane="bottomLeft" state="frozen"/>
      <selection activeCell="C8" sqref="C8:C9"/>
      <selection pane="bottomLeft" activeCell="C8" sqref="C8:C9"/>
    </sheetView>
  </sheetViews>
  <sheetFormatPr defaultRowHeight="15" x14ac:dyDescent="0.2"/>
  <cols>
    <col min="1" max="2" width="25.7109375" style="379" customWidth="1"/>
    <col min="3" max="3" width="24.140625" style="379" customWidth="1"/>
    <col min="4" max="4" width="17.5703125" style="379" bestFit="1" customWidth="1"/>
    <col min="5" max="256" width="9.140625" style="379"/>
    <col min="257" max="257" width="14.5703125" style="379" customWidth="1"/>
    <col min="258" max="259" width="37" style="379" customWidth="1"/>
    <col min="260" max="260" width="11.85546875" style="379" customWidth="1"/>
    <col min="261" max="512" width="9.140625" style="379"/>
    <col min="513" max="513" width="14.5703125" style="379" customWidth="1"/>
    <col min="514" max="515" width="37" style="379" customWidth="1"/>
    <col min="516" max="516" width="11.85546875" style="379" customWidth="1"/>
    <col min="517" max="768" width="9.140625" style="379"/>
    <col min="769" max="769" width="14.5703125" style="379" customWidth="1"/>
    <col min="770" max="771" width="37" style="379" customWidth="1"/>
    <col min="772" max="772" width="11.85546875" style="379" customWidth="1"/>
    <col min="773" max="1024" width="9.140625" style="379"/>
    <col min="1025" max="1025" width="14.5703125" style="379" customWidth="1"/>
    <col min="1026" max="1027" width="37" style="379" customWidth="1"/>
    <col min="1028" max="1028" width="11.85546875" style="379" customWidth="1"/>
    <col min="1029" max="1280" width="9.140625" style="379"/>
    <col min="1281" max="1281" width="14.5703125" style="379" customWidth="1"/>
    <col min="1282" max="1283" width="37" style="379" customWidth="1"/>
    <col min="1284" max="1284" width="11.85546875" style="379" customWidth="1"/>
    <col min="1285" max="1536" width="9.140625" style="379"/>
    <col min="1537" max="1537" width="14.5703125" style="379" customWidth="1"/>
    <col min="1538" max="1539" width="37" style="379" customWidth="1"/>
    <col min="1540" max="1540" width="11.85546875" style="379" customWidth="1"/>
    <col min="1541" max="1792" width="9.140625" style="379"/>
    <col min="1793" max="1793" width="14.5703125" style="379" customWidth="1"/>
    <col min="1794" max="1795" width="37" style="379" customWidth="1"/>
    <col min="1796" max="1796" width="11.85546875" style="379" customWidth="1"/>
    <col min="1797" max="2048" width="9.140625" style="379"/>
    <col min="2049" max="2049" width="14.5703125" style="379" customWidth="1"/>
    <col min="2050" max="2051" width="37" style="379" customWidth="1"/>
    <col min="2052" max="2052" width="11.85546875" style="379" customWidth="1"/>
    <col min="2053" max="2304" width="9.140625" style="379"/>
    <col min="2305" max="2305" width="14.5703125" style="379" customWidth="1"/>
    <col min="2306" max="2307" width="37" style="379" customWidth="1"/>
    <col min="2308" max="2308" width="11.85546875" style="379" customWidth="1"/>
    <col min="2309" max="2560" width="9.140625" style="379"/>
    <col min="2561" max="2561" width="14.5703125" style="379" customWidth="1"/>
    <col min="2562" max="2563" width="37" style="379" customWidth="1"/>
    <col min="2564" max="2564" width="11.85546875" style="379" customWidth="1"/>
    <col min="2565" max="2816" width="9.140625" style="379"/>
    <col min="2817" max="2817" width="14.5703125" style="379" customWidth="1"/>
    <col min="2818" max="2819" width="37" style="379" customWidth="1"/>
    <col min="2820" max="2820" width="11.85546875" style="379" customWidth="1"/>
    <col min="2821" max="3072" width="9.140625" style="379"/>
    <col min="3073" max="3073" width="14.5703125" style="379" customWidth="1"/>
    <col min="3074" max="3075" width="37" style="379" customWidth="1"/>
    <col min="3076" max="3076" width="11.85546875" style="379" customWidth="1"/>
    <col min="3077" max="3328" width="9.140625" style="379"/>
    <col min="3329" max="3329" width="14.5703125" style="379" customWidth="1"/>
    <col min="3330" max="3331" width="37" style="379" customWidth="1"/>
    <col min="3332" max="3332" width="11.85546875" style="379" customWidth="1"/>
    <col min="3333" max="3584" width="9.140625" style="379"/>
    <col min="3585" max="3585" width="14.5703125" style="379" customWidth="1"/>
    <col min="3586" max="3587" width="37" style="379" customWidth="1"/>
    <col min="3588" max="3588" width="11.85546875" style="379" customWidth="1"/>
    <col min="3589" max="3840" width="9.140625" style="379"/>
    <col min="3841" max="3841" width="14.5703125" style="379" customWidth="1"/>
    <col min="3842" max="3843" width="37" style="379" customWidth="1"/>
    <col min="3844" max="3844" width="11.85546875" style="379" customWidth="1"/>
    <col min="3845" max="4096" width="9.140625" style="379"/>
    <col min="4097" max="4097" width="14.5703125" style="379" customWidth="1"/>
    <col min="4098" max="4099" width="37" style="379" customWidth="1"/>
    <col min="4100" max="4100" width="11.85546875" style="379" customWidth="1"/>
    <col min="4101" max="4352" width="9.140625" style="379"/>
    <col min="4353" max="4353" width="14.5703125" style="379" customWidth="1"/>
    <col min="4354" max="4355" width="37" style="379" customWidth="1"/>
    <col min="4356" max="4356" width="11.85546875" style="379" customWidth="1"/>
    <col min="4357" max="4608" width="9.140625" style="379"/>
    <col min="4609" max="4609" width="14.5703125" style="379" customWidth="1"/>
    <col min="4610" max="4611" width="37" style="379" customWidth="1"/>
    <col min="4612" max="4612" width="11.85546875" style="379" customWidth="1"/>
    <col min="4613" max="4864" width="9.140625" style="379"/>
    <col min="4865" max="4865" width="14.5703125" style="379" customWidth="1"/>
    <col min="4866" max="4867" width="37" style="379" customWidth="1"/>
    <col min="4868" max="4868" width="11.85546875" style="379" customWidth="1"/>
    <col min="4869" max="5120" width="9.140625" style="379"/>
    <col min="5121" max="5121" width="14.5703125" style="379" customWidth="1"/>
    <col min="5122" max="5123" width="37" style="379" customWidth="1"/>
    <col min="5124" max="5124" width="11.85546875" style="379" customWidth="1"/>
    <col min="5125" max="5376" width="9.140625" style="379"/>
    <col min="5377" max="5377" width="14.5703125" style="379" customWidth="1"/>
    <col min="5378" max="5379" width="37" style="379" customWidth="1"/>
    <col min="5380" max="5380" width="11.85546875" style="379" customWidth="1"/>
    <col min="5381" max="5632" width="9.140625" style="379"/>
    <col min="5633" max="5633" width="14.5703125" style="379" customWidth="1"/>
    <col min="5634" max="5635" width="37" style="379" customWidth="1"/>
    <col min="5636" max="5636" width="11.85546875" style="379" customWidth="1"/>
    <col min="5637" max="5888" width="9.140625" style="379"/>
    <col min="5889" max="5889" width="14.5703125" style="379" customWidth="1"/>
    <col min="5890" max="5891" width="37" style="379" customWidth="1"/>
    <col min="5892" max="5892" width="11.85546875" style="379" customWidth="1"/>
    <col min="5893" max="6144" width="9.140625" style="379"/>
    <col min="6145" max="6145" width="14.5703125" style="379" customWidth="1"/>
    <col min="6146" max="6147" width="37" style="379" customWidth="1"/>
    <col min="6148" max="6148" width="11.85546875" style="379" customWidth="1"/>
    <col min="6149" max="6400" width="9.140625" style="379"/>
    <col min="6401" max="6401" width="14.5703125" style="379" customWidth="1"/>
    <col min="6402" max="6403" width="37" style="379" customWidth="1"/>
    <col min="6404" max="6404" width="11.85546875" style="379" customWidth="1"/>
    <col min="6405" max="6656" width="9.140625" style="379"/>
    <col min="6657" max="6657" width="14.5703125" style="379" customWidth="1"/>
    <col min="6658" max="6659" width="37" style="379" customWidth="1"/>
    <col min="6660" max="6660" width="11.85546875" style="379" customWidth="1"/>
    <col min="6661" max="6912" width="9.140625" style="379"/>
    <col min="6913" max="6913" width="14.5703125" style="379" customWidth="1"/>
    <col min="6914" max="6915" width="37" style="379" customWidth="1"/>
    <col min="6916" max="6916" width="11.85546875" style="379" customWidth="1"/>
    <col min="6917" max="7168" width="9.140625" style="379"/>
    <col min="7169" max="7169" width="14.5703125" style="379" customWidth="1"/>
    <col min="7170" max="7171" width="37" style="379" customWidth="1"/>
    <col min="7172" max="7172" width="11.85546875" style="379" customWidth="1"/>
    <col min="7173" max="7424" width="9.140625" style="379"/>
    <col min="7425" max="7425" width="14.5703125" style="379" customWidth="1"/>
    <col min="7426" max="7427" width="37" style="379" customWidth="1"/>
    <col min="7428" max="7428" width="11.85546875" style="379" customWidth="1"/>
    <col min="7429" max="7680" width="9.140625" style="379"/>
    <col min="7681" max="7681" width="14.5703125" style="379" customWidth="1"/>
    <col min="7682" max="7683" width="37" style="379" customWidth="1"/>
    <col min="7684" max="7684" width="11.85546875" style="379" customWidth="1"/>
    <col min="7685" max="7936" width="9.140625" style="379"/>
    <col min="7937" max="7937" width="14.5703125" style="379" customWidth="1"/>
    <col min="7938" max="7939" width="37" style="379" customWidth="1"/>
    <col min="7940" max="7940" width="11.85546875" style="379" customWidth="1"/>
    <col min="7941" max="8192" width="9.140625" style="379"/>
    <col min="8193" max="8193" width="14.5703125" style="379" customWidth="1"/>
    <col min="8194" max="8195" width="37" style="379" customWidth="1"/>
    <col min="8196" max="8196" width="11.85546875" style="379" customWidth="1"/>
    <col min="8197" max="8448" width="9.140625" style="379"/>
    <col min="8449" max="8449" width="14.5703125" style="379" customWidth="1"/>
    <col min="8450" max="8451" width="37" style="379" customWidth="1"/>
    <col min="8452" max="8452" width="11.85546875" style="379" customWidth="1"/>
    <col min="8453" max="8704" width="9.140625" style="379"/>
    <col min="8705" max="8705" width="14.5703125" style="379" customWidth="1"/>
    <col min="8706" max="8707" width="37" style="379" customWidth="1"/>
    <col min="8708" max="8708" width="11.85546875" style="379" customWidth="1"/>
    <col min="8709" max="8960" width="9.140625" style="379"/>
    <col min="8961" max="8961" width="14.5703125" style="379" customWidth="1"/>
    <col min="8962" max="8963" width="37" style="379" customWidth="1"/>
    <col min="8964" max="8964" width="11.85546875" style="379" customWidth="1"/>
    <col min="8965" max="9216" width="9.140625" style="379"/>
    <col min="9217" max="9217" width="14.5703125" style="379" customWidth="1"/>
    <col min="9218" max="9219" width="37" style="379" customWidth="1"/>
    <col min="9220" max="9220" width="11.85546875" style="379" customWidth="1"/>
    <col min="9221" max="9472" width="9.140625" style="379"/>
    <col min="9473" max="9473" width="14.5703125" style="379" customWidth="1"/>
    <col min="9474" max="9475" width="37" style="379" customWidth="1"/>
    <col min="9476" max="9476" width="11.85546875" style="379" customWidth="1"/>
    <col min="9477" max="9728" width="9.140625" style="379"/>
    <col min="9729" max="9729" width="14.5703125" style="379" customWidth="1"/>
    <col min="9730" max="9731" width="37" style="379" customWidth="1"/>
    <col min="9732" max="9732" width="11.85546875" style="379" customWidth="1"/>
    <col min="9733" max="9984" width="9.140625" style="379"/>
    <col min="9985" max="9985" width="14.5703125" style="379" customWidth="1"/>
    <col min="9986" max="9987" width="37" style="379" customWidth="1"/>
    <col min="9988" max="9988" width="11.85546875" style="379" customWidth="1"/>
    <col min="9989" max="10240" width="9.140625" style="379"/>
    <col min="10241" max="10241" width="14.5703125" style="379" customWidth="1"/>
    <col min="10242" max="10243" width="37" style="379" customWidth="1"/>
    <col min="10244" max="10244" width="11.85546875" style="379" customWidth="1"/>
    <col min="10245" max="10496" width="9.140625" style="379"/>
    <col min="10497" max="10497" width="14.5703125" style="379" customWidth="1"/>
    <col min="10498" max="10499" width="37" style="379" customWidth="1"/>
    <col min="10500" max="10500" width="11.85546875" style="379" customWidth="1"/>
    <col min="10501" max="10752" width="9.140625" style="379"/>
    <col min="10753" max="10753" width="14.5703125" style="379" customWidth="1"/>
    <col min="10754" max="10755" width="37" style="379" customWidth="1"/>
    <col min="10756" max="10756" width="11.85546875" style="379" customWidth="1"/>
    <col min="10757" max="11008" width="9.140625" style="379"/>
    <col min="11009" max="11009" width="14.5703125" style="379" customWidth="1"/>
    <col min="11010" max="11011" width="37" style="379" customWidth="1"/>
    <col min="11012" max="11012" width="11.85546875" style="379" customWidth="1"/>
    <col min="11013" max="11264" width="9.140625" style="379"/>
    <col min="11265" max="11265" width="14.5703125" style="379" customWidth="1"/>
    <col min="11266" max="11267" width="37" style="379" customWidth="1"/>
    <col min="11268" max="11268" width="11.85546875" style="379" customWidth="1"/>
    <col min="11269" max="11520" width="9.140625" style="379"/>
    <col min="11521" max="11521" width="14.5703125" style="379" customWidth="1"/>
    <col min="11522" max="11523" width="37" style="379" customWidth="1"/>
    <col min="11524" max="11524" width="11.85546875" style="379" customWidth="1"/>
    <col min="11525" max="11776" width="9.140625" style="379"/>
    <col min="11777" max="11777" width="14.5703125" style="379" customWidth="1"/>
    <col min="11778" max="11779" width="37" style="379" customWidth="1"/>
    <col min="11780" max="11780" width="11.85546875" style="379" customWidth="1"/>
    <col min="11781" max="12032" width="9.140625" style="379"/>
    <col min="12033" max="12033" width="14.5703125" style="379" customWidth="1"/>
    <col min="12034" max="12035" width="37" style="379" customWidth="1"/>
    <col min="12036" max="12036" width="11.85546875" style="379" customWidth="1"/>
    <col min="12037" max="12288" width="9.140625" style="379"/>
    <col min="12289" max="12289" width="14.5703125" style="379" customWidth="1"/>
    <col min="12290" max="12291" width="37" style="379" customWidth="1"/>
    <col min="12292" max="12292" width="11.85546875" style="379" customWidth="1"/>
    <col min="12293" max="12544" width="9.140625" style="379"/>
    <col min="12545" max="12545" width="14.5703125" style="379" customWidth="1"/>
    <col min="12546" max="12547" width="37" style="379" customWidth="1"/>
    <col min="12548" max="12548" width="11.85546875" style="379" customWidth="1"/>
    <col min="12549" max="12800" width="9.140625" style="379"/>
    <col min="12801" max="12801" width="14.5703125" style="379" customWidth="1"/>
    <col min="12802" max="12803" width="37" style="379" customWidth="1"/>
    <col min="12804" max="12804" width="11.85546875" style="379" customWidth="1"/>
    <col min="12805" max="13056" width="9.140625" style="379"/>
    <col min="13057" max="13057" width="14.5703125" style="379" customWidth="1"/>
    <col min="13058" max="13059" width="37" style="379" customWidth="1"/>
    <col min="13060" max="13060" width="11.85546875" style="379" customWidth="1"/>
    <col min="13061" max="13312" width="9.140625" style="379"/>
    <col min="13313" max="13313" width="14.5703125" style="379" customWidth="1"/>
    <col min="13314" max="13315" width="37" style="379" customWidth="1"/>
    <col min="13316" max="13316" width="11.85546875" style="379" customWidth="1"/>
    <col min="13317" max="13568" width="9.140625" style="379"/>
    <col min="13569" max="13569" width="14.5703125" style="379" customWidth="1"/>
    <col min="13570" max="13571" width="37" style="379" customWidth="1"/>
    <col min="13572" max="13572" width="11.85546875" style="379" customWidth="1"/>
    <col min="13573" max="13824" width="9.140625" style="379"/>
    <col min="13825" max="13825" width="14.5703125" style="379" customWidth="1"/>
    <col min="13826" max="13827" width="37" style="379" customWidth="1"/>
    <col min="13828" max="13828" width="11.85546875" style="379" customWidth="1"/>
    <col min="13829" max="14080" width="9.140625" style="379"/>
    <col min="14081" max="14081" width="14.5703125" style="379" customWidth="1"/>
    <col min="14082" max="14083" width="37" style="379" customWidth="1"/>
    <col min="14084" max="14084" width="11.85546875" style="379" customWidth="1"/>
    <col min="14085" max="14336" width="9.140625" style="379"/>
    <col min="14337" max="14337" width="14.5703125" style="379" customWidth="1"/>
    <col min="14338" max="14339" width="37" style="379" customWidth="1"/>
    <col min="14340" max="14340" width="11.85546875" style="379" customWidth="1"/>
    <col min="14341" max="14592" width="9.140625" style="379"/>
    <col min="14593" max="14593" width="14.5703125" style="379" customWidth="1"/>
    <col min="14594" max="14595" width="37" style="379" customWidth="1"/>
    <col min="14596" max="14596" width="11.85546875" style="379" customWidth="1"/>
    <col min="14597" max="14848" width="9.140625" style="379"/>
    <col min="14849" max="14849" width="14.5703125" style="379" customWidth="1"/>
    <col min="14850" max="14851" width="37" style="379" customWidth="1"/>
    <col min="14852" max="14852" width="11.85546875" style="379" customWidth="1"/>
    <col min="14853" max="15104" width="9.140625" style="379"/>
    <col min="15105" max="15105" width="14.5703125" style="379" customWidth="1"/>
    <col min="15106" max="15107" width="37" style="379" customWidth="1"/>
    <col min="15108" max="15108" width="11.85546875" style="379" customWidth="1"/>
    <col min="15109" max="15360" width="9.140625" style="379"/>
    <col min="15361" max="15361" width="14.5703125" style="379" customWidth="1"/>
    <col min="15362" max="15363" width="37" style="379" customWidth="1"/>
    <col min="15364" max="15364" width="11.85546875" style="379" customWidth="1"/>
    <col min="15365" max="15616" width="9.140625" style="379"/>
    <col min="15617" max="15617" width="14.5703125" style="379" customWidth="1"/>
    <col min="15618" max="15619" width="37" style="379" customWidth="1"/>
    <col min="15620" max="15620" width="11.85546875" style="379" customWidth="1"/>
    <col min="15621" max="15872" width="9.140625" style="379"/>
    <col min="15873" max="15873" width="14.5703125" style="379" customWidth="1"/>
    <col min="15874" max="15875" width="37" style="379" customWidth="1"/>
    <col min="15876" max="15876" width="11.85546875" style="379" customWidth="1"/>
    <col min="15877" max="16128" width="9.140625" style="379"/>
    <col min="16129" max="16129" width="14.5703125" style="379" customWidth="1"/>
    <col min="16130" max="16131" width="37" style="379" customWidth="1"/>
    <col min="16132" max="16132" width="11.85546875" style="379" customWidth="1"/>
    <col min="16133" max="16384" width="9.140625" style="379"/>
  </cols>
  <sheetData>
    <row r="1" spans="1:4" ht="33" customHeight="1" x14ac:dyDescent="0.2"/>
    <row r="2" spans="1:4" ht="14.25" customHeight="1" x14ac:dyDescent="0.2">
      <c r="A2" s="767" t="s">
        <v>44</v>
      </c>
      <c r="B2" s="767"/>
      <c r="C2" s="767"/>
      <c r="D2" s="767"/>
    </row>
    <row r="3" spans="1:4" ht="15.75" x14ac:dyDescent="0.2">
      <c r="A3" s="768" t="s">
        <v>15</v>
      </c>
      <c r="B3" s="768"/>
      <c r="C3" s="768"/>
      <c r="D3" s="768"/>
    </row>
    <row r="4" spans="1:4" ht="15.75" x14ac:dyDescent="0.2">
      <c r="A4" s="768" t="s">
        <v>489</v>
      </c>
      <c r="B4" s="768"/>
      <c r="C4" s="768"/>
      <c r="D4" s="768"/>
    </row>
    <row r="5" spans="1:4" ht="12.75" customHeight="1" thickBot="1" x14ac:dyDescent="0.25">
      <c r="A5" s="395"/>
      <c r="B5" s="395"/>
      <c r="C5" s="395"/>
      <c r="D5" s="395"/>
    </row>
    <row r="6" spans="1:4" ht="32.25" thickBot="1" x14ac:dyDescent="0.25">
      <c r="A6" s="396" t="s">
        <v>256</v>
      </c>
      <c r="B6" s="397" t="s">
        <v>475</v>
      </c>
      <c r="C6" s="397" t="s">
        <v>476</v>
      </c>
      <c r="D6" s="398" t="s">
        <v>262</v>
      </c>
    </row>
    <row r="7" spans="1:4" ht="63.75" thickBot="1" x14ac:dyDescent="0.25">
      <c r="A7" s="399" t="s">
        <v>483</v>
      </c>
      <c r="B7" s="400" t="s">
        <v>494</v>
      </c>
      <c r="C7" s="401" t="s">
        <v>495</v>
      </c>
      <c r="D7" s="402" t="s">
        <v>477</v>
      </c>
    </row>
    <row r="8" spans="1:4" s="177" customFormat="1" ht="60.75" customHeight="1" x14ac:dyDescent="0.2">
      <c r="A8" s="769" t="s">
        <v>258</v>
      </c>
      <c r="B8" s="403" t="s">
        <v>478</v>
      </c>
      <c r="C8" s="771" t="s">
        <v>105</v>
      </c>
      <c r="D8" s="773" t="s">
        <v>477</v>
      </c>
    </row>
    <row r="9" spans="1:4" ht="63.75" thickBot="1" x14ac:dyDescent="0.25">
      <c r="A9" s="770"/>
      <c r="B9" s="404" t="s">
        <v>104</v>
      </c>
      <c r="C9" s="772"/>
      <c r="D9" s="774"/>
    </row>
    <row r="10" spans="1:4" s="178" customFormat="1" ht="78.75" x14ac:dyDescent="0.2">
      <c r="A10" s="763" t="s">
        <v>490</v>
      </c>
      <c r="B10" s="405" t="s">
        <v>479</v>
      </c>
      <c r="C10" s="406" t="s">
        <v>480</v>
      </c>
      <c r="D10" s="765" t="s">
        <v>477</v>
      </c>
    </row>
    <row r="11" spans="1:4" ht="99.95" customHeight="1" thickBot="1" x14ac:dyDescent="0.25">
      <c r="A11" s="764"/>
      <c r="B11" s="407" t="s">
        <v>482</v>
      </c>
      <c r="C11" s="407" t="s">
        <v>481</v>
      </c>
      <c r="D11" s="766"/>
    </row>
  </sheetData>
  <mergeCells count="8">
    <mergeCell ref="A10:A11"/>
    <mergeCell ref="D10:D11"/>
    <mergeCell ref="A2:D2"/>
    <mergeCell ref="A3:D3"/>
    <mergeCell ref="A4:D4"/>
    <mergeCell ref="A8:A9"/>
    <mergeCell ref="C8:C9"/>
    <mergeCell ref="D8:D9"/>
  </mergeCells>
  <printOptions horizontalCentered="1"/>
  <pageMargins left="0.51181102362204722" right="0.51181102362204722" top="0.98425196850393704" bottom="0.59055118110236227" header="0.31496062992125984" footer="0.31496062992125984"/>
  <pageSetup paperSize="9" fitToHeight="7" orientation="portrait" r:id="rId1"/>
  <headerFooter>
    <oddFooter>&amp;C&amp;P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G37"/>
  <sheetViews>
    <sheetView workbookViewId="0">
      <pane ySplit="6" topLeftCell="A10" activePane="bottomLeft" state="frozen"/>
      <selection activeCell="G9" sqref="G9"/>
      <selection pane="bottomLeft" activeCell="E4" sqref="E4"/>
    </sheetView>
  </sheetViews>
  <sheetFormatPr defaultRowHeight="14.25" x14ac:dyDescent="0.2"/>
  <cols>
    <col min="1" max="1" width="63.5703125" style="37" bestFit="1" customWidth="1"/>
    <col min="2" max="3" width="7.7109375" style="37" customWidth="1"/>
    <col min="4" max="4" width="13.85546875" style="37" customWidth="1"/>
    <col min="5" max="5" width="13.85546875" style="53" customWidth="1"/>
    <col min="6" max="7" width="13.85546875" style="37" customWidth="1"/>
    <col min="8" max="257" width="9.140625" style="37"/>
    <col min="258" max="258" width="43.140625" style="37" customWidth="1"/>
    <col min="259" max="260" width="7.42578125" style="37" customWidth="1"/>
    <col min="261" max="263" width="13.85546875" style="37" customWidth="1"/>
    <col min="264" max="513" width="9.140625" style="37"/>
    <col min="514" max="514" width="43.140625" style="37" customWidth="1"/>
    <col min="515" max="516" width="7.42578125" style="37" customWidth="1"/>
    <col min="517" max="519" width="13.85546875" style="37" customWidth="1"/>
    <col min="520" max="769" width="9.140625" style="37"/>
    <col min="770" max="770" width="43.140625" style="37" customWidth="1"/>
    <col min="771" max="772" width="7.42578125" style="37" customWidth="1"/>
    <col min="773" max="775" width="13.85546875" style="37" customWidth="1"/>
    <col min="776" max="1025" width="9.140625" style="37"/>
    <col min="1026" max="1026" width="43.140625" style="37" customWidth="1"/>
    <col min="1027" max="1028" width="7.42578125" style="37" customWidth="1"/>
    <col min="1029" max="1031" width="13.85546875" style="37" customWidth="1"/>
    <col min="1032" max="1281" width="9.140625" style="37"/>
    <col min="1282" max="1282" width="43.140625" style="37" customWidth="1"/>
    <col min="1283" max="1284" width="7.42578125" style="37" customWidth="1"/>
    <col min="1285" max="1287" width="13.85546875" style="37" customWidth="1"/>
    <col min="1288" max="1537" width="9.140625" style="37"/>
    <col min="1538" max="1538" width="43.140625" style="37" customWidth="1"/>
    <col min="1539" max="1540" width="7.42578125" style="37" customWidth="1"/>
    <col min="1541" max="1543" width="13.85546875" style="37" customWidth="1"/>
    <col min="1544" max="1793" width="9.140625" style="37"/>
    <col min="1794" max="1794" width="43.140625" style="37" customWidth="1"/>
    <col min="1795" max="1796" width="7.42578125" style="37" customWidth="1"/>
    <col min="1797" max="1799" width="13.85546875" style="37" customWidth="1"/>
    <col min="1800" max="2049" width="9.140625" style="37"/>
    <col min="2050" max="2050" width="43.140625" style="37" customWidth="1"/>
    <col min="2051" max="2052" width="7.42578125" style="37" customWidth="1"/>
    <col min="2053" max="2055" width="13.85546875" style="37" customWidth="1"/>
    <col min="2056" max="2305" width="9.140625" style="37"/>
    <col min="2306" max="2306" width="43.140625" style="37" customWidth="1"/>
    <col min="2307" max="2308" width="7.42578125" style="37" customWidth="1"/>
    <col min="2309" max="2311" width="13.85546875" style="37" customWidth="1"/>
    <col min="2312" max="2561" width="9.140625" style="37"/>
    <col min="2562" max="2562" width="43.140625" style="37" customWidth="1"/>
    <col min="2563" max="2564" width="7.42578125" style="37" customWidth="1"/>
    <col min="2565" max="2567" width="13.85546875" style="37" customWidth="1"/>
    <col min="2568" max="2817" width="9.140625" style="37"/>
    <col min="2818" max="2818" width="43.140625" style="37" customWidth="1"/>
    <col min="2819" max="2820" width="7.42578125" style="37" customWidth="1"/>
    <col min="2821" max="2823" width="13.85546875" style="37" customWidth="1"/>
    <col min="2824" max="3073" width="9.140625" style="37"/>
    <col min="3074" max="3074" width="43.140625" style="37" customWidth="1"/>
    <col min="3075" max="3076" width="7.42578125" style="37" customWidth="1"/>
    <col min="3077" max="3079" width="13.85546875" style="37" customWidth="1"/>
    <col min="3080" max="3329" width="9.140625" style="37"/>
    <col min="3330" max="3330" width="43.140625" style="37" customWidth="1"/>
    <col min="3331" max="3332" width="7.42578125" style="37" customWidth="1"/>
    <col min="3333" max="3335" width="13.85546875" style="37" customWidth="1"/>
    <col min="3336" max="3585" width="9.140625" style="37"/>
    <col min="3586" max="3586" width="43.140625" style="37" customWidth="1"/>
    <col min="3587" max="3588" width="7.42578125" style="37" customWidth="1"/>
    <col min="3589" max="3591" width="13.85546875" style="37" customWidth="1"/>
    <col min="3592" max="3841" width="9.140625" style="37"/>
    <col min="3842" max="3842" width="43.140625" style="37" customWidth="1"/>
    <col min="3843" max="3844" width="7.42578125" style="37" customWidth="1"/>
    <col min="3845" max="3847" width="13.85546875" style="37" customWidth="1"/>
    <col min="3848" max="4097" width="9.140625" style="37"/>
    <col min="4098" max="4098" width="43.140625" style="37" customWidth="1"/>
    <col min="4099" max="4100" width="7.42578125" style="37" customWidth="1"/>
    <col min="4101" max="4103" width="13.85546875" style="37" customWidth="1"/>
    <col min="4104" max="4353" width="9.140625" style="37"/>
    <col min="4354" max="4354" width="43.140625" style="37" customWidth="1"/>
    <col min="4355" max="4356" width="7.42578125" style="37" customWidth="1"/>
    <col min="4357" max="4359" width="13.85546875" style="37" customWidth="1"/>
    <col min="4360" max="4609" width="9.140625" style="37"/>
    <col min="4610" max="4610" width="43.140625" style="37" customWidth="1"/>
    <col min="4611" max="4612" width="7.42578125" style="37" customWidth="1"/>
    <col min="4613" max="4615" width="13.85546875" style="37" customWidth="1"/>
    <col min="4616" max="4865" width="9.140625" style="37"/>
    <col min="4866" max="4866" width="43.140625" style="37" customWidth="1"/>
    <col min="4867" max="4868" width="7.42578125" style="37" customWidth="1"/>
    <col min="4869" max="4871" width="13.85546875" style="37" customWidth="1"/>
    <col min="4872" max="5121" width="9.140625" style="37"/>
    <col min="5122" max="5122" width="43.140625" style="37" customWidth="1"/>
    <col min="5123" max="5124" width="7.42578125" style="37" customWidth="1"/>
    <col min="5125" max="5127" width="13.85546875" style="37" customWidth="1"/>
    <col min="5128" max="5377" width="9.140625" style="37"/>
    <col min="5378" max="5378" width="43.140625" style="37" customWidth="1"/>
    <col min="5379" max="5380" width="7.42578125" style="37" customWidth="1"/>
    <col min="5381" max="5383" width="13.85546875" style="37" customWidth="1"/>
    <col min="5384" max="5633" width="9.140625" style="37"/>
    <col min="5634" max="5634" width="43.140625" style="37" customWidth="1"/>
    <col min="5635" max="5636" width="7.42578125" style="37" customWidth="1"/>
    <col min="5637" max="5639" width="13.85546875" style="37" customWidth="1"/>
    <col min="5640" max="5889" width="9.140625" style="37"/>
    <col min="5890" max="5890" width="43.140625" style="37" customWidth="1"/>
    <col min="5891" max="5892" width="7.42578125" style="37" customWidth="1"/>
    <col min="5893" max="5895" width="13.85546875" style="37" customWidth="1"/>
    <col min="5896" max="6145" width="9.140625" style="37"/>
    <col min="6146" max="6146" width="43.140625" style="37" customWidth="1"/>
    <col min="6147" max="6148" width="7.42578125" style="37" customWidth="1"/>
    <col min="6149" max="6151" width="13.85546875" style="37" customWidth="1"/>
    <col min="6152" max="6401" width="9.140625" style="37"/>
    <col min="6402" max="6402" width="43.140625" style="37" customWidth="1"/>
    <col min="6403" max="6404" width="7.42578125" style="37" customWidth="1"/>
    <col min="6405" max="6407" width="13.85546875" style="37" customWidth="1"/>
    <col min="6408" max="6657" width="9.140625" style="37"/>
    <col min="6658" max="6658" width="43.140625" style="37" customWidth="1"/>
    <col min="6659" max="6660" width="7.42578125" style="37" customWidth="1"/>
    <col min="6661" max="6663" width="13.85546875" style="37" customWidth="1"/>
    <col min="6664" max="6913" width="9.140625" style="37"/>
    <col min="6914" max="6914" width="43.140625" style="37" customWidth="1"/>
    <col min="6915" max="6916" width="7.42578125" style="37" customWidth="1"/>
    <col min="6917" max="6919" width="13.85546875" style="37" customWidth="1"/>
    <col min="6920" max="7169" width="9.140625" style="37"/>
    <col min="7170" max="7170" width="43.140625" style="37" customWidth="1"/>
    <col min="7171" max="7172" width="7.42578125" style="37" customWidth="1"/>
    <col min="7173" max="7175" width="13.85546875" style="37" customWidth="1"/>
    <col min="7176" max="7425" width="9.140625" style="37"/>
    <col min="7426" max="7426" width="43.140625" style="37" customWidth="1"/>
    <col min="7427" max="7428" width="7.42578125" style="37" customWidth="1"/>
    <col min="7429" max="7431" width="13.85546875" style="37" customWidth="1"/>
    <col min="7432" max="7681" width="9.140625" style="37"/>
    <col min="7682" max="7682" width="43.140625" style="37" customWidth="1"/>
    <col min="7683" max="7684" width="7.42578125" style="37" customWidth="1"/>
    <col min="7685" max="7687" width="13.85546875" style="37" customWidth="1"/>
    <col min="7688" max="7937" width="9.140625" style="37"/>
    <col min="7938" max="7938" width="43.140625" style="37" customWidth="1"/>
    <col min="7939" max="7940" width="7.42578125" style="37" customWidth="1"/>
    <col min="7941" max="7943" width="13.85546875" style="37" customWidth="1"/>
    <col min="7944" max="8193" width="9.140625" style="37"/>
    <col min="8194" max="8194" width="43.140625" style="37" customWidth="1"/>
    <col min="8195" max="8196" width="7.42578125" style="37" customWidth="1"/>
    <col min="8197" max="8199" width="13.85546875" style="37" customWidth="1"/>
    <col min="8200" max="8449" width="9.140625" style="37"/>
    <col min="8450" max="8450" width="43.140625" style="37" customWidth="1"/>
    <col min="8451" max="8452" width="7.42578125" style="37" customWidth="1"/>
    <col min="8453" max="8455" width="13.85546875" style="37" customWidth="1"/>
    <col min="8456" max="8705" width="9.140625" style="37"/>
    <col min="8706" max="8706" width="43.140625" style="37" customWidth="1"/>
    <col min="8707" max="8708" width="7.42578125" style="37" customWidth="1"/>
    <col min="8709" max="8711" width="13.85546875" style="37" customWidth="1"/>
    <col min="8712" max="8961" width="9.140625" style="37"/>
    <col min="8962" max="8962" width="43.140625" style="37" customWidth="1"/>
    <col min="8963" max="8964" width="7.42578125" style="37" customWidth="1"/>
    <col min="8965" max="8967" width="13.85546875" style="37" customWidth="1"/>
    <col min="8968" max="9217" width="9.140625" style="37"/>
    <col min="9218" max="9218" width="43.140625" style="37" customWidth="1"/>
    <col min="9219" max="9220" width="7.42578125" style="37" customWidth="1"/>
    <col min="9221" max="9223" width="13.85546875" style="37" customWidth="1"/>
    <col min="9224" max="9473" width="9.140625" style="37"/>
    <col min="9474" max="9474" width="43.140625" style="37" customWidth="1"/>
    <col min="9475" max="9476" width="7.42578125" style="37" customWidth="1"/>
    <col min="9477" max="9479" width="13.85546875" style="37" customWidth="1"/>
    <col min="9480" max="9729" width="9.140625" style="37"/>
    <col min="9730" max="9730" width="43.140625" style="37" customWidth="1"/>
    <col min="9731" max="9732" width="7.42578125" style="37" customWidth="1"/>
    <col min="9733" max="9735" width="13.85546875" style="37" customWidth="1"/>
    <col min="9736" max="9985" width="9.140625" style="37"/>
    <col min="9986" max="9986" width="43.140625" style="37" customWidth="1"/>
    <col min="9987" max="9988" width="7.42578125" style="37" customWidth="1"/>
    <col min="9989" max="9991" width="13.85546875" style="37" customWidth="1"/>
    <col min="9992" max="10241" width="9.140625" style="37"/>
    <col min="10242" max="10242" width="43.140625" style="37" customWidth="1"/>
    <col min="10243" max="10244" width="7.42578125" style="37" customWidth="1"/>
    <col min="10245" max="10247" width="13.85546875" style="37" customWidth="1"/>
    <col min="10248" max="10497" width="9.140625" style="37"/>
    <col min="10498" max="10498" width="43.140625" style="37" customWidth="1"/>
    <col min="10499" max="10500" width="7.42578125" style="37" customWidth="1"/>
    <col min="10501" max="10503" width="13.85546875" style="37" customWidth="1"/>
    <col min="10504" max="10753" width="9.140625" style="37"/>
    <col min="10754" max="10754" width="43.140625" style="37" customWidth="1"/>
    <col min="10755" max="10756" width="7.42578125" style="37" customWidth="1"/>
    <col min="10757" max="10759" width="13.85546875" style="37" customWidth="1"/>
    <col min="10760" max="11009" width="9.140625" style="37"/>
    <col min="11010" max="11010" width="43.140625" style="37" customWidth="1"/>
    <col min="11011" max="11012" width="7.42578125" style="37" customWidth="1"/>
    <col min="11013" max="11015" width="13.85546875" style="37" customWidth="1"/>
    <col min="11016" max="11265" width="9.140625" style="37"/>
    <col min="11266" max="11266" width="43.140625" style="37" customWidth="1"/>
    <col min="11267" max="11268" width="7.42578125" style="37" customWidth="1"/>
    <col min="11269" max="11271" width="13.85546875" style="37" customWidth="1"/>
    <col min="11272" max="11521" width="9.140625" style="37"/>
    <col min="11522" max="11522" width="43.140625" style="37" customWidth="1"/>
    <col min="11523" max="11524" width="7.42578125" style="37" customWidth="1"/>
    <col min="11525" max="11527" width="13.85546875" style="37" customWidth="1"/>
    <col min="11528" max="11777" width="9.140625" style="37"/>
    <col min="11778" max="11778" width="43.140625" style="37" customWidth="1"/>
    <col min="11779" max="11780" width="7.42578125" style="37" customWidth="1"/>
    <col min="11781" max="11783" width="13.85546875" style="37" customWidth="1"/>
    <col min="11784" max="12033" width="9.140625" style="37"/>
    <col min="12034" max="12034" width="43.140625" style="37" customWidth="1"/>
    <col min="12035" max="12036" width="7.42578125" style="37" customWidth="1"/>
    <col min="12037" max="12039" width="13.85546875" style="37" customWidth="1"/>
    <col min="12040" max="12289" width="9.140625" style="37"/>
    <col min="12290" max="12290" width="43.140625" style="37" customWidth="1"/>
    <col min="12291" max="12292" width="7.42578125" style="37" customWidth="1"/>
    <col min="12293" max="12295" width="13.85546875" style="37" customWidth="1"/>
    <col min="12296" max="12545" width="9.140625" style="37"/>
    <col min="12546" max="12546" width="43.140625" style="37" customWidth="1"/>
    <col min="12547" max="12548" width="7.42578125" style="37" customWidth="1"/>
    <col min="12549" max="12551" width="13.85546875" style="37" customWidth="1"/>
    <col min="12552" max="12801" width="9.140625" style="37"/>
    <col min="12802" max="12802" width="43.140625" style="37" customWidth="1"/>
    <col min="12803" max="12804" width="7.42578125" style="37" customWidth="1"/>
    <col min="12805" max="12807" width="13.85546875" style="37" customWidth="1"/>
    <col min="12808" max="13057" width="9.140625" style="37"/>
    <col min="13058" max="13058" width="43.140625" style="37" customWidth="1"/>
    <col min="13059" max="13060" width="7.42578125" style="37" customWidth="1"/>
    <col min="13061" max="13063" width="13.85546875" style="37" customWidth="1"/>
    <col min="13064" max="13313" width="9.140625" style="37"/>
    <col min="13314" max="13314" width="43.140625" style="37" customWidth="1"/>
    <col min="13315" max="13316" width="7.42578125" style="37" customWidth="1"/>
    <col min="13317" max="13319" width="13.85546875" style="37" customWidth="1"/>
    <col min="13320" max="13569" width="9.140625" style="37"/>
    <col min="13570" max="13570" width="43.140625" style="37" customWidth="1"/>
    <col min="13571" max="13572" width="7.42578125" style="37" customWidth="1"/>
    <col min="13573" max="13575" width="13.85546875" style="37" customWidth="1"/>
    <col min="13576" max="13825" width="9.140625" style="37"/>
    <col min="13826" max="13826" width="43.140625" style="37" customWidth="1"/>
    <col min="13827" max="13828" width="7.42578125" style="37" customWidth="1"/>
    <col min="13829" max="13831" width="13.85546875" style="37" customWidth="1"/>
    <col min="13832" max="14081" width="9.140625" style="37"/>
    <col min="14082" max="14082" width="43.140625" style="37" customWidth="1"/>
    <col min="14083" max="14084" width="7.42578125" style="37" customWidth="1"/>
    <col min="14085" max="14087" width="13.85546875" style="37" customWidth="1"/>
    <col min="14088" max="14337" width="9.140625" style="37"/>
    <col min="14338" max="14338" width="43.140625" style="37" customWidth="1"/>
    <col min="14339" max="14340" width="7.42578125" style="37" customWidth="1"/>
    <col min="14341" max="14343" width="13.85546875" style="37" customWidth="1"/>
    <col min="14344" max="14593" width="9.140625" style="37"/>
    <col min="14594" max="14594" width="43.140625" style="37" customWidth="1"/>
    <col min="14595" max="14596" width="7.42578125" style="37" customWidth="1"/>
    <col min="14597" max="14599" width="13.85546875" style="37" customWidth="1"/>
    <col min="14600" max="14849" width="9.140625" style="37"/>
    <col min="14850" max="14850" width="43.140625" style="37" customWidth="1"/>
    <col min="14851" max="14852" width="7.42578125" style="37" customWidth="1"/>
    <col min="14853" max="14855" width="13.85546875" style="37" customWidth="1"/>
    <col min="14856" max="15105" width="9.140625" style="37"/>
    <col min="15106" max="15106" width="43.140625" style="37" customWidth="1"/>
    <col min="15107" max="15108" width="7.42578125" style="37" customWidth="1"/>
    <col min="15109" max="15111" width="13.85546875" style="37" customWidth="1"/>
    <col min="15112" max="15361" width="9.140625" style="37"/>
    <col min="15362" max="15362" width="43.140625" style="37" customWidth="1"/>
    <col min="15363" max="15364" width="7.42578125" style="37" customWidth="1"/>
    <col min="15365" max="15367" width="13.85546875" style="37" customWidth="1"/>
    <col min="15368" max="15617" width="9.140625" style="37"/>
    <col min="15618" max="15618" width="43.140625" style="37" customWidth="1"/>
    <col min="15619" max="15620" width="7.42578125" style="37" customWidth="1"/>
    <col min="15621" max="15623" width="13.85546875" style="37" customWidth="1"/>
    <col min="15624" max="15873" width="9.140625" style="37"/>
    <col min="15874" max="15874" width="43.140625" style="37" customWidth="1"/>
    <col min="15875" max="15876" width="7.42578125" style="37" customWidth="1"/>
    <col min="15877" max="15879" width="13.85546875" style="37" customWidth="1"/>
    <col min="15880" max="16129" width="9.140625" style="37"/>
    <col min="16130" max="16130" width="43.140625" style="37" customWidth="1"/>
    <col min="16131" max="16132" width="7.42578125" style="37" customWidth="1"/>
    <col min="16133" max="16135" width="13.85546875" style="37" customWidth="1"/>
    <col min="16136" max="16384" width="9.140625" style="37"/>
  </cols>
  <sheetData>
    <row r="1" spans="1:7" ht="30" customHeight="1" x14ac:dyDescent="0.2">
      <c r="A1" s="775" t="s">
        <v>44</v>
      </c>
      <c r="B1" s="776"/>
      <c r="C1" s="776"/>
      <c r="D1" s="776"/>
      <c r="E1" s="776"/>
      <c r="F1" s="776"/>
      <c r="G1" s="776"/>
    </row>
    <row r="2" spans="1:7" ht="15" customHeight="1" x14ac:dyDescent="0.2">
      <c r="A2" s="776" t="s">
        <v>15</v>
      </c>
      <c r="B2" s="776"/>
      <c r="C2" s="776"/>
      <c r="D2" s="776"/>
      <c r="E2" s="776"/>
      <c r="F2" s="776"/>
      <c r="G2" s="776"/>
    </row>
    <row r="3" spans="1:7" ht="15" customHeight="1" x14ac:dyDescent="0.2">
      <c r="A3" s="722" t="s">
        <v>19</v>
      </c>
      <c r="B3" s="722"/>
      <c r="C3" s="722"/>
      <c r="D3" s="722"/>
      <c r="E3" s="722"/>
      <c r="F3" s="722"/>
      <c r="G3" s="722"/>
    </row>
    <row r="4" spans="1:7" ht="6" customHeight="1" thickBot="1" x14ac:dyDescent="0.25"/>
    <row r="5" spans="1:7" ht="30" customHeight="1" x14ac:dyDescent="0.2">
      <c r="A5" s="777" t="s">
        <v>16</v>
      </c>
      <c r="B5" s="779" t="s">
        <v>20</v>
      </c>
      <c r="C5" s="779" t="s">
        <v>21</v>
      </c>
      <c r="D5" s="779" t="s">
        <v>79</v>
      </c>
      <c r="E5" s="782" t="s">
        <v>80</v>
      </c>
      <c r="F5" s="779" t="s">
        <v>63</v>
      </c>
      <c r="G5" s="781"/>
    </row>
    <row r="6" spans="1:7" ht="15.75" thickBot="1" x14ac:dyDescent="0.25">
      <c r="A6" s="778"/>
      <c r="B6" s="780"/>
      <c r="C6" s="780"/>
      <c r="D6" s="780"/>
      <c r="E6" s="783"/>
      <c r="F6" s="221" t="s">
        <v>12</v>
      </c>
      <c r="G6" s="222" t="s">
        <v>13</v>
      </c>
    </row>
    <row r="7" spans="1:7" x14ac:dyDescent="0.2">
      <c r="A7" s="200" t="s">
        <v>52</v>
      </c>
      <c r="B7" s="198" t="e">
        <f>#REF!</f>
        <v>#REF!</v>
      </c>
      <c r="C7" s="198" t="e">
        <f>#REF!</f>
        <v>#REF!</v>
      </c>
      <c r="D7" s="199" t="e">
        <f>SUM(D8:D10)</f>
        <v>#REF!</v>
      </c>
      <c r="E7" s="199" t="e">
        <f>SUM(E8:E10)</f>
        <v>#REF!</v>
      </c>
      <c r="F7" s="199" t="e">
        <f>SUM(F8:F10)</f>
        <v>#REF!</v>
      </c>
      <c r="G7" s="201" t="e">
        <f>SUM(G8:G10)</f>
        <v>#REF!</v>
      </c>
    </row>
    <row r="8" spans="1:7" s="53" customFormat="1" x14ac:dyDescent="0.2">
      <c r="A8" s="202" t="e">
        <f>#REF!</f>
        <v>#REF!</v>
      </c>
      <c r="B8" s="38"/>
      <c r="C8" s="38"/>
      <c r="D8" s="47" t="e">
        <f>E8+F8+G8</f>
        <v>#REF!</v>
      </c>
      <c r="E8" s="47" t="e">
        <f>SUM(#REF!)</f>
        <v>#REF!</v>
      </c>
      <c r="F8" s="47" t="e">
        <f>#REF!</f>
        <v>#REF!</v>
      </c>
      <c r="G8" s="203" t="e">
        <f>#REF!</f>
        <v>#REF!</v>
      </c>
    </row>
    <row r="9" spans="1:7" s="68" customFormat="1" x14ac:dyDescent="0.2">
      <c r="A9" s="202" t="e">
        <f>#REF!</f>
        <v>#REF!</v>
      </c>
      <c r="B9" s="38" t="e">
        <f>#REF!</f>
        <v>#REF!</v>
      </c>
      <c r="C9" s="38" t="e">
        <f>#REF!</f>
        <v>#REF!</v>
      </c>
      <c r="D9" s="47" t="e">
        <f>E9+F9+G9</f>
        <v>#REF!</v>
      </c>
      <c r="E9" s="47" t="e">
        <f>SUM(#REF!)</f>
        <v>#REF!</v>
      </c>
      <c r="F9" s="47" t="e">
        <f>#REF!</f>
        <v>#REF!</v>
      </c>
      <c r="G9" s="203" t="e">
        <f>#REF!</f>
        <v>#REF!</v>
      </c>
    </row>
    <row r="10" spans="1:7" s="53" customFormat="1" x14ac:dyDescent="0.2">
      <c r="A10" s="202" t="e">
        <f>#REF!</f>
        <v>#REF!</v>
      </c>
      <c r="B10" s="38" t="e">
        <f>#REF!</f>
        <v>#REF!</v>
      </c>
      <c r="C10" s="38" t="e">
        <f>#REF!</f>
        <v>#REF!</v>
      </c>
      <c r="D10" s="47" t="e">
        <f>E10+F10+G10</f>
        <v>#REF!</v>
      </c>
      <c r="E10" s="47" t="e">
        <f>SUM(#REF!)</f>
        <v>#REF!</v>
      </c>
      <c r="F10" s="47" t="e">
        <f>#REF!</f>
        <v>#REF!</v>
      </c>
      <c r="G10" s="203" t="e">
        <f>#REF!</f>
        <v>#REF!</v>
      </c>
    </row>
    <row r="11" spans="1:7" x14ac:dyDescent="0.2">
      <c r="A11" s="204" t="s">
        <v>56</v>
      </c>
      <c r="B11" s="165" t="e">
        <f>#REF!</f>
        <v>#REF!</v>
      </c>
      <c r="C11" s="165" t="e">
        <f>#REF!</f>
        <v>#REF!</v>
      </c>
      <c r="D11" s="166" t="e">
        <f>SUM(D12:D32)</f>
        <v>#REF!</v>
      </c>
      <c r="E11" s="166" t="e">
        <f>SUM(E12:E32)</f>
        <v>#REF!</v>
      </c>
      <c r="F11" s="166" t="e">
        <f>SUM(F12:F32)</f>
        <v>#REF!</v>
      </c>
      <c r="G11" s="205" t="e">
        <f>SUM(G12:G32)</f>
        <v>#REF!</v>
      </c>
    </row>
    <row r="12" spans="1:7" x14ac:dyDescent="0.2">
      <c r="A12" s="202" t="e">
        <f>#REF!</f>
        <v>#REF!</v>
      </c>
      <c r="B12" s="38" t="e">
        <f>#REF!</f>
        <v>#REF!</v>
      </c>
      <c r="C12" s="38" t="e">
        <f>#REF!</f>
        <v>#REF!</v>
      </c>
      <c r="D12" s="47" t="e">
        <f t="shared" ref="D12:D35" si="0">E12+F12+G12</f>
        <v>#REF!</v>
      </c>
      <c r="E12" s="47" t="e">
        <f>SUM(#REF!)</f>
        <v>#REF!</v>
      </c>
      <c r="F12" s="47" t="e">
        <f>#REF!</f>
        <v>#REF!</v>
      </c>
      <c r="G12" s="203" t="e">
        <f>#REF!</f>
        <v>#REF!</v>
      </c>
    </row>
    <row r="13" spans="1:7" s="53" customFormat="1" x14ac:dyDescent="0.2">
      <c r="A13" s="202" t="e">
        <f>#REF!</f>
        <v>#REF!</v>
      </c>
      <c r="B13" s="38" t="e">
        <f>#REF!</f>
        <v>#REF!</v>
      </c>
      <c r="C13" s="38" t="e">
        <f>#REF!</f>
        <v>#REF!</v>
      </c>
      <c r="D13" s="47" t="e">
        <f t="shared" si="0"/>
        <v>#REF!</v>
      </c>
      <c r="E13" s="47" t="e">
        <f>SUM(#REF!)</f>
        <v>#REF!</v>
      </c>
      <c r="F13" s="47" t="e">
        <f>#REF!</f>
        <v>#REF!</v>
      </c>
      <c r="G13" s="203" t="e">
        <f>#REF!</f>
        <v>#REF!</v>
      </c>
    </row>
    <row r="14" spans="1:7" s="53" customFormat="1" x14ac:dyDescent="0.2">
      <c r="A14" s="202" t="e">
        <f>#REF!</f>
        <v>#REF!</v>
      </c>
      <c r="B14" s="38" t="e">
        <f>#REF!</f>
        <v>#REF!</v>
      </c>
      <c r="C14" s="38" t="e">
        <f>#REF!</f>
        <v>#REF!</v>
      </c>
      <c r="D14" s="47" t="e">
        <f t="shared" si="0"/>
        <v>#REF!</v>
      </c>
      <c r="E14" s="47" t="e">
        <f>SUM(#REF!)</f>
        <v>#REF!</v>
      </c>
      <c r="F14" s="47" t="e">
        <f>#REF!</f>
        <v>#REF!</v>
      </c>
      <c r="G14" s="203" t="e">
        <f>#REF!</f>
        <v>#REF!</v>
      </c>
    </row>
    <row r="15" spans="1:7" s="53" customFormat="1" x14ac:dyDescent="0.2">
      <c r="A15" s="202" t="e">
        <f>#REF!</f>
        <v>#REF!</v>
      </c>
      <c r="B15" s="38" t="e">
        <f>#REF!</f>
        <v>#REF!</v>
      </c>
      <c r="C15" s="38" t="e">
        <f>#REF!</f>
        <v>#REF!</v>
      </c>
      <c r="D15" s="47" t="e">
        <f t="shared" si="0"/>
        <v>#REF!</v>
      </c>
      <c r="E15" s="47" t="e">
        <f>SUM(#REF!)</f>
        <v>#REF!</v>
      </c>
      <c r="F15" s="47" t="e">
        <f>#REF!</f>
        <v>#REF!</v>
      </c>
      <c r="G15" s="203" t="e">
        <f>#REF!</f>
        <v>#REF!</v>
      </c>
    </row>
    <row r="16" spans="1:7" s="53" customFormat="1" x14ac:dyDescent="0.2">
      <c r="A16" s="202" t="e">
        <f>#REF!</f>
        <v>#REF!</v>
      </c>
      <c r="B16" s="38" t="e">
        <f>#REF!</f>
        <v>#REF!</v>
      </c>
      <c r="C16" s="38" t="e">
        <f>#REF!</f>
        <v>#REF!</v>
      </c>
      <c r="D16" s="47" t="e">
        <f t="shared" si="0"/>
        <v>#REF!</v>
      </c>
      <c r="E16" s="47" t="e">
        <f>SUM(#REF!)</f>
        <v>#REF!</v>
      </c>
      <c r="F16" s="47" t="e">
        <f>#REF!</f>
        <v>#REF!</v>
      </c>
      <c r="G16" s="203" t="e">
        <f>#REF!</f>
        <v>#REF!</v>
      </c>
    </row>
    <row r="17" spans="1:7" s="53" customFormat="1" x14ac:dyDescent="0.2">
      <c r="A17" s="202" t="e">
        <f>#REF!</f>
        <v>#REF!</v>
      </c>
      <c r="B17" s="38" t="e">
        <f>#REF!</f>
        <v>#REF!</v>
      </c>
      <c r="C17" s="38" t="e">
        <f>#REF!</f>
        <v>#REF!</v>
      </c>
      <c r="D17" s="47" t="e">
        <f t="shared" si="0"/>
        <v>#REF!</v>
      </c>
      <c r="E17" s="47" t="e">
        <f>SUM(#REF!)</f>
        <v>#REF!</v>
      </c>
      <c r="F17" s="47" t="e">
        <f>#REF!</f>
        <v>#REF!</v>
      </c>
      <c r="G17" s="203" t="e">
        <f>#REF!</f>
        <v>#REF!</v>
      </c>
    </row>
    <row r="18" spans="1:7" s="53" customFormat="1" x14ac:dyDescent="0.2">
      <c r="A18" s="202" t="e">
        <f>#REF!</f>
        <v>#REF!</v>
      </c>
      <c r="B18" s="38" t="e">
        <f>#REF!</f>
        <v>#REF!</v>
      </c>
      <c r="C18" s="38" t="e">
        <f>#REF!</f>
        <v>#REF!</v>
      </c>
      <c r="D18" s="47" t="e">
        <f t="shared" si="0"/>
        <v>#REF!</v>
      </c>
      <c r="E18" s="47" t="e">
        <f>SUM(#REF!)</f>
        <v>#REF!</v>
      </c>
      <c r="F18" s="47" t="e">
        <f>#REF!</f>
        <v>#REF!</v>
      </c>
      <c r="G18" s="203" t="e">
        <f>#REF!</f>
        <v>#REF!</v>
      </c>
    </row>
    <row r="19" spans="1:7" s="53" customFormat="1" x14ac:dyDescent="0.2">
      <c r="A19" s="202" t="e">
        <f>#REF!</f>
        <v>#REF!</v>
      </c>
      <c r="B19" s="38" t="e">
        <f>#REF!</f>
        <v>#REF!</v>
      </c>
      <c r="C19" s="38" t="e">
        <f>#REF!</f>
        <v>#REF!</v>
      </c>
      <c r="D19" s="47" t="e">
        <f t="shared" si="0"/>
        <v>#REF!</v>
      </c>
      <c r="E19" s="47" t="e">
        <f>SUM(#REF!)</f>
        <v>#REF!</v>
      </c>
      <c r="F19" s="47" t="e">
        <f>#REF!</f>
        <v>#REF!</v>
      </c>
      <c r="G19" s="203" t="e">
        <f>#REF!</f>
        <v>#REF!</v>
      </c>
    </row>
    <row r="20" spans="1:7" s="53" customFormat="1" x14ac:dyDescent="0.2">
      <c r="A20" s="202" t="e">
        <f>#REF!</f>
        <v>#REF!</v>
      </c>
      <c r="B20" s="38" t="e">
        <f>#REF!</f>
        <v>#REF!</v>
      </c>
      <c r="C20" s="38" t="e">
        <f>#REF!</f>
        <v>#REF!</v>
      </c>
      <c r="D20" s="47" t="e">
        <f t="shared" si="0"/>
        <v>#REF!</v>
      </c>
      <c r="E20" s="47" t="e">
        <f>SUM(#REF!)</f>
        <v>#REF!</v>
      </c>
      <c r="F20" s="47" t="e">
        <f>#REF!</f>
        <v>#REF!</v>
      </c>
      <c r="G20" s="203" t="e">
        <f>#REF!</f>
        <v>#REF!</v>
      </c>
    </row>
    <row r="21" spans="1:7" s="53" customFormat="1" x14ac:dyDescent="0.2">
      <c r="A21" s="202" t="e">
        <f>#REF!</f>
        <v>#REF!</v>
      </c>
      <c r="B21" s="38" t="e">
        <f>#REF!</f>
        <v>#REF!</v>
      </c>
      <c r="C21" s="38" t="e">
        <f>#REF!</f>
        <v>#REF!</v>
      </c>
      <c r="D21" s="47" t="e">
        <f t="shared" si="0"/>
        <v>#REF!</v>
      </c>
      <c r="E21" s="47" t="e">
        <f>SUM(#REF!)</f>
        <v>#REF!</v>
      </c>
      <c r="F21" s="47" t="e">
        <f>#REF!</f>
        <v>#REF!</v>
      </c>
      <c r="G21" s="203" t="e">
        <f>#REF!</f>
        <v>#REF!</v>
      </c>
    </row>
    <row r="22" spans="1:7" s="53" customFormat="1" x14ac:dyDescent="0.2">
      <c r="A22" s="202" t="e">
        <f>#REF!</f>
        <v>#REF!</v>
      </c>
      <c r="B22" s="38" t="e">
        <f>#REF!</f>
        <v>#REF!</v>
      </c>
      <c r="C22" s="38" t="e">
        <f>#REF!</f>
        <v>#REF!</v>
      </c>
      <c r="D22" s="47" t="e">
        <f t="shared" si="0"/>
        <v>#REF!</v>
      </c>
      <c r="E22" s="47" t="e">
        <f>SUM(#REF!)</f>
        <v>#REF!</v>
      </c>
      <c r="F22" s="47" t="e">
        <f>#REF!</f>
        <v>#REF!</v>
      </c>
      <c r="G22" s="203" t="e">
        <f>#REF!</f>
        <v>#REF!</v>
      </c>
    </row>
    <row r="23" spans="1:7" s="53" customFormat="1" x14ac:dyDescent="0.2">
      <c r="A23" s="202" t="e">
        <f>#REF!</f>
        <v>#REF!</v>
      </c>
      <c r="B23" s="38" t="e">
        <f>#REF!</f>
        <v>#REF!</v>
      </c>
      <c r="C23" s="38" t="e">
        <f>#REF!</f>
        <v>#REF!</v>
      </c>
      <c r="D23" s="47" t="e">
        <f t="shared" si="0"/>
        <v>#REF!</v>
      </c>
      <c r="E23" s="47" t="e">
        <f>SUM(#REF!)</f>
        <v>#REF!</v>
      </c>
      <c r="F23" s="47" t="e">
        <f>#REF!</f>
        <v>#REF!</v>
      </c>
      <c r="G23" s="203" t="e">
        <f>#REF!</f>
        <v>#REF!</v>
      </c>
    </row>
    <row r="24" spans="1:7" s="53" customFormat="1" x14ac:dyDescent="0.2">
      <c r="A24" s="202" t="e">
        <f>#REF!</f>
        <v>#REF!</v>
      </c>
      <c r="B24" s="38" t="e">
        <f>#REF!</f>
        <v>#REF!</v>
      </c>
      <c r="C24" s="38" t="e">
        <f>#REF!</f>
        <v>#REF!</v>
      </c>
      <c r="D24" s="47" t="e">
        <f t="shared" si="0"/>
        <v>#REF!</v>
      </c>
      <c r="E24" s="47" t="e">
        <f>SUM(#REF!)</f>
        <v>#REF!</v>
      </c>
      <c r="F24" s="47" t="e">
        <f>#REF!</f>
        <v>#REF!</v>
      </c>
      <c r="G24" s="203" t="e">
        <f>#REF!</f>
        <v>#REF!</v>
      </c>
    </row>
    <row r="25" spans="1:7" s="53" customFormat="1" x14ac:dyDescent="0.2">
      <c r="A25" s="202" t="e">
        <f>#REF!</f>
        <v>#REF!</v>
      </c>
      <c r="B25" s="38" t="e">
        <f>#REF!</f>
        <v>#REF!</v>
      </c>
      <c r="C25" s="38" t="e">
        <f>#REF!</f>
        <v>#REF!</v>
      </c>
      <c r="D25" s="47" t="e">
        <f t="shared" si="0"/>
        <v>#REF!</v>
      </c>
      <c r="E25" s="47" t="e">
        <f>SUM(#REF!)</f>
        <v>#REF!</v>
      </c>
      <c r="F25" s="47" t="e">
        <f>#REF!</f>
        <v>#REF!</v>
      </c>
      <c r="G25" s="203" t="e">
        <f>#REF!</f>
        <v>#REF!</v>
      </c>
    </row>
    <row r="26" spans="1:7" s="53" customFormat="1" x14ac:dyDescent="0.2">
      <c r="A26" s="202" t="e">
        <f>#REF!</f>
        <v>#REF!</v>
      </c>
      <c r="B26" s="38" t="e">
        <f>#REF!</f>
        <v>#REF!</v>
      </c>
      <c r="C26" s="38" t="e">
        <f>#REF!</f>
        <v>#REF!</v>
      </c>
      <c r="D26" s="47" t="e">
        <f t="shared" si="0"/>
        <v>#REF!</v>
      </c>
      <c r="E26" s="47" t="e">
        <f>SUM(#REF!)</f>
        <v>#REF!</v>
      </c>
      <c r="F26" s="47" t="e">
        <f>#REF!</f>
        <v>#REF!</v>
      </c>
      <c r="G26" s="203" t="e">
        <f>#REF!</f>
        <v>#REF!</v>
      </c>
    </row>
    <row r="27" spans="1:7" s="53" customFormat="1" x14ac:dyDescent="0.2">
      <c r="A27" s="202" t="e">
        <f>#REF!</f>
        <v>#REF!</v>
      </c>
      <c r="B27" s="38" t="e">
        <f>#REF!</f>
        <v>#REF!</v>
      </c>
      <c r="C27" s="38" t="e">
        <f>#REF!</f>
        <v>#REF!</v>
      </c>
      <c r="D27" s="47" t="e">
        <f t="shared" si="0"/>
        <v>#REF!</v>
      </c>
      <c r="E27" s="47" t="e">
        <f>SUM(#REF!)</f>
        <v>#REF!</v>
      </c>
      <c r="F27" s="47" t="e">
        <f>#REF!</f>
        <v>#REF!</v>
      </c>
      <c r="G27" s="203" t="e">
        <f>#REF!</f>
        <v>#REF!</v>
      </c>
    </row>
    <row r="28" spans="1:7" s="53" customFormat="1" x14ac:dyDescent="0.2">
      <c r="A28" s="202" t="e">
        <f>#REF!</f>
        <v>#REF!</v>
      </c>
      <c r="B28" s="38" t="e">
        <f>#REF!</f>
        <v>#REF!</v>
      </c>
      <c r="C28" s="38" t="e">
        <f>#REF!</f>
        <v>#REF!</v>
      </c>
      <c r="D28" s="47" t="e">
        <f t="shared" si="0"/>
        <v>#REF!</v>
      </c>
      <c r="E28" s="47" t="e">
        <f>SUM(#REF!)</f>
        <v>#REF!</v>
      </c>
      <c r="F28" s="47" t="e">
        <f>#REF!</f>
        <v>#REF!</v>
      </c>
      <c r="G28" s="203" t="e">
        <f>#REF!</f>
        <v>#REF!</v>
      </c>
    </row>
    <row r="29" spans="1:7" s="68" customFormat="1" x14ac:dyDescent="0.2">
      <c r="A29" s="202" t="e">
        <f>#REF!</f>
        <v>#REF!</v>
      </c>
      <c r="B29" s="38" t="e">
        <f>#REF!</f>
        <v>#REF!</v>
      </c>
      <c r="C29" s="38" t="e">
        <f>#REF!</f>
        <v>#REF!</v>
      </c>
      <c r="D29" s="47" t="e">
        <f t="shared" si="0"/>
        <v>#REF!</v>
      </c>
      <c r="E29" s="47" t="e">
        <f>SUM(#REF!)</f>
        <v>#REF!</v>
      </c>
      <c r="F29" s="47" t="e">
        <f>#REF!</f>
        <v>#REF!</v>
      </c>
      <c r="G29" s="203" t="e">
        <f>#REF!</f>
        <v>#REF!</v>
      </c>
    </row>
    <row r="30" spans="1:7" s="68" customFormat="1" x14ac:dyDescent="0.2">
      <c r="A30" s="202" t="e">
        <f>#REF!</f>
        <v>#REF!</v>
      </c>
      <c r="B30" s="38" t="e">
        <f>#REF!</f>
        <v>#REF!</v>
      </c>
      <c r="C30" s="38" t="e">
        <f>#REF!</f>
        <v>#REF!</v>
      </c>
      <c r="D30" s="47" t="e">
        <f t="shared" si="0"/>
        <v>#REF!</v>
      </c>
      <c r="E30" s="47" t="e">
        <f>SUM(#REF!)</f>
        <v>#REF!</v>
      </c>
      <c r="F30" s="47" t="e">
        <f>#REF!</f>
        <v>#REF!</v>
      </c>
      <c r="G30" s="203" t="e">
        <f>#REF!</f>
        <v>#REF!</v>
      </c>
    </row>
    <row r="31" spans="1:7" s="68" customFormat="1" x14ac:dyDescent="0.2">
      <c r="A31" s="202" t="e">
        <f>#REF!</f>
        <v>#REF!</v>
      </c>
      <c r="B31" s="38" t="e">
        <f>#REF!</f>
        <v>#REF!</v>
      </c>
      <c r="C31" s="38" t="e">
        <f>#REF!</f>
        <v>#REF!</v>
      </c>
      <c r="D31" s="47" t="e">
        <f t="shared" si="0"/>
        <v>#REF!</v>
      </c>
      <c r="E31" s="47" t="e">
        <f>SUM(#REF!)</f>
        <v>#REF!</v>
      </c>
      <c r="F31" s="47" t="e">
        <f>#REF!</f>
        <v>#REF!</v>
      </c>
      <c r="G31" s="203" t="e">
        <f>#REF!</f>
        <v>#REF!</v>
      </c>
    </row>
    <row r="32" spans="1:7" s="68" customFormat="1" x14ac:dyDescent="0.2">
      <c r="A32" s="202" t="e">
        <f>#REF!</f>
        <v>#REF!</v>
      </c>
      <c r="B32" s="38" t="e">
        <f>#REF!</f>
        <v>#REF!</v>
      </c>
      <c r="C32" s="38" t="e">
        <f>#REF!</f>
        <v>#REF!</v>
      </c>
      <c r="D32" s="47" t="e">
        <f t="shared" si="0"/>
        <v>#REF!</v>
      </c>
      <c r="E32" s="47" t="e">
        <f>SUM(#REF!)</f>
        <v>#REF!</v>
      </c>
      <c r="F32" s="47" t="e">
        <f>#REF!</f>
        <v>#REF!</v>
      </c>
      <c r="G32" s="203" t="e">
        <f>#REF!</f>
        <v>#REF!</v>
      </c>
    </row>
    <row r="33" spans="1:7" s="53" customFormat="1" x14ac:dyDescent="0.2">
      <c r="A33" s="204" t="s">
        <v>53</v>
      </c>
      <c r="B33" s="165" t="e">
        <f>#REF!</f>
        <v>#REF!</v>
      </c>
      <c r="C33" s="165" t="e">
        <f>#REF!</f>
        <v>#REF!</v>
      </c>
      <c r="D33" s="166" t="e">
        <f t="shared" si="0"/>
        <v>#REF!</v>
      </c>
      <c r="E33" s="166" t="e">
        <f>SUM(#REF!)</f>
        <v>#REF!</v>
      </c>
      <c r="F33" s="166" t="e">
        <f>#REF!</f>
        <v>#REF!</v>
      </c>
      <c r="G33" s="205" t="e">
        <f>#REF!</f>
        <v>#REF!</v>
      </c>
    </row>
    <row r="34" spans="1:7" s="55" customFormat="1" x14ac:dyDescent="0.2">
      <c r="A34" s="206"/>
      <c r="B34" s="207"/>
      <c r="C34" s="207"/>
      <c r="D34" s="208"/>
      <c r="E34" s="208"/>
      <c r="F34" s="208"/>
      <c r="G34" s="209"/>
    </row>
    <row r="35" spans="1:7" s="55" customFormat="1" x14ac:dyDescent="0.2">
      <c r="A35" s="204" t="s">
        <v>54</v>
      </c>
      <c r="B35" s="165" t="e">
        <f>#REF!</f>
        <v>#REF!</v>
      </c>
      <c r="C35" s="165" t="e">
        <f>#REF!</f>
        <v>#REF!</v>
      </c>
      <c r="D35" s="166" t="e">
        <f t="shared" si="0"/>
        <v>#REF!</v>
      </c>
      <c r="E35" s="166" t="e">
        <f>SUM(#REF!)</f>
        <v>#REF!</v>
      </c>
      <c r="F35" s="166" t="e">
        <f>#REF!</f>
        <v>#REF!</v>
      </c>
      <c r="G35" s="205" t="e">
        <f>#REF!</f>
        <v>#REF!</v>
      </c>
    </row>
    <row r="36" spans="1:7" s="53" customFormat="1" x14ac:dyDescent="0.2">
      <c r="A36" s="202"/>
      <c r="B36" s="38"/>
      <c r="C36" s="38"/>
      <c r="D36" s="47"/>
      <c r="E36" s="47"/>
      <c r="F36" s="48"/>
      <c r="G36" s="210"/>
    </row>
    <row r="37" spans="1:7" ht="15" thickBot="1" x14ac:dyDescent="0.25">
      <c r="A37" s="211" t="s">
        <v>23</v>
      </c>
      <c r="B37" s="212"/>
      <c r="C37" s="212"/>
      <c r="D37" s="213" t="e">
        <f>D7+D11+D33+D35</f>
        <v>#REF!</v>
      </c>
      <c r="E37" s="214" t="e">
        <f>E7+E11+E33+E35</f>
        <v>#REF!</v>
      </c>
      <c r="F37" s="214" t="e">
        <f>F7+F11+F33+F35</f>
        <v>#REF!</v>
      </c>
      <c r="G37" s="215" t="e">
        <f>G7+G11+G33+G35</f>
        <v>#REF!</v>
      </c>
    </row>
  </sheetData>
  <mergeCells count="9">
    <mergeCell ref="A1:G1"/>
    <mergeCell ref="A2:G2"/>
    <mergeCell ref="A3:G3"/>
    <mergeCell ref="A5:A6"/>
    <mergeCell ref="B5:B6"/>
    <mergeCell ref="C5:C6"/>
    <mergeCell ref="D5:D6"/>
    <mergeCell ref="F5:G5"/>
    <mergeCell ref="E5:E6"/>
  </mergeCells>
  <printOptions horizontalCentered="1"/>
  <pageMargins left="0.51181102362204722" right="0.51181102362204722" top="0.78740157480314965" bottom="0.78740157480314965" header="0.31496062992125984" footer="0.31496062992125984"/>
  <pageSetup paperSize="9" fitToHeight="1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F26"/>
  <sheetViews>
    <sheetView workbookViewId="0">
      <pane ySplit="7" topLeftCell="A8" activePane="bottomLeft" state="frozen"/>
      <selection activeCell="C8" sqref="C8:C9"/>
      <selection pane="bottomLeft" activeCell="C8" sqref="C8:C9"/>
    </sheetView>
  </sheetViews>
  <sheetFormatPr defaultRowHeight="14.25" x14ac:dyDescent="0.2"/>
  <cols>
    <col min="1" max="1" width="38.85546875" style="378" customWidth="1"/>
    <col min="2" max="3" width="7.7109375" style="378" customWidth="1"/>
    <col min="4" max="6" width="13.85546875" style="378" customWidth="1"/>
    <col min="7" max="256" width="9.140625" style="378"/>
    <col min="257" max="257" width="43.140625" style="378" customWidth="1"/>
    <col min="258" max="259" width="7.42578125" style="378" customWidth="1"/>
    <col min="260" max="262" width="13.85546875" style="378" customWidth="1"/>
    <col min="263" max="512" width="9.140625" style="378"/>
    <col min="513" max="513" width="43.140625" style="378" customWidth="1"/>
    <col min="514" max="515" width="7.42578125" style="378" customWidth="1"/>
    <col min="516" max="518" width="13.85546875" style="378" customWidth="1"/>
    <col min="519" max="768" width="9.140625" style="378"/>
    <col min="769" max="769" width="43.140625" style="378" customWidth="1"/>
    <col min="770" max="771" width="7.42578125" style="378" customWidth="1"/>
    <col min="772" max="774" width="13.85546875" style="378" customWidth="1"/>
    <col min="775" max="1024" width="9.140625" style="378"/>
    <col min="1025" max="1025" width="43.140625" style="378" customWidth="1"/>
    <col min="1026" max="1027" width="7.42578125" style="378" customWidth="1"/>
    <col min="1028" max="1030" width="13.85546875" style="378" customWidth="1"/>
    <col min="1031" max="1280" width="9.140625" style="378"/>
    <col min="1281" max="1281" width="43.140625" style="378" customWidth="1"/>
    <col min="1282" max="1283" width="7.42578125" style="378" customWidth="1"/>
    <col min="1284" max="1286" width="13.85546875" style="378" customWidth="1"/>
    <col min="1287" max="1536" width="9.140625" style="378"/>
    <col min="1537" max="1537" width="43.140625" style="378" customWidth="1"/>
    <col min="1538" max="1539" width="7.42578125" style="378" customWidth="1"/>
    <col min="1540" max="1542" width="13.85546875" style="378" customWidth="1"/>
    <col min="1543" max="1792" width="9.140625" style="378"/>
    <col min="1793" max="1793" width="43.140625" style="378" customWidth="1"/>
    <col min="1794" max="1795" width="7.42578125" style="378" customWidth="1"/>
    <col min="1796" max="1798" width="13.85546875" style="378" customWidth="1"/>
    <col min="1799" max="2048" width="9.140625" style="378"/>
    <col min="2049" max="2049" width="43.140625" style="378" customWidth="1"/>
    <col min="2050" max="2051" width="7.42578125" style="378" customWidth="1"/>
    <col min="2052" max="2054" width="13.85546875" style="378" customWidth="1"/>
    <col min="2055" max="2304" width="9.140625" style="378"/>
    <col min="2305" max="2305" width="43.140625" style="378" customWidth="1"/>
    <col min="2306" max="2307" width="7.42578125" style="378" customWidth="1"/>
    <col min="2308" max="2310" width="13.85546875" style="378" customWidth="1"/>
    <col min="2311" max="2560" width="9.140625" style="378"/>
    <col min="2561" max="2561" width="43.140625" style="378" customWidth="1"/>
    <col min="2562" max="2563" width="7.42578125" style="378" customWidth="1"/>
    <col min="2564" max="2566" width="13.85546875" style="378" customWidth="1"/>
    <col min="2567" max="2816" width="9.140625" style="378"/>
    <col min="2817" max="2817" width="43.140625" style="378" customWidth="1"/>
    <col min="2818" max="2819" width="7.42578125" style="378" customWidth="1"/>
    <col min="2820" max="2822" width="13.85546875" style="378" customWidth="1"/>
    <col min="2823" max="3072" width="9.140625" style="378"/>
    <col min="3073" max="3073" width="43.140625" style="378" customWidth="1"/>
    <col min="3074" max="3075" width="7.42578125" style="378" customWidth="1"/>
    <col min="3076" max="3078" width="13.85546875" style="378" customWidth="1"/>
    <col min="3079" max="3328" width="9.140625" style="378"/>
    <col min="3329" max="3329" width="43.140625" style="378" customWidth="1"/>
    <col min="3330" max="3331" width="7.42578125" style="378" customWidth="1"/>
    <col min="3332" max="3334" width="13.85546875" style="378" customWidth="1"/>
    <col min="3335" max="3584" width="9.140625" style="378"/>
    <col min="3585" max="3585" width="43.140625" style="378" customWidth="1"/>
    <col min="3586" max="3587" width="7.42578125" style="378" customWidth="1"/>
    <col min="3588" max="3590" width="13.85546875" style="378" customWidth="1"/>
    <col min="3591" max="3840" width="9.140625" style="378"/>
    <col min="3841" max="3841" width="43.140625" style="378" customWidth="1"/>
    <col min="3842" max="3843" width="7.42578125" style="378" customWidth="1"/>
    <col min="3844" max="3846" width="13.85546875" style="378" customWidth="1"/>
    <col min="3847" max="4096" width="9.140625" style="378"/>
    <col min="4097" max="4097" width="43.140625" style="378" customWidth="1"/>
    <col min="4098" max="4099" width="7.42578125" style="378" customWidth="1"/>
    <col min="4100" max="4102" width="13.85546875" style="378" customWidth="1"/>
    <col min="4103" max="4352" width="9.140625" style="378"/>
    <col min="4353" max="4353" width="43.140625" style="378" customWidth="1"/>
    <col min="4354" max="4355" width="7.42578125" style="378" customWidth="1"/>
    <col min="4356" max="4358" width="13.85546875" style="378" customWidth="1"/>
    <col min="4359" max="4608" width="9.140625" style="378"/>
    <col min="4609" max="4609" width="43.140625" style="378" customWidth="1"/>
    <col min="4610" max="4611" width="7.42578125" style="378" customWidth="1"/>
    <col min="4612" max="4614" width="13.85546875" style="378" customWidth="1"/>
    <col min="4615" max="4864" width="9.140625" style="378"/>
    <col min="4865" max="4865" width="43.140625" style="378" customWidth="1"/>
    <col min="4866" max="4867" width="7.42578125" style="378" customWidth="1"/>
    <col min="4868" max="4870" width="13.85546875" style="378" customWidth="1"/>
    <col min="4871" max="5120" width="9.140625" style="378"/>
    <col min="5121" max="5121" width="43.140625" style="378" customWidth="1"/>
    <col min="5122" max="5123" width="7.42578125" style="378" customWidth="1"/>
    <col min="5124" max="5126" width="13.85546875" style="378" customWidth="1"/>
    <col min="5127" max="5376" width="9.140625" style="378"/>
    <col min="5377" max="5377" width="43.140625" style="378" customWidth="1"/>
    <col min="5378" max="5379" width="7.42578125" style="378" customWidth="1"/>
    <col min="5380" max="5382" width="13.85546875" style="378" customWidth="1"/>
    <col min="5383" max="5632" width="9.140625" style="378"/>
    <col min="5633" max="5633" width="43.140625" style="378" customWidth="1"/>
    <col min="5634" max="5635" width="7.42578125" style="378" customWidth="1"/>
    <col min="5636" max="5638" width="13.85546875" style="378" customWidth="1"/>
    <col min="5639" max="5888" width="9.140625" style="378"/>
    <col min="5889" max="5889" width="43.140625" style="378" customWidth="1"/>
    <col min="5890" max="5891" width="7.42578125" style="378" customWidth="1"/>
    <col min="5892" max="5894" width="13.85546875" style="378" customWidth="1"/>
    <col min="5895" max="6144" width="9.140625" style="378"/>
    <col min="6145" max="6145" width="43.140625" style="378" customWidth="1"/>
    <col min="6146" max="6147" width="7.42578125" style="378" customWidth="1"/>
    <col min="6148" max="6150" width="13.85546875" style="378" customWidth="1"/>
    <col min="6151" max="6400" width="9.140625" style="378"/>
    <col min="6401" max="6401" width="43.140625" style="378" customWidth="1"/>
    <col min="6402" max="6403" width="7.42578125" style="378" customWidth="1"/>
    <col min="6404" max="6406" width="13.85546875" style="378" customWidth="1"/>
    <col min="6407" max="6656" width="9.140625" style="378"/>
    <col min="6657" max="6657" width="43.140625" style="378" customWidth="1"/>
    <col min="6658" max="6659" width="7.42578125" style="378" customWidth="1"/>
    <col min="6660" max="6662" width="13.85546875" style="378" customWidth="1"/>
    <col min="6663" max="6912" width="9.140625" style="378"/>
    <col min="6913" max="6913" width="43.140625" style="378" customWidth="1"/>
    <col min="6914" max="6915" width="7.42578125" style="378" customWidth="1"/>
    <col min="6916" max="6918" width="13.85546875" style="378" customWidth="1"/>
    <col min="6919" max="7168" width="9.140625" style="378"/>
    <col min="7169" max="7169" width="43.140625" style="378" customWidth="1"/>
    <col min="7170" max="7171" width="7.42578125" style="378" customWidth="1"/>
    <col min="7172" max="7174" width="13.85546875" style="378" customWidth="1"/>
    <col min="7175" max="7424" width="9.140625" style="378"/>
    <col min="7425" max="7425" width="43.140625" style="378" customWidth="1"/>
    <col min="7426" max="7427" width="7.42578125" style="378" customWidth="1"/>
    <col min="7428" max="7430" width="13.85546875" style="378" customWidth="1"/>
    <col min="7431" max="7680" width="9.140625" style="378"/>
    <col min="7681" max="7681" width="43.140625" style="378" customWidth="1"/>
    <col min="7682" max="7683" width="7.42578125" style="378" customWidth="1"/>
    <col min="7684" max="7686" width="13.85546875" style="378" customWidth="1"/>
    <col min="7687" max="7936" width="9.140625" style="378"/>
    <col min="7937" max="7937" width="43.140625" style="378" customWidth="1"/>
    <col min="7938" max="7939" width="7.42578125" style="378" customWidth="1"/>
    <col min="7940" max="7942" width="13.85546875" style="378" customWidth="1"/>
    <col min="7943" max="8192" width="9.140625" style="378"/>
    <col min="8193" max="8193" width="43.140625" style="378" customWidth="1"/>
    <col min="8194" max="8195" width="7.42578125" style="378" customWidth="1"/>
    <col min="8196" max="8198" width="13.85546875" style="378" customWidth="1"/>
    <col min="8199" max="8448" width="9.140625" style="378"/>
    <col min="8449" max="8449" width="43.140625" style="378" customWidth="1"/>
    <col min="8450" max="8451" width="7.42578125" style="378" customWidth="1"/>
    <col min="8452" max="8454" width="13.85546875" style="378" customWidth="1"/>
    <col min="8455" max="8704" width="9.140625" style="378"/>
    <col min="8705" max="8705" width="43.140625" style="378" customWidth="1"/>
    <col min="8706" max="8707" width="7.42578125" style="378" customWidth="1"/>
    <col min="8708" max="8710" width="13.85546875" style="378" customWidth="1"/>
    <col min="8711" max="8960" width="9.140625" style="378"/>
    <col min="8961" max="8961" width="43.140625" style="378" customWidth="1"/>
    <col min="8962" max="8963" width="7.42578125" style="378" customWidth="1"/>
    <col min="8964" max="8966" width="13.85546875" style="378" customWidth="1"/>
    <col min="8967" max="9216" width="9.140625" style="378"/>
    <col min="9217" max="9217" width="43.140625" style="378" customWidth="1"/>
    <col min="9218" max="9219" width="7.42578125" style="378" customWidth="1"/>
    <col min="9220" max="9222" width="13.85546875" style="378" customWidth="1"/>
    <col min="9223" max="9472" width="9.140625" style="378"/>
    <col min="9473" max="9473" width="43.140625" style="378" customWidth="1"/>
    <col min="9474" max="9475" width="7.42578125" style="378" customWidth="1"/>
    <col min="9476" max="9478" width="13.85546875" style="378" customWidth="1"/>
    <col min="9479" max="9728" width="9.140625" style="378"/>
    <col min="9729" max="9729" width="43.140625" style="378" customWidth="1"/>
    <col min="9730" max="9731" width="7.42578125" style="378" customWidth="1"/>
    <col min="9732" max="9734" width="13.85546875" style="378" customWidth="1"/>
    <col min="9735" max="9984" width="9.140625" style="378"/>
    <col min="9985" max="9985" width="43.140625" style="378" customWidth="1"/>
    <col min="9986" max="9987" width="7.42578125" style="378" customWidth="1"/>
    <col min="9988" max="9990" width="13.85546875" style="378" customWidth="1"/>
    <col min="9991" max="10240" width="9.140625" style="378"/>
    <col min="10241" max="10241" width="43.140625" style="378" customWidth="1"/>
    <col min="10242" max="10243" width="7.42578125" style="378" customWidth="1"/>
    <col min="10244" max="10246" width="13.85546875" style="378" customWidth="1"/>
    <col min="10247" max="10496" width="9.140625" style="378"/>
    <col min="10497" max="10497" width="43.140625" style="378" customWidth="1"/>
    <col min="10498" max="10499" width="7.42578125" style="378" customWidth="1"/>
    <col min="10500" max="10502" width="13.85546875" style="378" customWidth="1"/>
    <col min="10503" max="10752" width="9.140625" style="378"/>
    <col min="10753" max="10753" width="43.140625" style="378" customWidth="1"/>
    <col min="10754" max="10755" width="7.42578125" style="378" customWidth="1"/>
    <col min="10756" max="10758" width="13.85546875" style="378" customWidth="1"/>
    <col min="10759" max="11008" width="9.140625" style="378"/>
    <col min="11009" max="11009" width="43.140625" style="378" customWidth="1"/>
    <col min="11010" max="11011" width="7.42578125" style="378" customWidth="1"/>
    <col min="11012" max="11014" width="13.85546875" style="378" customWidth="1"/>
    <col min="11015" max="11264" width="9.140625" style="378"/>
    <col min="11265" max="11265" width="43.140625" style="378" customWidth="1"/>
    <col min="11266" max="11267" width="7.42578125" style="378" customWidth="1"/>
    <col min="11268" max="11270" width="13.85546875" style="378" customWidth="1"/>
    <col min="11271" max="11520" width="9.140625" style="378"/>
    <col min="11521" max="11521" width="43.140625" style="378" customWidth="1"/>
    <col min="11522" max="11523" width="7.42578125" style="378" customWidth="1"/>
    <col min="11524" max="11526" width="13.85546875" style="378" customWidth="1"/>
    <col min="11527" max="11776" width="9.140625" style="378"/>
    <col min="11777" max="11777" width="43.140625" style="378" customWidth="1"/>
    <col min="11778" max="11779" width="7.42578125" style="378" customWidth="1"/>
    <col min="11780" max="11782" width="13.85546875" style="378" customWidth="1"/>
    <col min="11783" max="12032" width="9.140625" style="378"/>
    <col min="12033" max="12033" width="43.140625" style="378" customWidth="1"/>
    <col min="12034" max="12035" width="7.42578125" style="378" customWidth="1"/>
    <col min="12036" max="12038" width="13.85546875" style="378" customWidth="1"/>
    <col min="12039" max="12288" width="9.140625" style="378"/>
    <col min="12289" max="12289" width="43.140625" style="378" customWidth="1"/>
    <col min="12290" max="12291" width="7.42578125" style="378" customWidth="1"/>
    <col min="12292" max="12294" width="13.85546875" style="378" customWidth="1"/>
    <col min="12295" max="12544" width="9.140625" style="378"/>
    <col min="12545" max="12545" width="43.140625" style="378" customWidth="1"/>
    <col min="12546" max="12547" width="7.42578125" style="378" customWidth="1"/>
    <col min="12548" max="12550" width="13.85546875" style="378" customWidth="1"/>
    <col min="12551" max="12800" width="9.140625" style="378"/>
    <col min="12801" max="12801" width="43.140625" style="378" customWidth="1"/>
    <col min="12802" max="12803" width="7.42578125" style="378" customWidth="1"/>
    <col min="12804" max="12806" width="13.85546875" style="378" customWidth="1"/>
    <col min="12807" max="13056" width="9.140625" style="378"/>
    <col min="13057" max="13057" width="43.140625" style="378" customWidth="1"/>
    <col min="13058" max="13059" width="7.42578125" style="378" customWidth="1"/>
    <col min="13060" max="13062" width="13.85546875" style="378" customWidth="1"/>
    <col min="13063" max="13312" width="9.140625" style="378"/>
    <col min="13313" max="13313" width="43.140625" style="378" customWidth="1"/>
    <col min="13314" max="13315" width="7.42578125" style="378" customWidth="1"/>
    <col min="13316" max="13318" width="13.85546875" style="378" customWidth="1"/>
    <col min="13319" max="13568" width="9.140625" style="378"/>
    <col min="13569" max="13569" width="43.140625" style="378" customWidth="1"/>
    <col min="13570" max="13571" width="7.42578125" style="378" customWidth="1"/>
    <col min="13572" max="13574" width="13.85546875" style="378" customWidth="1"/>
    <col min="13575" max="13824" width="9.140625" style="378"/>
    <col min="13825" max="13825" width="43.140625" style="378" customWidth="1"/>
    <col min="13826" max="13827" width="7.42578125" style="378" customWidth="1"/>
    <col min="13828" max="13830" width="13.85546875" style="378" customWidth="1"/>
    <col min="13831" max="14080" width="9.140625" style="378"/>
    <col min="14081" max="14081" width="43.140625" style="378" customWidth="1"/>
    <col min="14082" max="14083" width="7.42578125" style="378" customWidth="1"/>
    <col min="14084" max="14086" width="13.85546875" style="378" customWidth="1"/>
    <col min="14087" max="14336" width="9.140625" style="378"/>
    <col min="14337" max="14337" width="43.140625" style="378" customWidth="1"/>
    <col min="14338" max="14339" width="7.42578125" style="378" customWidth="1"/>
    <col min="14340" max="14342" width="13.85546875" style="378" customWidth="1"/>
    <col min="14343" max="14592" width="9.140625" style="378"/>
    <col min="14593" max="14593" width="43.140625" style="378" customWidth="1"/>
    <col min="14594" max="14595" width="7.42578125" style="378" customWidth="1"/>
    <col min="14596" max="14598" width="13.85546875" style="378" customWidth="1"/>
    <col min="14599" max="14848" width="9.140625" style="378"/>
    <col min="14849" max="14849" width="43.140625" style="378" customWidth="1"/>
    <col min="14850" max="14851" width="7.42578125" style="378" customWidth="1"/>
    <col min="14852" max="14854" width="13.85546875" style="378" customWidth="1"/>
    <col min="14855" max="15104" width="9.140625" style="378"/>
    <col min="15105" max="15105" width="43.140625" style="378" customWidth="1"/>
    <col min="15106" max="15107" width="7.42578125" style="378" customWidth="1"/>
    <col min="15108" max="15110" width="13.85546875" style="378" customWidth="1"/>
    <col min="15111" max="15360" width="9.140625" style="378"/>
    <col min="15361" max="15361" width="43.140625" style="378" customWidth="1"/>
    <col min="15362" max="15363" width="7.42578125" style="378" customWidth="1"/>
    <col min="15364" max="15366" width="13.85546875" style="378" customWidth="1"/>
    <col min="15367" max="15616" width="9.140625" style="378"/>
    <col min="15617" max="15617" width="43.140625" style="378" customWidth="1"/>
    <col min="15618" max="15619" width="7.42578125" style="378" customWidth="1"/>
    <col min="15620" max="15622" width="13.85546875" style="378" customWidth="1"/>
    <col min="15623" max="15872" width="9.140625" style="378"/>
    <col min="15873" max="15873" width="43.140625" style="378" customWidth="1"/>
    <col min="15874" max="15875" width="7.42578125" style="378" customWidth="1"/>
    <col min="15876" max="15878" width="13.85546875" style="378" customWidth="1"/>
    <col min="15879" max="16128" width="9.140625" style="378"/>
    <col min="16129" max="16129" width="43.140625" style="378" customWidth="1"/>
    <col min="16130" max="16131" width="7.42578125" style="378" customWidth="1"/>
    <col min="16132" max="16134" width="13.85546875" style="378" customWidth="1"/>
    <col min="16135" max="16384" width="9.140625" style="378"/>
  </cols>
  <sheetData>
    <row r="1" spans="1:6" ht="33" customHeight="1" x14ac:dyDescent="0.2"/>
    <row r="2" spans="1:6" ht="15.75" x14ac:dyDescent="0.2">
      <c r="A2" s="767" t="s">
        <v>44</v>
      </c>
      <c r="B2" s="767"/>
      <c r="C2" s="767"/>
      <c r="D2" s="767"/>
      <c r="E2" s="767"/>
      <c r="F2" s="767"/>
    </row>
    <row r="3" spans="1:6" ht="15" customHeight="1" x14ac:dyDescent="0.2">
      <c r="A3" s="767" t="s">
        <v>15</v>
      </c>
      <c r="B3" s="767"/>
      <c r="C3" s="767"/>
      <c r="D3" s="767"/>
      <c r="E3" s="767"/>
      <c r="F3" s="767"/>
    </row>
    <row r="4" spans="1:6" ht="15" customHeight="1" x14ac:dyDescent="0.2">
      <c r="A4" s="784" t="s">
        <v>488</v>
      </c>
      <c r="B4" s="784"/>
      <c r="C4" s="784"/>
      <c r="D4" s="784"/>
      <c r="E4" s="784"/>
      <c r="F4" s="784"/>
    </row>
    <row r="5" spans="1:6" ht="17.25" customHeight="1" thickBot="1" x14ac:dyDescent="0.25">
      <c r="A5" s="380"/>
      <c r="B5" s="380"/>
      <c r="C5" s="380"/>
      <c r="D5" s="380"/>
      <c r="E5" s="380"/>
      <c r="F5" s="380"/>
    </row>
    <row r="6" spans="1:6" ht="30" customHeight="1" x14ac:dyDescent="0.2">
      <c r="A6" s="785" t="s">
        <v>484</v>
      </c>
      <c r="B6" s="785" t="s">
        <v>20</v>
      </c>
      <c r="C6" s="785" t="s">
        <v>21</v>
      </c>
      <c r="D6" s="785" t="s">
        <v>485</v>
      </c>
      <c r="E6" s="785" t="s">
        <v>486</v>
      </c>
      <c r="F6" s="785"/>
    </row>
    <row r="7" spans="1:6" ht="15" x14ac:dyDescent="0.2">
      <c r="A7" s="786"/>
      <c r="B7" s="786"/>
      <c r="C7" s="786"/>
      <c r="D7" s="786"/>
      <c r="E7" s="381" t="s">
        <v>473</v>
      </c>
      <c r="F7" s="381" t="s">
        <v>474</v>
      </c>
    </row>
    <row r="8" spans="1:6" ht="15" x14ac:dyDescent="0.2">
      <c r="A8" s="382" t="s">
        <v>487</v>
      </c>
      <c r="B8" s="383" t="e">
        <f>#REF!</f>
        <v>#REF!</v>
      </c>
      <c r="C8" s="383" t="e">
        <f>#REF!</f>
        <v>#REF!</v>
      </c>
      <c r="D8" s="384" t="e">
        <f>SUM(D9:D10)</f>
        <v>#REF!</v>
      </c>
      <c r="E8" s="384" t="e">
        <f>SUM(E9:E10)</f>
        <v>#REF!</v>
      </c>
      <c r="F8" s="384" t="e">
        <f>SUM(F9:F10)</f>
        <v>#REF!</v>
      </c>
    </row>
    <row r="9" spans="1:6" ht="15" x14ac:dyDescent="0.2">
      <c r="A9" s="385" t="e">
        <f>#REF!</f>
        <v>#REF!</v>
      </c>
      <c r="B9" s="386" t="e">
        <f>#REF!</f>
        <v>#REF!</v>
      </c>
      <c r="C9" s="386" t="e">
        <f>#REF!</f>
        <v>#REF!</v>
      </c>
      <c r="D9" s="387" t="e">
        <f>E9+F9</f>
        <v>#REF!</v>
      </c>
      <c r="E9" s="387" t="e">
        <f>#REF!</f>
        <v>#REF!</v>
      </c>
      <c r="F9" s="387" t="e">
        <f>#REF!</f>
        <v>#REF!</v>
      </c>
    </row>
    <row r="10" spans="1:6" ht="15" x14ac:dyDescent="0.2">
      <c r="A10" s="385" t="e">
        <f>#REF!</f>
        <v>#REF!</v>
      </c>
      <c r="B10" s="386" t="e">
        <f>#REF!</f>
        <v>#REF!</v>
      </c>
      <c r="C10" s="386" t="e">
        <f>#REF!</f>
        <v>#REF!</v>
      </c>
      <c r="D10" s="387" t="e">
        <f>E10+F10</f>
        <v>#REF!</v>
      </c>
      <c r="E10" s="387" t="e">
        <f>#REF!</f>
        <v>#REF!</v>
      </c>
      <c r="F10" s="387" t="e">
        <f>#REF!</f>
        <v>#REF!</v>
      </c>
    </row>
    <row r="11" spans="1:6" ht="15" x14ac:dyDescent="0.2">
      <c r="A11" s="382" t="s">
        <v>491</v>
      </c>
      <c r="B11" s="383" t="e">
        <f>#REF!</f>
        <v>#REF!</v>
      </c>
      <c r="C11" s="383" t="e">
        <f>#REF!</f>
        <v>#REF!</v>
      </c>
      <c r="D11" s="384" t="e">
        <f>SUM(D12:D21)</f>
        <v>#REF!</v>
      </c>
      <c r="E11" s="384" t="e">
        <f>SUM(E12:E21)</f>
        <v>#REF!</v>
      </c>
      <c r="F11" s="384" t="e">
        <f>SUM(F12:F21)</f>
        <v>#REF!</v>
      </c>
    </row>
    <row r="12" spans="1:6" ht="15" x14ac:dyDescent="0.2">
      <c r="A12" s="385" t="e">
        <f>#REF!</f>
        <v>#REF!</v>
      </c>
      <c r="B12" s="386" t="e">
        <f>#REF!</f>
        <v>#REF!</v>
      </c>
      <c r="C12" s="386" t="e">
        <f>#REF!</f>
        <v>#REF!</v>
      </c>
      <c r="D12" s="387" t="e">
        <f>E12+F12</f>
        <v>#REF!</v>
      </c>
      <c r="E12" s="387" t="e">
        <f>#REF!</f>
        <v>#REF!</v>
      </c>
      <c r="F12" s="387" t="e">
        <f>#REF!</f>
        <v>#REF!</v>
      </c>
    </row>
    <row r="13" spans="1:6" ht="15" x14ac:dyDescent="0.2">
      <c r="A13" s="385" t="e">
        <f>#REF!</f>
        <v>#REF!</v>
      </c>
      <c r="B13" s="386" t="e">
        <f>#REF!</f>
        <v>#REF!</v>
      </c>
      <c r="C13" s="386" t="e">
        <f>#REF!</f>
        <v>#REF!</v>
      </c>
      <c r="D13" s="387" t="e">
        <f t="shared" ref="D13:D21" si="0">E13+F13</f>
        <v>#REF!</v>
      </c>
      <c r="E13" s="387" t="e">
        <f>#REF!</f>
        <v>#REF!</v>
      </c>
      <c r="F13" s="387" t="e">
        <f>#REF!</f>
        <v>#REF!</v>
      </c>
    </row>
    <row r="14" spans="1:6" ht="15" x14ac:dyDescent="0.2">
      <c r="A14" s="385" t="e">
        <f>#REF!</f>
        <v>#REF!</v>
      </c>
      <c r="B14" s="386" t="e">
        <f>#REF!</f>
        <v>#REF!</v>
      </c>
      <c r="C14" s="386" t="e">
        <f>#REF!</f>
        <v>#REF!</v>
      </c>
      <c r="D14" s="387" t="e">
        <f t="shared" si="0"/>
        <v>#REF!</v>
      </c>
      <c r="E14" s="387" t="e">
        <f>#REF!</f>
        <v>#REF!</v>
      </c>
      <c r="F14" s="387" t="e">
        <f>#REF!</f>
        <v>#REF!</v>
      </c>
    </row>
    <row r="15" spans="1:6" ht="15" x14ac:dyDescent="0.2">
      <c r="A15" s="385" t="e">
        <f>#REF!</f>
        <v>#REF!</v>
      </c>
      <c r="B15" s="386" t="e">
        <f>#REF!</f>
        <v>#REF!</v>
      </c>
      <c r="C15" s="386" t="e">
        <f>#REF!</f>
        <v>#REF!</v>
      </c>
      <c r="D15" s="387" t="e">
        <f t="shared" si="0"/>
        <v>#REF!</v>
      </c>
      <c r="E15" s="387" t="e">
        <f>#REF!</f>
        <v>#REF!</v>
      </c>
      <c r="F15" s="387" t="e">
        <f>#REF!</f>
        <v>#REF!</v>
      </c>
    </row>
    <row r="16" spans="1:6" ht="15" x14ac:dyDescent="0.2">
      <c r="A16" s="385" t="e">
        <f>#REF!</f>
        <v>#REF!</v>
      </c>
      <c r="B16" s="386" t="e">
        <f>#REF!</f>
        <v>#REF!</v>
      </c>
      <c r="C16" s="386" t="e">
        <f>#REF!</f>
        <v>#REF!</v>
      </c>
      <c r="D16" s="387" t="e">
        <f t="shared" si="0"/>
        <v>#REF!</v>
      </c>
      <c r="E16" s="387" t="e">
        <f>#REF!</f>
        <v>#REF!</v>
      </c>
      <c r="F16" s="387" t="e">
        <f>#REF!</f>
        <v>#REF!</v>
      </c>
    </row>
    <row r="17" spans="1:6" ht="15" x14ac:dyDescent="0.2">
      <c r="A17" s="385" t="e">
        <f>#REF!</f>
        <v>#REF!</v>
      </c>
      <c r="B17" s="386" t="e">
        <f>#REF!</f>
        <v>#REF!</v>
      </c>
      <c r="C17" s="386" t="e">
        <f>#REF!</f>
        <v>#REF!</v>
      </c>
      <c r="D17" s="387" t="e">
        <f t="shared" si="0"/>
        <v>#REF!</v>
      </c>
      <c r="E17" s="387" t="e">
        <f>#REF!</f>
        <v>#REF!</v>
      </c>
      <c r="F17" s="387" t="e">
        <f>#REF!</f>
        <v>#REF!</v>
      </c>
    </row>
    <row r="18" spans="1:6" ht="15" x14ac:dyDescent="0.2">
      <c r="A18" s="385" t="e">
        <f>#REF!</f>
        <v>#REF!</v>
      </c>
      <c r="B18" s="386" t="e">
        <f>#REF!</f>
        <v>#REF!</v>
      </c>
      <c r="C18" s="386" t="e">
        <f>#REF!</f>
        <v>#REF!</v>
      </c>
      <c r="D18" s="387" t="e">
        <f t="shared" si="0"/>
        <v>#REF!</v>
      </c>
      <c r="E18" s="387" t="e">
        <f>#REF!</f>
        <v>#REF!</v>
      </c>
      <c r="F18" s="387" t="e">
        <f>#REF!</f>
        <v>#REF!</v>
      </c>
    </row>
    <row r="19" spans="1:6" ht="15" x14ac:dyDescent="0.2">
      <c r="A19" s="385" t="e">
        <f>#REF!</f>
        <v>#REF!</v>
      </c>
      <c r="B19" s="386" t="e">
        <f>#REF!</f>
        <v>#REF!</v>
      </c>
      <c r="C19" s="386" t="e">
        <f>#REF!</f>
        <v>#REF!</v>
      </c>
      <c r="D19" s="387" t="e">
        <f t="shared" si="0"/>
        <v>#REF!</v>
      </c>
      <c r="E19" s="387" t="e">
        <f>#REF!</f>
        <v>#REF!</v>
      </c>
      <c r="F19" s="387" t="e">
        <f>#REF!</f>
        <v>#REF!</v>
      </c>
    </row>
    <row r="20" spans="1:6" ht="15" x14ac:dyDescent="0.2">
      <c r="A20" s="385" t="e">
        <f>#REF!</f>
        <v>#REF!</v>
      </c>
      <c r="B20" s="386" t="e">
        <f>#REF!</f>
        <v>#REF!</v>
      </c>
      <c r="C20" s="386" t="e">
        <f>#REF!</f>
        <v>#REF!</v>
      </c>
      <c r="D20" s="387" t="e">
        <f t="shared" si="0"/>
        <v>#REF!</v>
      </c>
      <c r="E20" s="387" t="e">
        <f>#REF!</f>
        <v>#REF!</v>
      </c>
      <c r="F20" s="387" t="e">
        <f>#REF!</f>
        <v>#REF!</v>
      </c>
    </row>
    <row r="21" spans="1:6" ht="15" x14ac:dyDescent="0.2">
      <c r="A21" s="385" t="e">
        <f>#REF!</f>
        <v>#REF!</v>
      </c>
      <c r="B21" s="386" t="e">
        <f>#REF!</f>
        <v>#REF!</v>
      </c>
      <c r="C21" s="386" t="e">
        <f>#REF!</f>
        <v>#REF!</v>
      </c>
      <c r="D21" s="387" t="e">
        <f t="shared" si="0"/>
        <v>#REF!</v>
      </c>
      <c r="E21" s="387" t="e">
        <f>#REF!</f>
        <v>#REF!</v>
      </c>
      <c r="F21" s="387" t="e">
        <f>#REF!</f>
        <v>#REF!</v>
      </c>
    </row>
    <row r="22" spans="1:6" ht="30" x14ac:dyDescent="0.2">
      <c r="A22" s="382" t="s">
        <v>492</v>
      </c>
      <c r="B22" s="383" t="e">
        <f>#REF!</f>
        <v>#REF!</v>
      </c>
      <c r="C22" s="383" t="e">
        <f>#REF!</f>
        <v>#REF!</v>
      </c>
      <c r="D22" s="384" t="e">
        <f>E22+F22</f>
        <v>#REF!</v>
      </c>
      <c r="E22" s="384" t="e">
        <f>#REF!</f>
        <v>#REF!</v>
      </c>
      <c r="F22" s="384" t="e">
        <f>#REF!</f>
        <v>#REF!</v>
      </c>
    </row>
    <row r="23" spans="1:6" s="55" customFormat="1" ht="15" x14ac:dyDescent="0.2">
      <c r="A23" s="388"/>
      <c r="B23" s="389"/>
      <c r="C23" s="389"/>
      <c r="D23" s="390"/>
      <c r="E23" s="390"/>
      <c r="F23" s="390"/>
    </row>
    <row r="24" spans="1:6" s="55" customFormat="1" ht="15" x14ac:dyDescent="0.2">
      <c r="A24" s="382" t="s">
        <v>493</v>
      </c>
      <c r="B24" s="383" t="e">
        <f>#REF!</f>
        <v>#REF!</v>
      </c>
      <c r="C24" s="383" t="e">
        <f>#REF!</f>
        <v>#REF!</v>
      </c>
      <c r="D24" s="384" t="e">
        <f>E24+F24</f>
        <v>#REF!</v>
      </c>
      <c r="E24" s="384" t="e">
        <f>#REF!</f>
        <v>#REF!</v>
      </c>
      <c r="F24" s="384" t="e">
        <f>#REF!</f>
        <v>#REF!</v>
      </c>
    </row>
    <row r="25" spans="1:6" ht="15" x14ac:dyDescent="0.2">
      <c r="A25" s="385"/>
      <c r="B25" s="386"/>
      <c r="C25" s="386"/>
      <c r="D25" s="387"/>
      <c r="E25" s="391"/>
      <c r="F25" s="391"/>
    </row>
    <row r="26" spans="1:6" ht="15.75" thickBot="1" x14ac:dyDescent="0.25">
      <c r="A26" s="392" t="s">
        <v>23</v>
      </c>
      <c r="B26" s="392"/>
      <c r="C26" s="392"/>
      <c r="D26" s="393" t="e">
        <f>D8+D11+D22+D24</f>
        <v>#REF!</v>
      </c>
      <c r="E26" s="394" t="e">
        <f>E8+E11+E22+E24</f>
        <v>#REF!</v>
      </c>
      <c r="F26" s="394" t="e">
        <f>F8+F11+F22+F24</f>
        <v>#REF!</v>
      </c>
    </row>
  </sheetData>
  <mergeCells count="8">
    <mergeCell ref="A2:F2"/>
    <mergeCell ref="A3:F3"/>
    <mergeCell ref="A4:F4"/>
    <mergeCell ref="A6:A7"/>
    <mergeCell ref="B6:B7"/>
    <mergeCell ref="C6:C7"/>
    <mergeCell ref="D6:D7"/>
    <mergeCell ref="E6:F6"/>
  </mergeCells>
  <printOptions horizontalCentered="1"/>
  <pageMargins left="0.51181102362204722" right="0.51181102362204722" top="0.78740157480314965" bottom="0.78740157480314965" header="0.31496062992125984" footer="0.31496062992125984"/>
  <pageSetup paperSize="9" scale="97" fitToHeight="1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F55"/>
  <sheetViews>
    <sheetView workbookViewId="0">
      <selection sqref="A1:F1"/>
    </sheetView>
  </sheetViews>
  <sheetFormatPr defaultColWidth="9.140625" defaultRowHeight="11.25" x14ac:dyDescent="0.2"/>
  <cols>
    <col min="1" max="1" width="7.85546875" style="217" bestFit="1" customWidth="1"/>
    <col min="2" max="2" width="23.140625" style="217" customWidth="1"/>
    <col min="3" max="3" width="31.28515625" style="217" customWidth="1"/>
    <col min="4" max="4" width="35.140625" style="218" bestFit="1" customWidth="1"/>
    <col min="5" max="5" width="18.7109375" style="218" bestFit="1" customWidth="1"/>
    <col min="6" max="6" width="52.5703125" style="218" bestFit="1" customWidth="1"/>
    <col min="7" max="9" width="8.7109375" style="216" customWidth="1"/>
    <col min="10" max="10" width="9" style="216" customWidth="1"/>
    <col min="11" max="16384" width="9.140625" style="216"/>
  </cols>
  <sheetData>
    <row r="1" spans="1:6" s="115" customFormat="1" ht="33.75" customHeight="1" thickBot="1" x14ac:dyDescent="0.25">
      <c r="A1" s="793" t="s">
        <v>386</v>
      </c>
      <c r="B1" s="793"/>
      <c r="C1" s="793"/>
      <c r="D1" s="793"/>
      <c r="E1" s="793"/>
      <c r="F1" s="793"/>
    </row>
    <row r="2" spans="1:6" s="219" customFormat="1" ht="24.95" customHeight="1" thickBot="1" x14ac:dyDescent="0.25">
      <c r="A2" s="291" t="s">
        <v>263</v>
      </c>
      <c r="B2" s="794" t="s">
        <v>264</v>
      </c>
      <c r="C2" s="794"/>
      <c r="D2" s="291" t="s">
        <v>148</v>
      </c>
      <c r="E2" s="291" t="s">
        <v>149</v>
      </c>
      <c r="F2" s="291" t="s">
        <v>254</v>
      </c>
    </row>
    <row r="3" spans="1:6" x14ac:dyDescent="0.2">
      <c r="A3" s="795" t="s">
        <v>265</v>
      </c>
      <c r="B3" s="796" t="s">
        <v>266</v>
      </c>
      <c r="C3" s="292" t="s">
        <v>267</v>
      </c>
      <c r="D3" s="292" t="s">
        <v>268</v>
      </c>
      <c r="E3" s="292" t="s">
        <v>269</v>
      </c>
      <c r="F3" s="293" t="s">
        <v>270</v>
      </c>
    </row>
    <row r="4" spans="1:6" x14ac:dyDescent="0.2">
      <c r="A4" s="787"/>
      <c r="B4" s="788"/>
      <c r="C4" s="294" t="s">
        <v>271</v>
      </c>
      <c r="D4" s="294" t="s">
        <v>268</v>
      </c>
      <c r="E4" s="294" t="s">
        <v>269</v>
      </c>
      <c r="F4" s="295" t="s">
        <v>272</v>
      </c>
    </row>
    <row r="5" spans="1:6" x14ac:dyDescent="0.2">
      <c r="A5" s="296" t="s">
        <v>219</v>
      </c>
      <c r="B5" s="297" t="s">
        <v>273</v>
      </c>
      <c r="C5" s="297" t="s">
        <v>274</v>
      </c>
      <c r="D5" s="297" t="s">
        <v>275</v>
      </c>
      <c r="E5" s="297" t="s">
        <v>276</v>
      </c>
      <c r="F5" s="295" t="s">
        <v>277</v>
      </c>
    </row>
    <row r="6" spans="1:6" ht="45" x14ac:dyDescent="0.2">
      <c r="A6" s="298" t="s">
        <v>278</v>
      </c>
      <c r="B6" s="297" t="s">
        <v>279</v>
      </c>
      <c r="C6" s="297" t="s">
        <v>280</v>
      </c>
      <c r="D6" s="294" t="s">
        <v>281</v>
      </c>
      <c r="E6" s="294" t="s">
        <v>282</v>
      </c>
      <c r="F6" s="295" t="s">
        <v>283</v>
      </c>
    </row>
    <row r="7" spans="1:6" ht="22.5" x14ac:dyDescent="0.2">
      <c r="A7" s="787" t="s">
        <v>284</v>
      </c>
      <c r="B7" s="788" t="s">
        <v>285</v>
      </c>
      <c r="C7" s="297" t="s">
        <v>286</v>
      </c>
      <c r="D7" s="294" t="s">
        <v>287</v>
      </c>
      <c r="E7" s="294" t="s">
        <v>288</v>
      </c>
      <c r="F7" s="297" t="s">
        <v>289</v>
      </c>
    </row>
    <row r="8" spans="1:6" ht="22.5" x14ac:dyDescent="0.2">
      <c r="A8" s="787"/>
      <c r="B8" s="788"/>
      <c r="C8" s="297" t="s">
        <v>290</v>
      </c>
      <c r="D8" s="294" t="s">
        <v>291</v>
      </c>
      <c r="E8" s="294" t="s">
        <v>288</v>
      </c>
      <c r="F8" s="297" t="s">
        <v>292</v>
      </c>
    </row>
    <row r="9" spans="1:6" ht="22.5" x14ac:dyDescent="0.2">
      <c r="A9" s="787"/>
      <c r="B9" s="788"/>
      <c r="C9" s="297" t="s">
        <v>293</v>
      </c>
      <c r="D9" s="297" t="s">
        <v>294</v>
      </c>
      <c r="E9" s="297" t="s">
        <v>295</v>
      </c>
      <c r="F9" s="295" t="s">
        <v>296</v>
      </c>
    </row>
    <row r="10" spans="1:6" ht="33.75" x14ac:dyDescent="0.2">
      <c r="A10" s="787"/>
      <c r="B10" s="788"/>
      <c r="C10" s="409" t="s">
        <v>297</v>
      </c>
      <c r="D10" s="409" t="s">
        <v>298</v>
      </c>
      <c r="E10" s="408" t="s">
        <v>288</v>
      </c>
      <c r="F10" s="297" t="s">
        <v>496</v>
      </c>
    </row>
    <row r="11" spans="1:6" ht="22.5" x14ac:dyDescent="0.2">
      <c r="A11" s="787" t="s">
        <v>299</v>
      </c>
      <c r="B11" s="788" t="s">
        <v>300</v>
      </c>
      <c r="C11" s="294" t="s">
        <v>301</v>
      </c>
      <c r="D11" s="294" t="s">
        <v>302</v>
      </c>
      <c r="E11" s="294" t="s">
        <v>303</v>
      </c>
      <c r="F11" s="295" t="s">
        <v>283</v>
      </c>
    </row>
    <row r="12" spans="1:6" ht="22.5" x14ac:dyDescent="0.2">
      <c r="A12" s="787"/>
      <c r="B12" s="788"/>
      <c r="C12" s="297" t="s">
        <v>304</v>
      </c>
      <c r="D12" s="297" t="s">
        <v>305</v>
      </c>
      <c r="E12" s="297" t="s">
        <v>189</v>
      </c>
      <c r="F12" s="297" t="s">
        <v>292</v>
      </c>
    </row>
    <row r="13" spans="1:6" x14ac:dyDescent="0.2">
      <c r="A13" s="787"/>
      <c r="B13" s="788"/>
      <c r="C13" s="297" t="s">
        <v>306</v>
      </c>
      <c r="D13" s="297" t="s">
        <v>307</v>
      </c>
      <c r="E13" s="297" t="s">
        <v>295</v>
      </c>
      <c r="F13" s="297" t="s">
        <v>292</v>
      </c>
    </row>
    <row r="14" spans="1:6" ht="22.5" x14ac:dyDescent="0.2">
      <c r="A14" s="787"/>
      <c r="B14" s="788"/>
      <c r="C14" s="297" t="s">
        <v>308</v>
      </c>
      <c r="D14" s="297" t="s">
        <v>309</v>
      </c>
      <c r="E14" s="297" t="s">
        <v>295</v>
      </c>
      <c r="F14" s="297" t="s">
        <v>292</v>
      </c>
    </row>
    <row r="15" spans="1:6" ht="22.5" x14ac:dyDescent="0.2">
      <c r="A15" s="789" t="s">
        <v>310</v>
      </c>
      <c r="B15" s="791" t="s">
        <v>311</v>
      </c>
      <c r="C15" s="297" t="s">
        <v>312</v>
      </c>
      <c r="D15" s="297" t="s">
        <v>298</v>
      </c>
      <c r="E15" s="297" t="s">
        <v>288</v>
      </c>
      <c r="F15" s="297" t="s">
        <v>292</v>
      </c>
    </row>
    <row r="16" spans="1:6" ht="34.5" thickBot="1" x14ac:dyDescent="0.25">
      <c r="A16" s="790"/>
      <c r="B16" s="792"/>
      <c r="C16" s="299" t="s">
        <v>313</v>
      </c>
      <c r="D16" s="299" t="s">
        <v>298</v>
      </c>
      <c r="E16" s="299" t="s">
        <v>314</v>
      </c>
      <c r="F16" s="299" t="s">
        <v>292</v>
      </c>
    </row>
    <row r="18" spans="1:6" s="115" customFormat="1" ht="16.5" thickBot="1" x14ac:dyDescent="0.25">
      <c r="A18" s="797" t="s">
        <v>387</v>
      </c>
      <c r="B18" s="797"/>
      <c r="C18" s="797"/>
      <c r="D18" s="797"/>
      <c r="E18" s="797"/>
      <c r="F18" s="797"/>
    </row>
    <row r="19" spans="1:6" s="219" customFormat="1" ht="24.95" customHeight="1" thickBot="1" x14ac:dyDescent="0.25">
      <c r="A19" s="300" t="s">
        <v>263</v>
      </c>
      <c r="B19" s="798" t="s">
        <v>264</v>
      </c>
      <c r="C19" s="798"/>
      <c r="D19" s="301" t="s">
        <v>148</v>
      </c>
      <c r="E19" s="301" t="s">
        <v>149</v>
      </c>
      <c r="F19" s="301" t="s">
        <v>254</v>
      </c>
    </row>
    <row r="20" spans="1:6" ht="22.5" x14ac:dyDescent="0.2">
      <c r="A20" s="302" t="s">
        <v>315</v>
      </c>
      <c r="B20" s="303" t="s">
        <v>316</v>
      </c>
      <c r="C20" s="303" t="s">
        <v>317</v>
      </c>
      <c r="D20" s="303" t="s">
        <v>318</v>
      </c>
      <c r="E20" s="303" t="s">
        <v>189</v>
      </c>
      <c r="F20" s="303" t="s">
        <v>292</v>
      </c>
    </row>
    <row r="21" spans="1:6" ht="22.5" x14ac:dyDescent="0.2">
      <c r="A21" s="304" t="s">
        <v>319</v>
      </c>
      <c r="B21" s="305" t="s">
        <v>320</v>
      </c>
      <c r="C21" s="305" t="s">
        <v>321</v>
      </c>
      <c r="D21" s="305" t="s">
        <v>322</v>
      </c>
      <c r="E21" s="305" t="s">
        <v>288</v>
      </c>
      <c r="F21" s="305" t="s">
        <v>292</v>
      </c>
    </row>
    <row r="22" spans="1:6" x14ac:dyDescent="0.2">
      <c r="A22" s="304" t="s">
        <v>323</v>
      </c>
      <c r="B22" s="799" t="s">
        <v>324</v>
      </c>
      <c r="C22" s="305" t="s">
        <v>325</v>
      </c>
      <c r="D22" s="800" t="s">
        <v>326</v>
      </c>
      <c r="E22" s="800" t="s">
        <v>295</v>
      </c>
      <c r="F22" s="801" t="s">
        <v>327</v>
      </c>
    </row>
    <row r="23" spans="1:6" ht="45" x14ac:dyDescent="0.2">
      <c r="A23" s="306"/>
      <c r="B23" s="799"/>
      <c r="C23" s="305" t="s">
        <v>328</v>
      </c>
      <c r="D23" s="800"/>
      <c r="E23" s="800"/>
      <c r="F23" s="801"/>
    </row>
    <row r="24" spans="1:6" ht="45" x14ac:dyDescent="0.2">
      <c r="A24" s="304" t="s">
        <v>219</v>
      </c>
      <c r="B24" s="799"/>
      <c r="C24" s="305" t="s">
        <v>329</v>
      </c>
      <c r="D24" s="800"/>
      <c r="E24" s="800"/>
      <c r="F24" s="801"/>
    </row>
    <row r="25" spans="1:6" ht="22.5" x14ac:dyDescent="0.2">
      <c r="A25" s="307"/>
      <c r="B25" s="799"/>
      <c r="C25" s="305" t="s">
        <v>330</v>
      </c>
      <c r="D25" s="800"/>
      <c r="E25" s="800"/>
      <c r="F25" s="801"/>
    </row>
    <row r="26" spans="1:6" ht="33.75" x14ac:dyDescent="0.2">
      <c r="A26" s="307"/>
      <c r="B26" s="799"/>
      <c r="C26" s="305" t="s">
        <v>331</v>
      </c>
      <c r="D26" s="800"/>
      <c r="E26" s="800"/>
      <c r="F26" s="801"/>
    </row>
    <row r="27" spans="1:6" x14ac:dyDescent="0.2">
      <c r="A27" s="802" t="s">
        <v>332</v>
      </c>
      <c r="B27" s="799" t="s">
        <v>333</v>
      </c>
      <c r="C27" s="305" t="s">
        <v>334</v>
      </c>
      <c r="D27" s="800" t="s">
        <v>335</v>
      </c>
      <c r="E27" s="800" t="s">
        <v>336</v>
      </c>
      <c r="F27" s="305" t="s">
        <v>337</v>
      </c>
    </row>
    <row r="28" spans="1:6" ht="45.75" thickBot="1" x14ac:dyDescent="0.25">
      <c r="A28" s="803"/>
      <c r="B28" s="804"/>
      <c r="C28" s="308" t="s">
        <v>338</v>
      </c>
      <c r="D28" s="805"/>
      <c r="E28" s="805"/>
      <c r="F28" s="308" t="s">
        <v>339</v>
      </c>
    </row>
    <row r="30" spans="1:6" s="115" customFormat="1" ht="16.5" thickBot="1" x14ac:dyDescent="0.25">
      <c r="A30" s="797" t="s">
        <v>388</v>
      </c>
      <c r="B30" s="797"/>
      <c r="C30" s="797"/>
      <c r="D30" s="797"/>
      <c r="E30" s="797"/>
      <c r="F30" s="797"/>
    </row>
    <row r="31" spans="1:6" s="219" customFormat="1" ht="24.95" customHeight="1" thickBot="1" x14ac:dyDescent="0.25">
      <c r="A31" s="300" t="s">
        <v>263</v>
      </c>
      <c r="B31" s="798" t="s">
        <v>264</v>
      </c>
      <c r="C31" s="798"/>
      <c r="D31" s="301" t="s">
        <v>148</v>
      </c>
      <c r="E31" s="301" t="s">
        <v>149</v>
      </c>
      <c r="F31" s="301" t="s">
        <v>254</v>
      </c>
    </row>
    <row r="32" spans="1:6" ht="22.5" x14ac:dyDescent="0.2">
      <c r="A32" s="806" t="s">
        <v>340</v>
      </c>
      <c r="B32" s="808" t="s">
        <v>341</v>
      </c>
      <c r="C32" s="309" t="s">
        <v>342</v>
      </c>
      <c r="D32" s="808" t="s">
        <v>268</v>
      </c>
      <c r="E32" s="808" t="s">
        <v>295</v>
      </c>
      <c r="F32" s="811" t="s">
        <v>346</v>
      </c>
    </row>
    <row r="33" spans="1:6" x14ac:dyDescent="0.2">
      <c r="A33" s="807"/>
      <c r="B33" s="809"/>
      <c r="C33" s="310" t="s">
        <v>343</v>
      </c>
      <c r="D33" s="809"/>
      <c r="E33" s="809"/>
      <c r="F33" s="812"/>
    </row>
    <row r="34" spans="1:6" x14ac:dyDescent="0.2">
      <c r="A34" s="807"/>
      <c r="B34" s="809"/>
      <c r="C34" s="310" t="s">
        <v>344</v>
      </c>
      <c r="D34" s="809"/>
      <c r="E34" s="809"/>
      <c r="F34" s="812"/>
    </row>
    <row r="35" spans="1:6" x14ac:dyDescent="0.2">
      <c r="A35" s="807"/>
      <c r="B35" s="809"/>
      <c r="C35" s="310" t="s">
        <v>345</v>
      </c>
      <c r="D35" s="809"/>
      <c r="E35" s="809"/>
      <c r="F35" s="812"/>
    </row>
    <row r="36" spans="1:6" x14ac:dyDescent="0.2">
      <c r="A36" s="807"/>
      <c r="B36" s="809"/>
      <c r="C36" s="311" t="s">
        <v>347</v>
      </c>
      <c r="D36" s="810" t="s">
        <v>353</v>
      </c>
      <c r="E36" s="809" t="s">
        <v>354</v>
      </c>
      <c r="F36" s="810" t="s">
        <v>292</v>
      </c>
    </row>
    <row r="37" spans="1:6" x14ac:dyDescent="0.2">
      <c r="A37" s="807"/>
      <c r="B37" s="809"/>
      <c r="C37" s="311" t="s">
        <v>348</v>
      </c>
      <c r="D37" s="810"/>
      <c r="E37" s="809"/>
      <c r="F37" s="810"/>
    </row>
    <row r="38" spans="1:6" x14ac:dyDescent="0.2">
      <c r="A38" s="807"/>
      <c r="B38" s="809"/>
      <c r="C38" s="311" t="s">
        <v>349</v>
      </c>
      <c r="D38" s="810"/>
      <c r="E38" s="809"/>
      <c r="F38" s="810"/>
    </row>
    <row r="39" spans="1:6" x14ac:dyDescent="0.2">
      <c r="A39" s="807"/>
      <c r="B39" s="809"/>
      <c r="C39" s="311" t="s">
        <v>350</v>
      </c>
      <c r="D39" s="810"/>
      <c r="E39" s="809"/>
      <c r="F39" s="810"/>
    </row>
    <row r="40" spans="1:6" ht="22.5" x14ac:dyDescent="0.2">
      <c r="A40" s="807"/>
      <c r="B40" s="809"/>
      <c r="C40" s="311" t="s">
        <v>351</v>
      </c>
      <c r="D40" s="810"/>
      <c r="E40" s="809"/>
      <c r="F40" s="810"/>
    </row>
    <row r="41" spans="1:6" x14ac:dyDescent="0.2">
      <c r="A41" s="807"/>
      <c r="B41" s="809"/>
      <c r="C41" s="311" t="s">
        <v>352</v>
      </c>
      <c r="D41" s="810"/>
      <c r="E41" s="809"/>
      <c r="F41" s="810"/>
    </row>
    <row r="42" spans="1:6" x14ac:dyDescent="0.2">
      <c r="A42" s="807"/>
      <c r="B42" s="809"/>
      <c r="C42" s="311" t="s">
        <v>355</v>
      </c>
      <c r="D42" s="810" t="s">
        <v>353</v>
      </c>
      <c r="E42" s="809" t="s">
        <v>354</v>
      </c>
      <c r="F42" s="810" t="s">
        <v>292</v>
      </c>
    </row>
    <row r="43" spans="1:6" ht="22.5" x14ac:dyDescent="0.2">
      <c r="A43" s="807"/>
      <c r="B43" s="809"/>
      <c r="C43" s="311" t="s">
        <v>356</v>
      </c>
      <c r="D43" s="810"/>
      <c r="E43" s="809"/>
      <c r="F43" s="810"/>
    </row>
    <row r="44" spans="1:6" ht="33.75" x14ac:dyDescent="0.2">
      <c r="A44" s="807"/>
      <c r="B44" s="809"/>
      <c r="C44" s="311" t="s">
        <v>357</v>
      </c>
      <c r="D44" s="810"/>
      <c r="E44" s="809"/>
      <c r="F44" s="810"/>
    </row>
    <row r="45" spans="1:6" x14ac:dyDescent="0.2">
      <c r="A45" s="807"/>
      <c r="B45" s="809"/>
      <c r="C45" s="311" t="s">
        <v>358</v>
      </c>
      <c r="D45" s="810"/>
      <c r="E45" s="809"/>
      <c r="F45" s="810"/>
    </row>
    <row r="46" spans="1:6" x14ac:dyDescent="0.2">
      <c r="A46" s="807"/>
      <c r="B46" s="809"/>
      <c r="C46" s="311" t="s">
        <v>359</v>
      </c>
      <c r="D46" s="810" t="s">
        <v>361</v>
      </c>
      <c r="E46" s="809" t="s">
        <v>354</v>
      </c>
      <c r="F46" s="810" t="s">
        <v>292</v>
      </c>
    </row>
    <row r="47" spans="1:6" x14ac:dyDescent="0.2">
      <c r="A47" s="807"/>
      <c r="B47" s="809"/>
      <c r="C47" s="311" t="s">
        <v>360</v>
      </c>
      <c r="D47" s="810"/>
      <c r="E47" s="809"/>
      <c r="F47" s="810"/>
    </row>
    <row r="48" spans="1:6" ht="22.5" x14ac:dyDescent="0.2">
      <c r="A48" s="306" t="s">
        <v>362</v>
      </c>
      <c r="B48" s="311" t="s">
        <v>363</v>
      </c>
      <c r="C48" s="311" t="s">
        <v>364</v>
      </c>
      <c r="D48" s="311" t="s">
        <v>365</v>
      </c>
      <c r="E48" s="311" t="s">
        <v>366</v>
      </c>
      <c r="F48" s="310" t="s">
        <v>292</v>
      </c>
    </row>
    <row r="49" spans="1:6" ht="33.75" x14ac:dyDescent="0.2">
      <c r="A49" s="312" t="s">
        <v>367</v>
      </c>
      <c r="B49" s="313" t="s">
        <v>368</v>
      </c>
      <c r="C49" s="311" t="s">
        <v>369</v>
      </c>
      <c r="D49" s="311" t="s">
        <v>370</v>
      </c>
      <c r="E49" s="310" t="s">
        <v>366</v>
      </c>
      <c r="F49" s="311" t="s">
        <v>292</v>
      </c>
    </row>
    <row r="50" spans="1:6" ht="33.75" x14ac:dyDescent="0.2">
      <c r="A50" s="312" t="s">
        <v>371</v>
      </c>
      <c r="B50" s="313" t="s">
        <v>372</v>
      </c>
      <c r="C50" s="311" t="s">
        <v>373</v>
      </c>
      <c r="D50" s="311" t="s">
        <v>268</v>
      </c>
      <c r="E50" s="310" t="s">
        <v>374</v>
      </c>
      <c r="F50" s="310" t="s">
        <v>375</v>
      </c>
    </row>
    <row r="51" spans="1:6" ht="105" customHeight="1" x14ac:dyDescent="0.2">
      <c r="A51" s="813" t="s">
        <v>376</v>
      </c>
      <c r="B51" s="815" t="s">
        <v>377</v>
      </c>
      <c r="C51" s="311" t="s">
        <v>378</v>
      </c>
      <c r="D51" s="810" t="s">
        <v>382</v>
      </c>
      <c r="E51" s="809" t="s">
        <v>383</v>
      </c>
      <c r="F51" s="817" t="s">
        <v>496</v>
      </c>
    </row>
    <row r="52" spans="1:6" x14ac:dyDescent="0.2">
      <c r="A52" s="813"/>
      <c r="B52" s="815"/>
      <c r="C52" s="311" t="s">
        <v>379</v>
      </c>
      <c r="D52" s="810"/>
      <c r="E52" s="809"/>
      <c r="F52" s="818"/>
    </row>
    <row r="53" spans="1:6" x14ac:dyDescent="0.2">
      <c r="A53" s="813"/>
      <c r="B53" s="815"/>
      <c r="C53" s="311" t="s">
        <v>380</v>
      </c>
      <c r="D53" s="810"/>
      <c r="E53" s="809"/>
      <c r="F53" s="818"/>
    </row>
    <row r="54" spans="1:6" x14ac:dyDescent="0.2">
      <c r="A54" s="813"/>
      <c r="B54" s="815"/>
      <c r="C54" s="311" t="s">
        <v>381</v>
      </c>
      <c r="D54" s="810"/>
      <c r="E54" s="809"/>
      <c r="F54" s="819"/>
    </row>
    <row r="55" spans="1:6" ht="57" thickBot="1" x14ac:dyDescent="0.25">
      <c r="A55" s="814"/>
      <c r="B55" s="816"/>
      <c r="C55" s="314" t="s">
        <v>384</v>
      </c>
      <c r="D55" s="314" t="s">
        <v>298</v>
      </c>
      <c r="E55" s="315" t="s">
        <v>385</v>
      </c>
      <c r="F55" s="314" t="s">
        <v>292</v>
      </c>
    </row>
  </sheetData>
  <mergeCells count="41">
    <mergeCell ref="F46:F47"/>
    <mergeCell ref="A51:A55"/>
    <mergeCell ref="B51:B55"/>
    <mergeCell ref="D51:D54"/>
    <mergeCell ref="E51:E54"/>
    <mergeCell ref="F51:F54"/>
    <mergeCell ref="F32:F35"/>
    <mergeCell ref="D36:D41"/>
    <mergeCell ref="E36:E41"/>
    <mergeCell ref="F36:F41"/>
    <mergeCell ref="D42:D45"/>
    <mergeCell ref="E42:E45"/>
    <mergeCell ref="F42:F45"/>
    <mergeCell ref="B31:C31"/>
    <mergeCell ref="A32:A47"/>
    <mergeCell ref="B32:B47"/>
    <mergeCell ref="D32:D35"/>
    <mergeCell ref="E32:E35"/>
    <mergeCell ref="D46:D47"/>
    <mergeCell ref="E46:E47"/>
    <mergeCell ref="A27:A28"/>
    <mergeCell ref="B27:B28"/>
    <mergeCell ref="D27:D28"/>
    <mergeCell ref="E27:E28"/>
    <mergeCell ref="A30:F30"/>
    <mergeCell ref="A18:F18"/>
    <mergeCell ref="B19:C19"/>
    <mergeCell ref="B22:B26"/>
    <mergeCell ref="D22:D26"/>
    <mergeCell ref="E22:E26"/>
    <mergeCell ref="F22:F26"/>
    <mergeCell ref="A11:A14"/>
    <mergeCell ref="B11:B14"/>
    <mergeCell ref="A15:A16"/>
    <mergeCell ref="B15:B16"/>
    <mergeCell ref="A1:F1"/>
    <mergeCell ref="B2:C2"/>
    <mergeCell ref="A3:A4"/>
    <mergeCell ref="B3:B4"/>
    <mergeCell ref="A7:A10"/>
    <mergeCell ref="B7:B10"/>
  </mergeCells>
  <printOptions horizontalCentered="1"/>
  <pageMargins left="0.31496062992125984" right="0.31496062992125984" top="0.39370078740157483" bottom="0.19685039370078741" header="0.31496062992125984" footer="0.31496062992125984"/>
  <pageSetup paperSize="9" scale="84" fitToHeight="4" orientation="landscape" horizontalDpi="360" verticalDpi="36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workbookViewId="0">
      <pane ySplit="3" topLeftCell="A4" activePane="bottomLeft" state="frozen"/>
      <selection pane="bottomLeft" activeCell="J9" sqref="J9"/>
    </sheetView>
  </sheetViews>
  <sheetFormatPr defaultColWidth="9.140625" defaultRowHeight="15.75" x14ac:dyDescent="0.2"/>
  <cols>
    <col min="1" max="1" width="31.28515625" style="115" bestFit="1" customWidth="1"/>
    <col min="2" max="2" width="6.7109375" style="195" bestFit="1" customWidth="1"/>
    <col min="3" max="3" width="10.28515625" style="195" bestFit="1" customWidth="1"/>
    <col min="4" max="4" width="26.42578125" style="115" bestFit="1" customWidth="1"/>
    <col min="5" max="5" width="20.85546875" style="115" bestFit="1" customWidth="1"/>
    <col min="6" max="6" width="7.5703125" style="115" bestFit="1" customWidth="1"/>
    <col min="7" max="7" width="17.28515625" style="115" bestFit="1" customWidth="1"/>
    <col min="8" max="8" width="35.7109375" style="115" bestFit="1" customWidth="1"/>
    <col min="9" max="16384" width="9.140625" style="115"/>
  </cols>
  <sheetData>
    <row r="1" spans="1:8" x14ac:dyDescent="0.2">
      <c r="A1" s="820" t="s">
        <v>214</v>
      </c>
      <c r="B1" s="820"/>
      <c r="C1" s="820"/>
      <c r="D1" s="820"/>
      <c r="E1" s="820"/>
      <c r="F1" s="820"/>
      <c r="G1" s="820"/>
      <c r="H1" s="820"/>
    </row>
    <row r="2" spans="1:8" ht="6.75" customHeight="1" thickBot="1" x14ac:dyDescent="0.25">
      <c r="A2" s="116"/>
      <c r="B2" s="116"/>
      <c r="C2" s="116"/>
      <c r="D2" s="116"/>
      <c r="E2" s="116"/>
      <c r="F2" s="116"/>
      <c r="G2" s="117"/>
      <c r="H2" s="116"/>
    </row>
    <row r="3" spans="1:8" s="195" customFormat="1" ht="32.25" thickBot="1" x14ac:dyDescent="0.25">
      <c r="A3" s="167" t="s">
        <v>145</v>
      </c>
      <c r="B3" s="168" t="s">
        <v>146</v>
      </c>
      <c r="C3" s="169" t="s">
        <v>147</v>
      </c>
      <c r="D3" s="168" t="s">
        <v>148</v>
      </c>
      <c r="E3" s="168" t="s">
        <v>149</v>
      </c>
      <c r="F3" s="168" t="s">
        <v>150</v>
      </c>
      <c r="G3" s="170" t="s">
        <v>151</v>
      </c>
      <c r="H3" s="171" t="s">
        <v>152</v>
      </c>
    </row>
    <row r="4" spans="1:8" s="195" customFormat="1" ht="31.5" x14ac:dyDescent="0.2">
      <c r="A4" s="118" t="s">
        <v>153</v>
      </c>
      <c r="B4" s="119" t="s">
        <v>154</v>
      </c>
      <c r="C4" s="119" t="s">
        <v>184</v>
      </c>
      <c r="D4" s="119" t="s">
        <v>156</v>
      </c>
      <c r="E4" s="119" t="s">
        <v>157</v>
      </c>
      <c r="F4" s="119" t="s">
        <v>3</v>
      </c>
      <c r="G4" s="119" t="s">
        <v>167</v>
      </c>
      <c r="H4" s="120" t="s">
        <v>158</v>
      </c>
    </row>
    <row r="5" spans="1:8" s="195" customFormat="1" ht="31.5" x14ac:dyDescent="0.2">
      <c r="A5" s="121" t="s">
        <v>159</v>
      </c>
      <c r="B5" s="122" t="s">
        <v>160</v>
      </c>
      <c r="C5" s="122" t="s">
        <v>216</v>
      </c>
      <c r="D5" s="122" t="s">
        <v>156</v>
      </c>
      <c r="E5" s="122" t="s">
        <v>157</v>
      </c>
      <c r="F5" s="122" t="s">
        <v>3</v>
      </c>
      <c r="G5" s="122" t="s">
        <v>161</v>
      </c>
      <c r="H5" s="123" t="s">
        <v>158</v>
      </c>
    </row>
    <row r="6" spans="1:8" s="195" customFormat="1" ht="31.5" x14ac:dyDescent="0.2">
      <c r="A6" s="172" t="s">
        <v>162</v>
      </c>
      <c r="B6" s="173" t="s">
        <v>163</v>
      </c>
      <c r="C6" s="173" t="s">
        <v>217</v>
      </c>
      <c r="D6" s="173" t="s">
        <v>164</v>
      </c>
      <c r="E6" s="173" t="s">
        <v>165</v>
      </c>
      <c r="F6" s="173" t="s">
        <v>166</v>
      </c>
      <c r="G6" s="173" t="s">
        <v>167</v>
      </c>
      <c r="H6" s="174" t="s">
        <v>168</v>
      </c>
    </row>
    <row r="7" spans="1:8" s="195" customFormat="1" ht="31.5" x14ac:dyDescent="0.2">
      <c r="A7" s="172" t="s">
        <v>169</v>
      </c>
      <c r="B7" s="173" t="s">
        <v>170</v>
      </c>
      <c r="C7" s="173" t="s">
        <v>171</v>
      </c>
      <c r="D7" s="173" t="s">
        <v>172</v>
      </c>
      <c r="E7" s="173"/>
      <c r="F7" s="173" t="s">
        <v>166</v>
      </c>
      <c r="G7" s="173" t="s">
        <v>173</v>
      </c>
      <c r="H7" s="174" t="s">
        <v>158</v>
      </c>
    </row>
    <row r="8" spans="1:8" s="195" customFormat="1" x14ac:dyDescent="0.2">
      <c r="A8" s="172" t="s">
        <v>174</v>
      </c>
      <c r="B8" s="173" t="s">
        <v>175</v>
      </c>
      <c r="C8" s="173" t="s">
        <v>171</v>
      </c>
      <c r="D8" s="173" t="s">
        <v>176</v>
      </c>
      <c r="E8" s="173" t="s">
        <v>165</v>
      </c>
      <c r="F8" s="173" t="s">
        <v>166</v>
      </c>
      <c r="G8" s="173" t="s">
        <v>173</v>
      </c>
      <c r="H8" s="174" t="s">
        <v>158</v>
      </c>
    </row>
    <row r="9" spans="1:8" s="195" customFormat="1" ht="31.5" x14ac:dyDescent="0.2">
      <c r="A9" s="172" t="s">
        <v>177</v>
      </c>
      <c r="B9" s="173" t="s">
        <v>178</v>
      </c>
      <c r="C9" s="173" t="s">
        <v>171</v>
      </c>
      <c r="D9" s="173" t="s">
        <v>172</v>
      </c>
      <c r="E9" s="173"/>
      <c r="F9" s="173" t="s">
        <v>166</v>
      </c>
      <c r="G9" s="173" t="s">
        <v>173</v>
      </c>
      <c r="H9" s="174" t="s">
        <v>158</v>
      </c>
    </row>
    <row r="10" spans="1:8" s="195" customFormat="1" ht="47.25" x14ac:dyDescent="0.2">
      <c r="A10" s="172" t="s">
        <v>179</v>
      </c>
      <c r="B10" s="173" t="s">
        <v>180</v>
      </c>
      <c r="C10" s="173" t="s">
        <v>181</v>
      </c>
      <c r="D10" s="173" t="s">
        <v>172</v>
      </c>
      <c r="E10" s="173"/>
      <c r="F10" s="173" t="s">
        <v>166</v>
      </c>
      <c r="G10" s="173" t="s">
        <v>173</v>
      </c>
      <c r="H10" s="174" t="s">
        <v>158</v>
      </c>
    </row>
    <row r="11" spans="1:8" s="195" customFormat="1" ht="31.5" x14ac:dyDescent="0.2">
      <c r="A11" s="172" t="s">
        <v>182</v>
      </c>
      <c r="B11" s="173" t="s">
        <v>183</v>
      </c>
      <c r="C11" s="173" t="s">
        <v>155</v>
      </c>
      <c r="D11" s="173" t="s">
        <v>185</v>
      </c>
      <c r="E11" s="173"/>
      <c r="F11" s="173" t="s">
        <v>166</v>
      </c>
      <c r="G11" s="173" t="s">
        <v>173</v>
      </c>
      <c r="H11" s="174" t="s">
        <v>158</v>
      </c>
    </row>
    <row r="12" spans="1:8" s="195" customFormat="1" ht="47.25" x14ac:dyDescent="0.2">
      <c r="A12" s="172" t="s">
        <v>186</v>
      </c>
      <c r="B12" s="173" t="s">
        <v>187</v>
      </c>
      <c r="C12" s="173" t="s">
        <v>218</v>
      </c>
      <c r="D12" s="173" t="s">
        <v>188</v>
      </c>
      <c r="E12" s="173" t="s">
        <v>189</v>
      </c>
      <c r="F12" s="173" t="s">
        <v>166</v>
      </c>
      <c r="G12" s="173" t="s">
        <v>173</v>
      </c>
      <c r="H12" s="174" t="s">
        <v>215</v>
      </c>
    </row>
    <row r="13" spans="1:8" ht="47.25" x14ac:dyDescent="0.2">
      <c r="A13" s="172" t="s">
        <v>190</v>
      </c>
      <c r="B13" s="173" t="s">
        <v>191</v>
      </c>
      <c r="C13" s="173" t="s">
        <v>219</v>
      </c>
      <c r="D13" s="173" t="s">
        <v>192</v>
      </c>
      <c r="E13" s="173" t="s">
        <v>165</v>
      </c>
      <c r="F13" s="173" t="s">
        <v>193</v>
      </c>
      <c r="G13" s="173" t="s">
        <v>173</v>
      </c>
      <c r="H13" s="174" t="s">
        <v>220</v>
      </c>
    </row>
    <row r="14" spans="1:8" ht="47.25" x14ac:dyDescent="0.2">
      <c r="A14" s="124" t="s">
        <v>194</v>
      </c>
      <c r="B14" s="125" t="s">
        <v>195</v>
      </c>
      <c r="C14" s="126" t="s">
        <v>221</v>
      </c>
      <c r="D14" s="125" t="s">
        <v>196</v>
      </c>
      <c r="E14" s="125" t="s">
        <v>197</v>
      </c>
      <c r="F14" s="125" t="s">
        <v>198</v>
      </c>
      <c r="G14" s="125" t="s">
        <v>144</v>
      </c>
      <c r="H14" s="127" t="s">
        <v>222</v>
      </c>
    </row>
    <row r="15" spans="1:8" ht="47.25" x14ac:dyDescent="0.2">
      <c r="A15" s="124" t="s">
        <v>200</v>
      </c>
      <c r="B15" s="125" t="s">
        <v>201</v>
      </c>
      <c r="C15" s="126" t="s">
        <v>202</v>
      </c>
      <c r="D15" s="125" t="s">
        <v>196</v>
      </c>
      <c r="E15" s="125" t="s">
        <v>197</v>
      </c>
      <c r="F15" s="125" t="s">
        <v>198</v>
      </c>
      <c r="G15" s="125" t="s">
        <v>144</v>
      </c>
      <c r="H15" s="127" t="s">
        <v>199</v>
      </c>
    </row>
    <row r="16" spans="1:8" ht="31.5" x14ac:dyDescent="0.2">
      <c r="A16" s="128" t="s">
        <v>203</v>
      </c>
      <c r="B16" s="129" t="s">
        <v>204</v>
      </c>
      <c r="C16" s="129" t="s">
        <v>205</v>
      </c>
      <c r="D16" s="129" t="s">
        <v>206</v>
      </c>
      <c r="E16" s="129"/>
      <c r="F16" s="129" t="s">
        <v>166</v>
      </c>
      <c r="G16" s="129" t="s">
        <v>207</v>
      </c>
      <c r="H16" s="130" t="s">
        <v>208</v>
      </c>
    </row>
    <row r="17" spans="1:8" ht="32.25" thickBot="1" x14ac:dyDescent="0.25">
      <c r="A17" s="131" t="s">
        <v>209</v>
      </c>
      <c r="B17" s="132" t="s">
        <v>210</v>
      </c>
      <c r="C17" s="132" t="s">
        <v>211</v>
      </c>
      <c r="D17" s="132" t="s">
        <v>212</v>
      </c>
      <c r="E17" s="132"/>
      <c r="F17" s="132" t="s">
        <v>166</v>
      </c>
      <c r="G17" s="132" t="s">
        <v>207</v>
      </c>
      <c r="H17" s="133" t="s">
        <v>208</v>
      </c>
    </row>
    <row r="18" spans="1:8" x14ac:dyDescent="0.2">
      <c r="G18" s="134" t="s">
        <v>213</v>
      </c>
      <c r="H18" s="135">
        <v>41148</v>
      </c>
    </row>
  </sheetData>
  <mergeCells count="1">
    <mergeCell ref="A1:H1"/>
  </mergeCells>
  <printOptions horizontalCentered="1"/>
  <pageMargins left="0.31496062992125984" right="0.31496062992125984" top="0.39370078740157483" bottom="0.19685039370078741" header="0.31496062992125984" footer="0.31496062992125984"/>
  <pageSetup paperSize="9" scale="91" orientation="landscape" horizontalDpi="360" verticalDpi="36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
  <sheetViews>
    <sheetView view="pageBreakPreview" zoomScaleNormal="100" zoomScaleSheetLayoutView="100" workbookViewId="0">
      <selection activeCell="L21" sqref="L21"/>
    </sheetView>
  </sheetViews>
  <sheetFormatPr defaultColWidth="23.28515625" defaultRowHeight="15" x14ac:dyDescent="0.2"/>
  <cols>
    <col min="1" max="1" width="0.5703125" style="441" customWidth="1"/>
    <col min="2" max="2" width="10.140625" style="442" customWidth="1"/>
    <col min="3" max="3" width="0.5703125" style="442" customWidth="1"/>
    <col min="4" max="4" width="14.85546875" style="442" customWidth="1"/>
    <col min="5" max="5" width="0.5703125" style="441" customWidth="1"/>
    <col min="6" max="6" width="16.28515625" style="442" customWidth="1"/>
    <col min="7" max="7" width="0.5703125" style="441" customWidth="1"/>
    <col min="8" max="8" width="13.85546875" style="442" customWidth="1"/>
    <col min="9" max="9" width="0.5703125" style="441" customWidth="1"/>
    <col min="10" max="10" width="13.85546875" style="442" customWidth="1"/>
    <col min="11" max="11" width="0.5703125" style="441" customWidth="1"/>
    <col min="12" max="12" width="15.5703125" style="442" customWidth="1"/>
    <col min="13" max="13" width="0.5703125" style="441" customWidth="1"/>
    <col min="14" max="14" width="15" style="442" bestFit="1" customWidth="1"/>
    <col min="15" max="15" width="0.5703125" style="441" customWidth="1"/>
    <col min="16" max="16" width="15.5703125" style="442" customWidth="1"/>
    <col min="17" max="17" width="0.5703125" style="441" customWidth="1"/>
    <col min="18" max="18" width="15.7109375" style="442" customWidth="1"/>
    <col min="19" max="19" width="0.5703125" style="441" customWidth="1"/>
    <col min="20" max="20" width="16.28515625" style="442" customWidth="1"/>
    <col min="21" max="21" width="0.5703125" style="441" customWidth="1"/>
    <col min="22" max="22" width="13.85546875" style="442" customWidth="1"/>
    <col min="23" max="23" width="8.5703125" style="441" hidden="1" customWidth="1"/>
    <col min="24" max="24" width="8.5703125" style="442" hidden="1" customWidth="1"/>
    <col min="25" max="25" width="2.42578125" style="441" hidden="1" customWidth="1"/>
    <col min="26" max="26" width="2.85546875" style="442" hidden="1" customWidth="1"/>
    <col min="27" max="29" width="16.28515625" style="442" hidden="1" customWidth="1"/>
    <col min="30" max="30" width="1.5703125" style="442" hidden="1" customWidth="1"/>
    <col min="31" max="31" width="16.28515625" style="442" hidden="1" customWidth="1"/>
    <col min="32" max="32" width="16.42578125" style="442" hidden="1" customWidth="1"/>
    <col min="33" max="33" width="15" style="442" hidden="1" customWidth="1"/>
    <col min="34" max="51" width="2.85546875" style="442" hidden="1" customWidth="1"/>
    <col min="52" max="59" width="2.85546875" style="442" customWidth="1"/>
    <col min="60" max="16384" width="23.28515625" style="442"/>
  </cols>
  <sheetData>
    <row r="1" spans="1:54" ht="5.25" customHeight="1" x14ac:dyDescent="0.2"/>
    <row r="2" spans="1:54" ht="23.25" x14ac:dyDescent="0.2">
      <c r="A2" s="823" t="s">
        <v>517</v>
      </c>
      <c r="B2" s="823"/>
      <c r="C2" s="823"/>
      <c r="D2" s="823"/>
      <c r="E2" s="823"/>
      <c r="F2" s="823"/>
      <c r="G2" s="823"/>
      <c r="H2" s="823"/>
      <c r="I2" s="823"/>
      <c r="J2" s="823"/>
      <c r="K2" s="823"/>
      <c r="L2" s="823"/>
      <c r="M2" s="823"/>
      <c r="N2" s="823"/>
      <c r="O2" s="823"/>
      <c r="P2" s="823"/>
      <c r="Q2" s="823"/>
      <c r="R2" s="823"/>
      <c r="S2" s="823"/>
      <c r="T2" s="823"/>
      <c r="U2" s="443"/>
      <c r="V2" s="443"/>
      <c r="W2" s="443"/>
      <c r="X2" s="443"/>
      <c r="Y2" s="442"/>
    </row>
    <row r="3" spans="1:54" ht="16.5" customHeight="1" x14ac:dyDescent="0.2">
      <c r="A3" s="821" t="e">
        <f>#REF!</f>
        <v>#REF!</v>
      </c>
      <c r="B3" s="822"/>
      <c r="C3" s="822"/>
      <c r="D3" s="822"/>
      <c r="E3" s="822"/>
      <c r="F3" s="822"/>
      <c r="G3" s="822"/>
      <c r="H3" s="822"/>
      <c r="I3" s="822"/>
      <c r="J3" s="822"/>
      <c r="K3" s="822"/>
      <c r="L3" s="822"/>
      <c r="M3" s="822"/>
      <c r="N3" s="822"/>
      <c r="O3" s="822"/>
      <c r="P3" s="822"/>
      <c r="Q3" s="822"/>
      <c r="R3" s="822"/>
      <c r="S3" s="822"/>
      <c r="T3" s="822"/>
      <c r="U3" s="442"/>
      <c r="W3" s="442"/>
      <c r="Y3" s="442"/>
    </row>
    <row r="4" spans="1:54" ht="10.5" customHeight="1" x14ac:dyDescent="0.2">
      <c r="V4" s="444"/>
    </row>
    <row r="5" spans="1:54" s="445" customFormat="1" ht="52.5" customHeight="1" thickBot="1" x14ac:dyDescent="0.25">
      <c r="A5" s="414"/>
      <c r="B5" s="415" t="s">
        <v>510</v>
      </c>
      <c r="C5" s="415"/>
      <c r="D5" s="415" t="s">
        <v>518</v>
      </c>
      <c r="E5" s="416"/>
      <c r="F5" s="415" t="s">
        <v>519</v>
      </c>
      <c r="G5" s="416"/>
      <c r="H5" s="415" t="s">
        <v>520</v>
      </c>
      <c r="I5" s="416"/>
      <c r="J5" s="415" t="s">
        <v>521</v>
      </c>
      <c r="K5" s="416"/>
      <c r="L5" s="415" t="s">
        <v>522</v>
      </c>
      <c r="M5" s="416"/>
      <c r="N5" s="415" t="s">
        <v>523</v>
      </c>
      <c r="O5" s="416"/>
      <c r="P5" s="415" t="s">
        <v>524</v>
      </c>
      <c r="Q5" s="416"/>
      <c r="R5" s="415" t="s">
        <v>525</v>
      </c>
      <c r="S5" s="416"/>
      <c r="T5" s="415" t="s">
        <v>526</v>
      </c>
      <c r="V5" s="446"/>
      <c r="W5" s="446"/>
      <c r="X5" s="446"/>
      <c r="Y5" s="446"/>
      <c r="Z5" s="446"/>
    </row>
    <row r="6" spans="1:54" ht="27.75" customHeight="1" thickTop="1" x14ac:dyDescent="0.2">
      <c r="B6" s="824" t="s">
        <v>27</v>
      </c>
      <c r="C6" s="824"/>
      <c r="D6" s="827">
        <f>59103957*L10</f>
        <v>125394577.38832052</v>
      </c>
      <c r="E6" s="447"/>
      <c r="F6" s="417" t="s">
        <v>527</v>
      </c>
      <c r="G6" s="417"/>
      <c r="H6" s="418">
        <v>41757</v>
      </c>
      <c r="I6" s="419"/>
      <c r="J6" s="420">
        <v>8000000</v>
      </c>
      <c r="K6" s="420"/>
      <c r="L6" s="421">
        <v>2.2240000000000002</v>
      </c>
      <c r="M6" s="422"/>
      <c r="N6" s="420">
        <f>J6*L6</f>
        <v>17792000</v>
      </c>
      <c r="O6" s="420"/>
      <c r="P6" s="420">
        <f>73441683.36-P7-P8-P9</f>
        <v>14502091.369999994</v>
      </c>
      <c r="Q6" s="420"/>
      <c r="R6" s="448">
        <f>P6/N6</f>
        <v>0.81509056710881256</v>
      </c>
      <c r="S6" s="448"/>
      <c r="T6" s="449"/>
      <c r="V6" s="450"/>
      <c r="W6" s="830" t="s">
        <v>528</v>
      </c>
      <c r="X6" s="831"/>
      <c r="Y6" s="423" t="s">
        <v>529</v>
      </c>
      <c r="Z6" s="424"/>
      <c r="AA6" s="830" t="s">
        <v>530</v>
      </c>
      <c r="AB6" s="831"/>
      <c r="AC6" s="423" t="s">
        <v>529</v>
      </c>
    </row>
    <row r="7" spans="1:54" ht="27.75" customHeight="1" x14ac:dyDescent="0.2">
      <c r="B7" s="825"/>
      <c r="C7" s="825"/>
      <c r="D7" s="828"/>
      <c r="E7" s="451"/>
      <c r="F7" s="451" t="s">
        <v>531</v>
      </c>
      <c r="G7" s="451"/>
      <c r="H7" s="452">
        <v>41488</v>
      </c>
      <c r="I7" s="452"/>
      <c r="J7" s="439">
        <v>8142478.4900000002</v>
      </c>
      <c r="K7" s="439"/>
      <c r="L7" s="453">
        <v>2.298</v>
      </c>
      <c r="M7" s="454"/>
      <c r="N7" s="439">
        <f>J7*L7</f>
        <v>18711415.570020001</v>
      </c>
      <c r="O7" s="439"/>
      <c r="P7" s="439">
        <v>18711415.57</v>
      </c>
      <c r="Q7" s="439"/>
      <c r="R7" s="455">
        <f>P7/N7</f>
        <v>0.99999999999893108</v>
      </c>
      <c r="S7" s="455"/>
      <c r="T7" s="452">
        <v>41642</v>
      </c>
      <c r="V7" s="450"/>
      <c r="W7" s="830" t="s">
        <v>528</v>
      </c>
      <c r="X7" s="831"/>
      <c r="Y7" s="423" t="s">
        <v>529</v>
      </c>
      <c r="Z7" s="424"/>
      <c r="AA7" s="830" t="s">
        <v>530</v>
      </c>
      <c r="AB7" s="831"/>
      <c r="AC7" s="423" t="s">
        <v>529</v>
      </c>
    </row>
    <row r="8" spans="1:54" ht="27.75" customHeight="1" x14ac:dyDescent="0.2">
      <c r="B8" s="825"/>
      <c r="C8" s="825"/>
      <c r="D8" s="828"/>
      <c r="E8" s="451"/>
      <c r="F8" s="451" t="s">
        <v>532</v>
      </c>
      <c r="G8" s="451"/>
      <c r="H8" s="452">
        <v>41360</v>
      </c>
      <c r="I8" s="452"/>
      <c r="J8" s="439">
        <v>7529942.0199999996</v>
      </c>
      <c r="K8" s="439"/>
      <c r="L8" s="453">
        <v>2.0238</v>
      </c>
      <c r="M8" s="454"/>
      <c r="N8" s="439">
        <f>J8*L8</f>
        <v>15239096.660076</v>
      </c>
      <c r="O8" s="439"/>
      <c r="P8" s="439">
        <v>15239096.66</v>
      </c>
      <c r="Q8" s="439"/>
      <c r="R8" s="455">
        <f>P8/N8</f>
        <v>0.99999999999501288</v>
      </c>
      <c r="S8" s="456"/>
      <c r="T8" s="452">
        <v>41465</v>
      </c>
      <c r="V8" s="450"/>
      <c r="W8" s="440"/>
      <c r="X8" s="425"/>
      <c r="Y8" s="423"/>
      <c r="Z8" s="424"/>
      <c r="AA8" s="440"/>
      <c r="AB8" s="425"/>
      <c r="AC8" s="423"/>
      <c r="BB8" s="450"/>
    </row>
    <row r="9" spans="1:54" ht="27.75" customHeight="1" thickBot="1" x14ac:dyDescent="0.25">
      <c r="B9" s="825"/>
      <c r="C9" s="825"/>
      <c r="D9" s="828"/>
      <c r="E9" s="471"/>
      <c r="F9" s="471" t="s">
        <v>78</v>
      </c>
      <c r="G9" s="471"/>
      <c r="H9" s="472">
        <v>41360</v>
      </c>
      <c r="I9" s="472"/>
      <c r="J9" s="473">
        <v>12494539.880000001</v>
      </c>
      <c r="K9" s="473"/>
      <c r="L9" s="474">
        <v>2</v>
      </c>
      <c r="M9" s="475"/>
      <c r="N9" s="473">
        <f>J9*L9</f>
        <v>24989079.760000002</v>
      </c>
      <c r="O9" s="473"/>
      <c r="P9" s="473">
        <v>24989079.760000002</v>
      </c>
      <c r="Q9" s="473"/>
      <c r="R9" s="476">
        <f>P9/N9</f>
        <v>1</v>
      </c>
      <c r="S9" s="477"/>
      <c r="T9" s="472">
        <v>41465</v>
      </c>
      <c r="V9" s="450"/>
      <c r="W9" s="440"/>
      <c r="X9" s="425"/>
      <c r="Y9" s="423"/>
      <c r="Z9" s="424"/>
      <c r="AA9" s="440"/>
      <c r="AB9" s="425"/>
      <c r="AC9" s="423"/>
      <c r="BB9" s="450"/>
    </row>
    <row r="10" spans="1:54" ht="27.75" customHeight="1" thickTop="1" thickBot="1" x14ac:dyDescent="0.3">
      <c r="A10" s="457"/>
      <c r="B10" s="826"/>
      <c r="C10" s="826"/>
      <c r="D10" s="829"/>
      <c r="E10" s="478" t="s">
        <v>533</v>
      </c>
      <c r="F10" s="478"/>
      <c r="G10" s="478"/>
      <c r="H10" s="478"/>
      <c r="I10" s="478"/>
      <c r="J10" s="479">
        <f>SUM(J6:J9)</f>
        <v>36166960.390000001</v>
      </c>
      <c r="K10" s="478"/>
      <c r="L10" s="480">
        <f>N10/J10</f>
        <v>2.121593608162657</v>
      </c>
      <c r="M10" s="478"/>
      <c r="N10" s="479">
        <f>SUM(N6:N9)</f>
        <v>76731591.990096003</v>
      </c>
      <c r="O10" s="478"/>
      <c r="P10" s="479">
        <f>SUM(P6:P9)</f>
        <v>73441683.359999999</v>
      </c>
      <c r="Q10" s="478"/>
      <c r="R10" s="481">
        <f>P10/D6</f>
        <v>0.58568468341790103</v>
      </c>
      <c r="S10" s="478"/>
      <c r="T10" s="478"/>
      <c r="V10" s="458"/>
      <c r="W10" s="426" t="s">
        <v>534</v>
      </c>
      <c r="X10" s="427">
        <v>2108587.4700000002</v>
      </c>
      <c r="Y10" s="428">
        <f>X10-P13</f>
        <v>-2936864.4150549998</v>
      </c>
      <c r="Z10" s="429"/>
      <c r="AA10" s="426" t="s">
        <v>534</v>
      </c>
      <c r="AB10" s="427">
        <v>2285635.52</v>
      </c>
      <c r="AC10" s="428">
        <f>AB10-P13</f>
        <v>-2759816.3650549999</v>
      </c>
    </row>
    <row r="11" spans="1:54" s="461" customFormat="1" ht="4.5" customHeight="1" thickTop="1" thickBot="1" x14ac:dyDescent="0.25">
      <c r="A11" s="432"/>
      <c r="B11" s="432"/>
      <c r="C11" s="432"/>
      <c r="D11" s="437"/>
      <c r="E11" s="438"/>
      <c r="F11" s="438"/>
      <c r="G11" s="438"/>
      <c r="H11" s="438"/>
      <c r="I11" s="438"/>
      <c r="J11" s="438"/>
      <c r="K11" s="438"/>
      <c r="L11" s="438"/>
      <c r="M11" s="438"/>
      <c r="N11" s="438"/>
      <c r="O11" s="438"/>
      <c r="P11" s="438"/>
      <c r="Q11" s="438"/>
      <c r="R11" s="438"/>
      <c r="S11" s="438"/>
      <c r="T11" s="438"/>
      <c r="U11" s="459"/>
      <c r="V11" s="460"/>
      <c r="W11" s="433"/>
      <c r="X11" s="434"/>
      <c r="Y11" s="435"/>
      <c r="Z11" s="436"/>
      <c r="AA11" s="433"/>
      <c r="AB11" s="434"/>
      <c r="AC11" s="435"/>
    </row>
    <row r="12" spans="1:54" ht="27.75" customHeight="1" thickTop="1" x14ac:dyDescent="0.2">
      <c r="B12" s="832" t="s">
        <v>3</v>
      </c>
      <c r="C12" s="824"/>
      <c r="D12" s="835">
        <f>88655996*L14</f>
        <v>187463358.1121178</v>
      </c>
      <c r="E12" s="447"/>
      <c r="F12" s="447" t="s">
        <v>531</v>
      </c>
      <c r="G12" s="447"/>
      <c r="H12" s="462">
        <v>41890</v>
      </c>
      <c r="I12" s="449"/>
      <c r="J12" s="420">
        <v>3000000</v>
      </c>
      <c r="K12" s="420"/>
      <c r="L12" s="463">
        <v>2.242</v>
      </c>
      <c r="M12" s="422"/>
      <c r="N12" s="420">
        <f>J12*L12</f>
        <v>6726000</v>
      </c>
      <c r="O12" s="420"/>
      <c r="P12" s="420">
        <f>10475934.56-P13</f>
        <v>5430482.6749450006</v>
      </c>
      <c r="Q12" s="420"/>
      <c r="R12" s="448">
        <f>P12/N12</f>
        <v>0.8073866599680346</v>
      </c>
      <c r="S12" s="464"/>
      <c r="T12" s="449"/>
      <c r="V12" s="458"/>
      <c r="W12" s="426"/>
      <c r="X12" s="427"/>
      <c r="Y12" s="428"/>
      <c r="Z12" s="429"/>
      <c r="AA12" s="426"/>
      <c r="AB12" s="427"/>
      <c r="AC12" s="428"/>
    </row>
    <row r="13" spans="1:54" ht="27.75" customHeight="1" thickBot="1" x14ac:dyDescent="0.25">
      <c r="B13" s="833"/>
      <c r="C13" s="825"/>
      <c r="D13" s="836"/>
      <c r="E13" s="471"/>
      <c r="F13" s="471" t="s">
        <v>532</v>
      </c>
      <c r="G13" s="471"/>
      <c r="H13" s="472">
        <v>41323</v>
      </c>
      <c r="I13" s="472"/>
      <c r="J13" s="473">
        <v>2567006.81</v>
      </c>
      <c r="K13" s="473"/>
      <c r="L13" s="482">
        <v>1.9655</v>
      </c>
      <c r="M13" s="475"/>
      <c r="N13" s="473">
        <f>J13*L13</f>
        <v>5045451.885055</v>
      </c>
      <c r="O13" s="473"/>
      <c r="P13" s="473">
        <f>N13</f>
        <v>5045451.885055</v>
      </c>
      <c r="Q13" s="473"/>
      <c r="R13" s="476">
        <f>P13/N13</f>
        <v>1</v>
      </c>
      <c r="S13" s="477"/>
      <c r="T13" s="472">
        <v>41823</v>
      </c>
      <c r="V13" s="458"/>
      <c r="W13" s="426"/>
      <c r="X13" s="427"/>
      <c r="Y13" s="428"/>
      <c r="Z13" s="429"/>
      <c r="AA13" s="426"/>
      <c r="AB13" s="427"/>
      <c r="AC13" s="428"/>
    </row>
    <row r="14" spans="1:54" ht="27.75" customHeight="1" thickTop="1" thickBot="1" x14ac:dyDescent="0.25">
      <c r="A14" s="430"/>
      <c r="B14" s="834"/>
      <c r="C14" s="826"/>
      <c r="D14" s="837"/>
      <c r="E14" s="478" t="s">
        <v>533</v>
      </c>
      <c r="F14" s="478"/>
      <c r="G14" s="478"/>
      <c r="H14" s="478"/>
      <c r="I14" s="478"/>
      <c r="J14" s="479">
        <f>SUM(J11:J13)</f>
        <v>5567006.8100000005</v>
      </c>
      <c r="K14" s="478"/>
      <c r="L14" s="480">
        <f>N14/J14</f>
        <v>2.1145028714371197</v>
      </c>
      <c r="M14" s="478"/>
      <c r="N14" s="479">
        <f>SUM(N11:N13)</f>
        <v>11771451.885055</v>
      </c>
      <c r="O14" s="478"/>
      <c r="P14" s="479">
        <f>SUM(P11:P13)</f>
        <v>10475934.560000001</v>
      </c>
      <c r="Q14" s="478"/>
      <c r="R14" s="483">
        <f>P14/D12</f>
        <v>5.5882571748952503E-2</v>
      </c>
      <c r="S14" s="478"/>
      <c r="T14" s="478"/>
      <c r="V14" s="450"/>
      <c r="W14" s="431" t="s">
        <v>535</v>
      </c>
      <c r="X14" s="427">
        <v>35527893.310000002</v>
      </c>
      <c r="Y14" s="428">
        <f>X14-P7-P9</f>
        <v>-8172602.0199999996</v>
      </c>
      <c r="Z14" s="429"/>
      <c r="AA14" s="431" t="s">
        <v>535</v>
      </c>
      <c r="AB14" s="427">
        <v>35724712.57</v>
      </c>
      <c r="AC14" s="428">
        <f>AB14-P7-P9</f>
        <v>-7975782.7600000016</v>
      </c>
    </row>
    <row r="15" spans="1:54" ht="3" customHeight="1" thickTop="1" x14ac:dyDescent="0.2">
      <c r="B15" s="430"/>
      <c r="C15" s="430"/>
      <c r="D15" s="430"/>
      <c r="F15" s="441"/>
      <c r="H15" s="465"/>
      <c r="I15" s="465"/>
      <c r="J15" s="466"/>
      <c r="K15" s="466"/>
      <c r="L15" s="467"/>
      <c r="M15" s="467"/>
      <c r="N15" s="468"/>
      <c r="O15" s="468"/>
      <c r="P15" s="467"/>
      <c r="Q15" s="467"/>
      <c r="R15" s="467"/>
      <c r="S15" s="467"/>
      <c r="T15" s="469"/>
      <c r="U15" s="470"/>
      <c r="V15" s="466"/>
      <c r="W15" s="470"/>
      <c r="Y15" s="442"/>
    </row>
  </sheetData>
  <mergeCells count="12">
    <mergeCell ref="AA6:AB6"/>
    <mergeCell ref="W7:X7"/>
    <mergeCell ref="AA7:AB7"/>
    <mergeCell ref="B12:B14"/>
    <mergeCell ref="D12:D14"/>
    <mergeCell ref="W6:X6"/>
    <mergeCell ref="C12:C14"/>
    <mergeCell ref="A3:T3"/>
    <mergeCell ref="A2:T2"/>
    <mergeCell ref="B6:B10"/>
    <mergeCell ref="D6:D10"/>
    <mergeCell ref="C6:C10"/>
  </mergeCells>
  <conditionalFormatting sqref="R7:R10 R13">
    <cfRule type="dataBar" priority="46">
      <dataBar>
        <cfvo type="min"/>
        <cfvo type="max"/>
        <color rgb="FF00B050"/>
      </dataBar>
    </cfRule>
    <cfRule type="dataBar" priority="47">
      <dataBar>
        <cfvo type="min"/>
        <cfvo type="max"/>
        <color rgb="FF638EC6"/>
      </dataBar>
    </cfRule>
  </conditionalFormatting>
  <conditionalFormatting sqref="R13:R14 R7:R10">
    <cfRule type="dataBar" priority="48">
      <dataBar>
        <cfvo type="min"/>
        <cfvo type="max"/>
        <color rgb="FF00B050"/>
      </dataBar>
    </cfRule>
    <cfRule type="dataBar" priority="49">
      <dataBar>
        <cfvo type="min"/>
        <cfvo type="max"/>
        <color rgb="FF00B050"/>
      </dataBar>
    </cfRule>
    <cfRule type="dataBar" priority="50">
      <dataBar>
        <cfvo type="min"/>
        <cfvo type="max"/>
        <color theme="3" tint="0.59999389629810485"/>
      </dataBar>
    </cfRule>
    <cfRule type="dataBar" priority="51">
      <dataBar>
        <cfvo type="min"/>
        <cfvo type="max"/>
        <color rgb="FF638EC6"/>
      </dataBar>
    </cfRule>
  </conditionalFormatting>
  <conditionalFormatting sqref="R10">
    <cfRule type="dataBar" priority="45">
      <dataBar>
        <cfvo type="num" val="0"/>
        <cfvo type="num" val="1"/>
        <color rgb="FF00B050"/>
      </dataBar>
    </cfRule>
  </conditionalFormatting>
  <conditionalFormatting sqref="R14">
    <cfRule type="dataBar" priority="43">
      <dataBar>
        <cfvo type="num" val="0"/>
        <cfvo type="num" val="1"/>
        <color rgb="FF00B050"/>
      </dataBar>
    </cfRule>
    <cfRule type="dataBar" priority="44">
      <dataBar>
        <cfvo type="min"/>
        <cfvo type="max"/>
        <color rgb="FF638EC6"/>
      </dataBar>
    </cfRule>
  </conditionalFormatting>
  <conditionalFormatting sqref="R9">
    <cfRule type="dataBar" priority="42">
      <dataBar>
        <cfvo type="min"/>
        <cfvo type="max"/>
        <color rgb="FF00B050"/>
      </dataBar>
    </cfRule>
  </conditionalFormatting>
  <conditionalFormatting sqref="R9">
    <cfRule type="dataBar" priority="40">
      <dataBar>
        <cfvo type="min"/>
        <cfvo type="max"/>
        <color rgb="FF00B050"/>
      </dataBar>
    </cfRule>
    <cfRule type="dataBar" priority="41">
      <dataBar>
        <cfvo type="min"/>
        <cfvo type="max"/>
        <color rgb="FF638EC6"/>
      </dataBar>
    </cfRule>
  </conditionalFormatting>
  <conditionalFormatting sqref="R9">
    <cfRule type="dataBar" priority="37">
      <dataBar>
        <cfvo type="min"/>
        <cfvo type="max"/>
        <color theme="4" tint="0.39997558519241921"/>
      </dataBar>
    </cfRule>
    <cfRule type="dataBar" priority="38">
      <dataBar>
        <cfvo type="min"/>
        <cfvo type="max"/>
        <color rgb="FF638EC6"/>
      </dataBar>
    </cfRule>
    <cfRule type="dataBar" priority="39">
      <dataBar>
        <cfvo type="min"/>
        <cfvo type="max"/>
        <color rgb="FF638EC6"/>
      </dataBar>
    </cfRule>
  </conditionalFormatting>
  <conditionalFormatting sqref="R7:R8">
    <cfRule type="dataBar" priority="36">
      <dataBar>
        <cfvo type="min"/>
        <cfvo type="max"/>
        <color rgb="FF00B050"/>
      </dataBar>
    </cfRule>
  </conditionalFormatting>
  <conditionalFormatting sqref="R7:R8">
    <cfRule type="dataBar" priority="34">
      <dataBar>
        <cfvo type="min"/>
        <cfvo type="max"/>
        <color rgb="FF00B050"/>
      </dataBar>
    </cfRule>
    <cfRule type="dataBar" priority="35">
      <dataBar>
        <cfvo type="min"/>
        <cfvo type="max"/>
        <color rgb="FF638EC6"/>
      </dataBar>
    </cfRule>
  </conditionalFormatting>
  <conditionalFormatting sqref="R7:R8">
    <cfRule type="dataBar" priority="31">
      <dataBar>
        <cfvo type="min"/>
        <cfvo type="max"/>
        <color theme="4" tint="0.39997558519241921"/>
      </dataBar>
    </cfRule>
    <cfRule type="dataBar" priority="32">
      <dataBar>
        <cfvo type="min"/>
        <cfvo type="max"/>
        <color rgb="FF638EC6"/>
      </dataBar>
    </cfRule>
    <cfRule type="dataBar" priority="33">
      <dataBar>
        <cfvo type="min"/>
        <cfvo type="max"/>
        <color rgb="FF638EC6"/>
      </dataBar>
    </cfRule>
  </conditionalFormatting>
  <conditionalFormatting sqref="R7:R10">
    <cfRule type="dataBar" priority="30">
      <dataBar>
        <cfvo type="min"/>
        <cfvo type="max"/>
        <color rgb="FF00B050"/>
      </dataBar>
    </cfRule>
  </conditionalFormatting>
  <conditionalFormatting sqref="R13">
    <cfRule type="dataBar" priority="27">
      <dataBar>
        <cfvo type="min"/>
        <cfvo type="max"/>
        <color theme="4" tint="0.39997558519241921"/>
      </dataBar>
    </cfRule>
    <cfRule type="dataBar" priority="28">
      <dataBar>
        <cfvo type="min"/>
        <cfvo type="max"/>
        <color rgb="FF638EC6"/>
      </dataBar>
    </cfRule>
    <cfRule type="dataBar" priority="29">
      <dataBar>
        <cfvo type="min"/>
        <cfvo type="max"/>
        <color rgb="FF638EC6"/>
      </dataBar>
    </cfRule>
  </conditionalFormatting>
  <conditionalFormatting sqref="R13">
    <cfRule type="dataBar" priority="26">
      <dataBar>
        <cfvo type="num" val="0"/>
        <cfvo type="num" val="1"/>
        <color rgb="FF00B050"/>
      </dataBar>
    </cfRule>
  </conditionalFormatting>
  <conditionalFormatting sqref="R10">
    <cfRule type="dataBar" priority="25">
      <dataBar>
        <cfvo type="min"/>
        <cfvo type="max"/>
        <color rgb="FF00B050"/>
      </dataBar>
    </cfRule>
  </conditionalFormatting>
  <conditionalFormatting sqref="R10">
    <cfRule type="dataBar" priority="24">
      <dataBar>
        <cfvo type="min"/>
        <cfvo type="max"/>
        <color rgb="FF00B050"/>
      </dataBar>
    </cfRule>
  </conditionalFormatting>
  <conditionalFormatting sqref="R6">
    <cfRule type="dataBar" priority="22">
      <dataBar>
        <cfvo type="min"/>
        <cfvo type="max"/>
        <color rgb="FF00B050"/>
      </dataBar>
    </cfRule>
    <cfRule type="dataBar" priority="23">
      <dataBar>
        <cfvo type="min"/>
        <cfvo type="max"/>
        <color rgb="FF638EC6"/>
      </dataBar>
    </cfRule>
  </conditionalFormatting>
  <conditionalFormatting sqref="R6">
    <cfRule type="dataBar" priority="18">
      <dataBar>
        <cfvo type="min"/>
        <cfvo type="max"/>
        <color rgb="FF00B050"/>
      </dataBar>
    </cfRule>
    <cfRule type="dataBar" priority="19">
      <dataBar>
        <cfvo type="min"/>
        <cfvo type="max"/>
        <color rgb="FF00B050"/>
      </dataBar>
    </cfRule>
    <cfRule type="dataBar" priority="20">
      <dataBar>
        <cfvo type="min"/>
        <cfvo type="max"/>
        <color theme="3" tint="0.59999389629810485"/>
      </dataBar>
    </cfRule>
    <cfRule type="dataBar" priority="21">
      <dataBar>
        <cfvo type="min"/>
        <cfvo type="max"/>
        <color rgb="FF638EC6"/>
      </dataBar>
    </cfRule>
  </conditionalFormatting>
  <conditionalFormatting sqref="R6">
    <cfRule type="dataBar" priority="17">
      <dataBar>
        <cfvo type="min"/>
        <cfvo type="max"/>
        <color rgb="FF00B050"/>
      </dataBar>
    </cfRule>
  </conditionalFormatting>
  <conditionalFormatting sqref="R6">
    <cfRule type="dataBar" priority="15">
      <dataBar>
        <cfvo type="min"/>
        <cfvo type="max"/>
        <color rgb="FF00B050"/>
      </dataBar>
    </cfRule>
    <cfRule type="dataBar" priority="16">
      <dataBar>
        <cfvo type="min"/>
        <cfvo type="max"/>
        <color rgb="FF638EC6"/>
      </dataBar>
    </cfRule>
  </conditionalFormatting>
  <conditionalFormatting sqref="R6">
    <cfRule type="dataBar" priority="12">
      <dataBar>
        <cfvo type="min"/>
        <cfvo type="max"/>
        <color theme="4" tint="0.39997558519241921"/>
      </dataBar>
    </cfRule>
    <cfRule type="dataBar" priority="13">
      <dataBar>
        <cfvo type="min"/>
        <cfvo type="max"/>
        <color rgb="FF638EC6"/>
      </dataBar>
    </cfRule>
    <cfRule type="dataBar" priority="14">
      <dataBar>
        <cfvo type="min"/>
        <cfvo type="max"/>
        <color rgb="FF638EC6"/>
      </dataBar>
    </cfRule>
  </conditionalFormatting>
  <conditionalFormatting sqref="R6">
    <cfRule type="dataBar" priority="11">
      <dataBar>
        <cfvo type="min"/>
        <cfvo type="max"/>
        <color rgb="FF00B050"/>
      </dataBar>
    </cfRule>
  </conditionalFormatting>
  <conditionalFormatting sqref="R12">
    <cfRule type="dataBar" priority="5">
      <dataBar>
        <cfvo type="min"/>
        <cfvo type="max"/>
        <color rgb="FF00B050"/>
      </dataBar>
    </cfRule>
    <cfRule type="dataBar" priority="6">
      <dataBar>
        <cfvo type="min"/>
        <cfvo type="max"/>
        <color rgb="FF638EC6"/>
      </dataBar>
    </cfRule>
  </conditionalFormatting>
  <conditionalFormatting sqref="R12">
    <cfRule type="dataBar" priority="7">
      <dataBar>
        <cfvo type="min"/>
        <cfvo type="max"/>
        <color rgb="FF00B050"/>
      </dataBar>
    </cfRule>
    <cfRule type="dataBar" priority="8">
      <dataBar>
        <cfvo type="min"/>
        <cfvo type="max"/>
        <color rgb="FF00B050"/>
      </dataBar>
    </cfRule>
    <cfRule type="dataBar" priority="9">
      <dataBar>
        <cfvo type="min"/>
        <cfvo type="max"/>
        <color theme="3" tint="0.59999389629810485"/>
      </dataBar>
    </cfRule>
    <cfRule type="dataBar" priority="10">
      <dataBar>
        <cfvo type="min"/>
        <cfvo type="max"/>
        <color rgb="FF638EC6"/>
      </dataBar>
    </cfRule>
  </conditionalFormatting>
  <conditionalFormatting sqref="R12">
    <cfRule type="dataBar" priority="2">
      <dataBar>
        <cfvo type="min"/>
        <cfvo type="max"/>
        <color theme="4" tint="0.39997558519241921"/>
      </dataBar>
    </cfRule>
    <cfRule type="dataBar" priority="3">
      <dataBar>
        <cfvo type="min"/>
        <cfvo type="max"/>
        <color rgb="FF638EC6"/>
      </dataBar>
    </cfRule>
    <cfRule type="dataBar" priority="4">
      <dataBar>
        <cfvo type="min"/>
        <cfvo type="max"/>
        <color rgb="FF638EC6"/>
      </dataBar>
    </cfRule>
  </conditionalFormatting>
  <conditionalFormatting sqref="R12">
    <cfRule type="dataBar" priority="1">
      <dataBar>
        <cfvo type="num" val="0"/>
        <cfvo type="num" val="1"/>
        <color rgb="FF00B050"/>
      </dataBar>
    </cfRule>
  </conditionalFormatting>
  <pageMargins left="0.61" right="7.874015748031496E-2" top="0.35433070866141736" bottom="0.31496062992125984" header="0.31496062992125984" footer="0.15748031496062992"/>
  <pageSetup paperSize="9" scale="90" orientation="landscape" r:id="rId1"/>
  <colBreaks count="2" manualBreakCount="2">
    <brk id="21" max="29" man="1"/>
    <brk id="23" max="26"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E25"/>
  <sheetViews>
    <sheetView workbookViewId="0"/>
  </sheetViews>
  <sheetFormatPr defaultRowHeight="15" x14ac:dyDescent="0.2"/>
  <cols>
    <col min="1" max="1" width="37.42578125" style="319" bestFit="1" customWidth="1"/>
    <col min="2" max="2" width="55.7109375" style="319" customWidth="1"/>
    <col min="3" max="3" width="12.85546875" style="319" bestFit="1" customWidth="1"/>
    <col min="4" max="4" width="12" style="319" bestFit="1" customWidth="1"/>
    <col min="5" max="5" width="55.7109375" style="319" customWidth="1"/>
    <col min="6" max="16384" width="9.140625" style="319"/>
  </cols>
  <sheetData>
    <row r="1" spans="1:5" ht="30.75" customHeight="1" x14ac:dyDescent="0.2"/>
    <row r="2" spans="1:5" ht="15.75" x14ac:dyDescent="0.2">
      <c r="A2" s="316" t="s">
        <v>389</v>
      </c>
      <c r="B2" s="317" t="s">
        <v>390</v>
      </c>
      <c r="C2" s="317" t="s">
        <v>391</v>
      </c>
      <c r="D2" s="411" t="s">
        <v>507</v>
      </c>
      <c r="E2" s="318" t="s">
        <v>392</v>
      </c>
    </row>
    <row r="3" spans="1:5" ht="30" x14ac:dyDescent="0.2">
      <c r="A3" s="320" t="s">
        <v>501</v>
      </c>
      <c r="B3" s="321" t="s">
        <v>502</v>
      </c>
      <c r="C3" s="321" t="s">
        <v>503</v>
      </c>
      <c r="D3" s="322">
        <v>198048</v>
      </c>
      <c r="E3" s="323" t="s">
        <v>504</v>
      </c>
    </row>
    <row r="4" spans="1:5" ht="30" x14ac:dyDescent="0.2">
      <c r="A4" s="324" t="s">
        <v>397</v>
      </c>
      <c r="B4" s="325" t="s">
        <v>399</v>
      </c>
      <c r="C4" s="325" t="s">
        <v>463</v>
      </c>
      <c r="D4" s="326">
        <v>4471</v>
      </c>
      <c r="E4" s="327" t="s">
        <v>394</v>
      </c>
    </row>
    <row r="5" spans="1:5" x14ac:dyDescent="0.2">
      <c r="A5" s="324" t="s">
        <v>398</v>
      </c>
      <c r="B5" s="325" t="s">
        <v>400</v>
      </c>
      <c r="C5" s="325" t="s">
        <v>464</v>
      </c>
      <c r="D5" s="326">
        <v>11880</v>
      </c>
      <c r="E5" s="327" t="s">
        <v>394</v>
      </c>
    </row>
    <row r="6" spans="1:5" ht="30" x14ac:dyDescent="0.2">
      <c r="A6" s="324" t="s">
        <v>411</v>
      </c>
      <c r="B6" s="325" t="s">
        <v>404</v>
      </c>
      <c r="C6" s="325" t="s">
        <v>454</v>
      </c>
      <c r="D6" s="326">
        <v>119100</v>
      </c>
      <c r="E6" s="327" t="s">
        <v>448</v>
      </c>
    </row>
    <row r="7" spans="1:5" ht="105" x14ac:dyDescent="0.2">
      <c r="A7" s="324" t="s">
        <v>413</v>
      </c>
      <c r="B7" s="325" t="s">
        <v>412</v>
      </c>
      <c r="C7" s="325" t="s">
        <v>451</v>
      </c>
      <c r="D7" s="326">
        <v>71481</v>
      </c>
      <c r="E7" s="327" t="s">
        <v>433</v>
      </c>
    </row>
    <row r="8" spans="1:5" ht="45" x14ac:dyDescent="0.2">
      <c r="A8" s="324" t="s">
        <v>414</v>
      </c>
      <c r="B8" s="325" t="s">
        <v>407</v>
      </c>
      <c r="C8" s="325" t="s">
        <v>452</v>
      </c>
      <c r="D8" s="326">
        <v>82513</v>
      </c>
      <c r="E8" s="327" t="s">
        <v>408</v>
      </c>
    </row>
    <row r="9" spans="1:5" x14ac:dyDescent="0.2">
      <c r="A9" s="324" t="s">
        <v>415</v>
      </c>
      <c r="B9" s="325" t="s">
        <v>410</v>
      </c>
      <c r="C9" s="325" t="s">
        <v>415</v>
      </c>
      <c r="D9" s="326">
        <v>54656</v>
      </c>
      <c r="E9" s="328" t="s">
        <v>394</v>
      </c>
    </row>
    <row r="10" spans="1:5" x14ac:dyDescent="0.2">
      <c r="A10" s="324" t="s">
        <v>416</v>
      </c>
      <c r="B10" s="325" t="s">
        <v>410</v>
      </c>
      <c r="C10" s="325" t="s">
        <v>396</v>
      </c>
      <c r="D10" s="326">
        <v>40941</v>
      </c>
      <c r="E10" s="327" t="s">
        <v>394</v>
      </c>
    </row>
    <row r="11" spans="1:5" ht="60" x14ac:dyDescent="0.2">
      <c r="A11" s="324" t="s">
        <v>417</v>
      </c>
      <c r="B11" s="325" t="s">
        <v>442</v>
      </c>
      <c r="C11" s="325" t="s">
        <v>460</v>
      </c>
      <c r="D11" s="326">
        <v>262368</v>
      </c>
      <c r="E11" s="327" t="s">
        <v>443</v>
      </c>
    </row>
    <row r="12" spans="1:5" ht="60" x14ac:dyDescent="0.2">
      <c r="A12" s="324" t="s">
        <v>418</v>
      </c>
      <c r="B12" s="325" t="s">
        <v>420</v>
      </c>
      <c r="C12" s="325" t="s">
        <v>453</v>
      </c>
      <c r="D12" s="326">
        <v>90159</v>
      </c>
      <c r="E12" s="328" t="s">
        <v>438</v>
      </c>
    </row>
    <row r="13" spans="1:5" ht="30" x14ac:dyDescent="0.2">
      <c r="A13" s="324" t="s">
        <v>419</v>
      </c>
      <c r="B13" s="325" t="s">
        <v>439</v>
      </c>
      <c r="C13" s="325" t="s">
        <v>419</v>
      </c>
      <c r="D13" s="326">
        <v>62825</v>
      </c>
      <c r="E13" s="327" t="s">
        <v>440</v>
      </c>
    </row>
    <row r="14" spans="1:5" ht="30" x14ac:dyDescent="0.2">
      <c r="A14" s="324" t="s">
        <v>421</v>
      </c>
      <c r="B14" s="325" t="s">
        <v>441</v>
      </c>
      <c r="C14" s="329" t="s">
        <v>421</v>
      </c>
      <c r="D14" s="331">
        <v>38068</v>
      </c>
      <c r="E14" s="330" t="s">
        <v>440</v>
      </c>
    </row>
    <row r="15" spans="1:5" ht="105" x14ac:dyDescent="0.2">
      <c r="A15" s="324" t="s">
        <v>422</v>
      </c>
      <c r="B15" s="329" t="s">
        <v>405</v>
      </c>
      <c r="C15" s="329" t="s">
        <v>455</v>
      </c>
      <c r="D15" s="332">
        <v>412827</v>
      </c>
      <c r="E15" s="330" t="s">
        <v>406</v>
      </c>
    </row>
    <row r="16" spans="1:5" ht="30" x14ac:dyDescent="0.2">
      <c r="A16" s="324" t="s">
        <v>423</v>
      </c>
      <c r="B16" s="329" t="s">
        <v>450</v>
      </c>
      <c r="C16" s="329" t="s">
        <v>456</v>
      </c>
      <c r="D16" s="331">
        <v>61671</v>
      </c>
      <c r="E16" s="330" t="s">
        <v>393</v>
      </c>
    </row>
    <row r="17" spans="1:5" ht="30" x14ac:dyDescent="0.2">
      <c r="A17" s="324" t="s">
        <v>424</v>
      </c>
      <c r="B17" s="329" t="s">
        <v>449</v>
      </c>
      <c r="C17" s="329" t="s">
        <v>457</v>
      </c>
      <c r="D17" s="331">
        <v>4742</v>
      </c>
      <c r="E17" s="330" t="s">
        <v>393</v>
      </c>
    </row>
    <row r="18" spans="1:5" ht="30" x14ac:dyDescent="0.2">
      <c r="A18" s="324" t="s">
        <v>427</v>
      </c>
      <c r="B18" s="337" t="s">
        <v>425</v>
      </c>
      <c r="C18" s="337" t="s">
        <v>461</v>
      </c>
      <c r="D18" s="338">
        <v>214210</v>
      </c>
      <c r="E18" s="339" t="s">
        <v>434</v>
      </c>
    </row>
    <row r="19" spans="1:5" ht="30" x14ac:dyDescent="0.2">
      <c r="A19" s="324" t="s">
        <v>426</v>
      </c>
      <c r="B19" s="337" t="s">
        <v>435</v>
      </c>
      <c r="C19" s="337" t="s">
        <v>395</v>
      </c>
      <c r="D19" s="338">
        <v>116792</v>
      </c>
      <c r="E19" s="339" t="s">
        <v>409</v>
      </c>
    </row>
    <row r="20" spans="1:5" ht="30" x14ac:dyDescent="0.2">
      <c r="A20" s="324" t="s">
        <v>428</v>
      </c>
      <c r="B20" s="337" t="s">
        <v>436</v>
      </c>
      <c r="C20" s="337" t="s">
        <v>428</v>
      </c>
      <c r="D20" s="338">
        <v>62759</v>
      </c>
      <c r="E20" s="339" t="s">
        <v>437</v>
      </c>
    </row>
    <row r="21" spans="1:5" ht="30" x14ac:dyDescent="0.2">
      <c r="A21" s="324" t="s">
        <v>429</v>
      </c>
      <c r="B21" s="337" t="s">
        <v>446</v>
      </c>
      <c r="C21" s="337" t="s">
        <v>462</v>
      </c>
      <c r="D21" s="338">
        <v>12787</v>
      </c>
      <c r="E21" s="339" t="s">
        <v>447</v>
      </c>
    </row>
    <row r="22" spans="1:5" ht="45" x14ac:dyDescent="0.2">
      <c r="A22" s="324" t="s">
        <v>430</v>
      </c>
      <c r="B22" s="337" t="s">
        <v>431</v>
      </c>
      <c r="C22" s="337" t="s">
        <v>458</v>
      </c>
      <c r="D22" s="338">
        <v>95230</v>
      </c>
      <c r="E22" s="339" t="s">
        <v>401</v>
      </c>
    </row>
    <row r="23" spans="1:5" x14ac:dyDescent="0.2">
      <c r="A23" s="324" t="s">
        <v>39</v>
      </c>
      <c r="B23" s="337" t="s">
        <v>403</v>
      </c>
      <c r="C23" s="337" t="s">
        <v>459</v>
      </c>
      <c r="D23" s="338">
        <v>101122</v>
      </c>
      <c r="E23" s="339" t="s">
        <v>402</v>
      </c>
    </row>
    <row r="24" spans="1:5" ht="45" x14ac:dyDescent="0.2">
      <c r="A24" s="333" t="s">
        <v>432</v>
      </c>
      <c r="B24" s="334" t="s">
        <v>445</v>
      </c>
      <c r="C24" s="334" t="s">
        <v>455</v>
      </c>
      <c r="D24" s="335">
        <v>412827</v>
      </c>
      <c r="E24" s="336" t="s">
        <v>444</v>
      </c>
    </row>
    <row r="25" spans="1:5" x14ac:dyDescent="0.2">
      <c r="D25" s="410" t="s">
        <v>467</v>
      </c>
    </row>
  </sheetData>
  <pageMargins left="0.51181102362204722" right="0.51181102362204722" top="0.78740157480314965" bottom="0.78740157480314965" header="0.31496062992125984" footer="0.31496062992125984"/>
  <pageSetup paperSize="9" scale="87"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pageSetUpPr fitToPage="1"/>
  </sheetPr>
  <dimension ref="A1:R47"/>
  <sheetViews>
    <sheetView zoomScaleNormal="100" workbookViewId="0">
      <pane ySplit="4" topLeftCell="A29" activePane="bottomLeft" state="frozen"/>
      <selection activeCell="A37" sqref="A37:XFD37"/>
      <selection pane="bottomLeft" activeCell="B45" sqref="B45"/>
    </sheetView>
  </sheetViews>
  <sheetFormatPr defaultRowHeight="15.75" x14ac:dyDescent="0.2"/>
  <cols>
    <col min="1" max="1" width="7.5703125" style="150" bestFit="1" customWidth="1"/>
    <col min="2" max="2" width="37.7109375" style="151" bestFit="1" customWidth="1"/>
    <col min="3" max="3" width="12.7109375" style="150" hidden="1" customWidth="1"/>
    <col min="4" max="4" width="7.5703125" style="150" hidden="1" customWidth="1"/>
    <col min="5" max="6" width="12.7109375" style="150" bestFit="1" customWidth="1"/>
    <col min="7" max="7" width="8.28515625" style="150" hidden="1" customWidth="1"/>
    <col min="8" max="8" width="11.7109375" style="150" hidden="1" customWidth="1"/>
    <col min="9" max="9" width="12.7109375" style="150" hidden="1" customWidth="1"/>
    <col min="10" max="10" width="12.7109375" style="150" customWidth="1"/>
    <col min="11" max="11" width="9.140625" style="163" customWidth="1"/>
    <col min="12" max="12" width="2.85546875" style="154" hidden="1" customWidth="1"/>
    <col min="13" max="13" width="7.85546875" style="154" hidden="1" customWidth="1"/>
    <col min="14" max="14" width="7" style="154" hidden="1" customWidth="1"/>
    <col min="15" max="15" width="7.85546875" style="154" hidden="1" customWidth="1"/>
    <col min="16" max="16" width="6.28515625" style="154" hidden="1" customWidth="1"/>
    <col min="17" max="17" width="3.28515625" style="154" hidden="1" customWidth="1"/>
    <col min="18" max="18" width="5" style="154" hidden="1" customWidth="1"/>
    <col min="19" max="16384" width="9.140625" style="150"/>
  </cols>
  <sheetData>
    <row r="1" spans="1:18" ht="30.75" customHeight="1" thickBot="1" x14ac:dyDescent="0.25">
      <c r="H1" s="152" t="s">
        <v>225</v>
      </c>
      <c r="I1" s="153" t="e">
        <f>#REF!</f>
        <v>#REF!</v>
      </c>
      <c r="J1" s="363"/>
      <c r="K1" s="162"/>
    </row>
    <row r="2" spans="1:18" x14ac:dyDescent="0.2">
      <c r="A2" s="636" t="s">
        <v>465</v>
      </c>
      <c r="B2" s="636">
        <v>0</v>
      </c>
      <c r="C2" s="636">
        <v>0</v>
      </c>
      <c r="D2" s="636">
        <v>0</v>
      </c>
      <c r="E2" s="636">
        <v>0</v>
      </c>
      <c r="F2" s="636">
        <v>0</v>
      </c>
      <c r="G2" s="636">
        <v>0</v>
      </c>
      <c r="H2" s="636">
        <v>0</v>
      </c>
      <c r="I2" s="636">
        <v>0</v>
      </c>
      <c r="J2" s="636">
        <v>0</v>
      </c>
      <c r="K2" s="636">
        <v>0</v>
      </c>
      <c r="L2" s="154" t="e">
        <f>#REF!</f>
        <v>#REF!</v>
      </c>
      <c r="M2" s="154" t="e">
        <f>#REF!</f>
        <v>#REF!</v>
      </c>
      <c r="N2" s="154" t="e">
        <f>#REF!</f>
        <v>#REF!</v>
      </c>
      <c r="O2" s="154" t="e">
        <f>#REF!</f>
        <v>#REF!</v>
      </c>
      <c r="P2" s="154" t="e">
        <f>#REF!</f>
        <v>#REF!</v>
      </c>
    </row>
    <row r="3" spans="1:18" ht="15.75" customHeight="1" x14ac:dyDescent="0.2">
      <c r="A3" s="637" t="e">
        <f>#REF!</f>
        <v>#REF!</v>
      </c>
      <c r="B3" s="637" t="e">
        <f>#REF!</f>
        <v>#REF!</v>
      </c>
      <c r="C3" s="640" t="e">
        <f>#REF!</f>
        <v>#REF!</v>
      </c>
      <c r="D3" s="640" t="e">
        <f>#REF!</f>
        <v>#REF!</v>
      </c>
      <c r="E3" s="640" t="e">
        <f>#REF!</f>
        <v>#REF!</v>
      </c>
      <c r="F3" s="240" t="e">
        <f>#REF!</f>
        <v>#REF!</v>
      </c>
      <c r="G3" s="223" t="e">
        <f>#REF!</f>
        <v>#REF!</v>
      </c>
      <c r="H3" s="223" t="e">
        <f>#REF!</f>
        <v>#REF!</v>
      </c>
      <c r="I3" s="224" t="e">
        <f>#REF!</f>
        <v>#REF!</v>
      </c>
      <c r="J3" s="637" t="e">
        <f>#REF!</f>
        <v>#REF!</v>
      </c>
      <c r="K3" s="637" t="e">
        <f>#REF!</f>
        <v>#REF!</v>
      </c>
      <c r="L3" s="154" t="e">
        <f>#REF!</f>
        <v>#REF!</v>
      </c>
      <c r="M3" s="154" t="e">
        <f>#REF!</f>
        <v>#REF!</v>
      </c>
      <c r="N3" s="154" t="e">
        <f>#REF!</f>
        <v>#REF!</v>
      </c>
      <c r="O3" s="154" t="e">
        <f>#REF!</f>
        <v>#REF!</v>
      </c>
      <c r="P3" s="154" t="e">
        <f>#REF!</f>
        <v>#REF!</v>
      </c>
    </row>
    <row r="4" spans="1:18" s="156" customFormat="1" ht="15.75" customHeight="1" thickBot="1" x14ac:dyDescent="0.25">
      <c r="A4" s="638" t="e">
        <f>#REF!</f>
        <v>#REF!</v>
      </c>
      <c r="B4" s="639" t="e">
        <f>#REF!</f>
        <v>#REF!</v>
      </c>
      <c r="C4" s="241" t="e">
        <f>#REF!</f>
        <v>#REF!</v>
      </c>
      <c r="D4" s="241" t="e">
        <f>#REF!</f>
        <v>#REF!</v>
      </c>
      <c r="E4" s="241" t="e">
        <f>#REF!</f>
        <v>#REF!</v>
      </c>
      <c r="F4" s="241" t="e">
        <f>#REF!</f>
        <v>#REF!</v>
      </c>
      <c r="G4" s="341" t="e">
        <f>#REF!</f>
        <v>#REF!</v>
      </c>
      <c r="H4" s="341" t="e">
        <f>#REF!</f>
        <v>#REF!</v>
      </c>
      <c r="I4" s="340" t="e">
        <f>#REF!</f>
        <v>#REF!</v>
      </c>
      <c r="J4" s="340" t="e">
        <f>#REF!</f>
        <v>#REF!</v>
      </c>
      <c r="K4" s="277" t="e">
        <f>#REF!</f>
        <v>#REF!</v>
      </c>
      <c r="L4" s="155" t="e">
        <f>#REF!</f>
        <v>#REF!</v>
      </c>
      <c r="M4" s="155" t="e">
        <f>#REF!</f>
        <v>#REF!</v>
      </c>
      <c r="N4" s="155" t="e">
        <f>#REF!</f>
        <v>#REF!</v>
      </c>
      <c r="O4" s="155" t="e">
        <f>#REF!</f>
        <v>#REF!</v>
      </c>
      <c r="P4" s="155" t="e">
        <f>#REF!</f>
        <v>#REF!</v>
      </c>
      <c r="Q4" s="155"/>
      <c r="R4" s="155"/>
    </row>
    <row r="5" spans="1:18" s="156" customFormat="1" x14ac:dyDescent="0.2">
      <c r="A5" s="278"/>
      <c r="B5" s="244" t="e">
        <f>#REF!</f>
        <v>#REF!</v>
      </c>
      <c r="C5" s="244"/>
      <c r="D5" s="244"/>
      <c r="E5" s="244"/>
      <c r="F5" s="245"/>
      <c r="G5" s="244"/>
      <c r="H5" s="245"/>
      <c r="I5" s="246"/>
      <c r="J5" s="246"/>
      <c r="K5" s="279"/>
      <c r="L5" s="155" t="e">
        <f>#REF!</f>
        <v>#REF!</v>
      </c>
      <c r="M5" s="155" t="e">
        <f>#REF!</f>
        <v>#REF!</v>
      </c>
      <c r="N5" s="155" t="e">
        <f>#REF!</f>
        <v>#REF!</v>
      </c>
      <c r="O5" s="155" t="e">
        <f>#REF!</f>
        <v>#REF!</v>
      </c>
      <c r="P5" s="155" t="e">
        <f>#REF!</f>
        <v>#REF!</v>
      </c>
      <c r="Q5" s="155" t="s">
        <v>3</v>
      </c>
      <c r="R5" s="155" t="s">
        <v>27</v>
      </c>
    </row>
    <row r="6" spans="1:18" s="156" customFormat="1" x14ac:dyDescent="0.2">
      <c r="A6" s="286" t="e">
        <f>#REF!</f>
        <v>#REF!</v>
      </c>
      <c r="B6" s="412" t="e">
        <f>#REF!</f>
        <v>#REF!</v>
      </c>
      <c r="C6" s="413" t="e">
        <f>#REF!</f>
        <v>#REF!</v>
      </c>
      <c r="D6" s="263" t="e">
        <f>#REF!</f>
        <v>#REF!</v>
      </c>
      <c r="E6" s="264" t="e">
        <f>#REF!</f>
        <v>#REF!</v>
      </c>
      <c r="F6" s="264" t="e">
        <f>#REF!</f>
        <v>#REF!</v>
      </c>
      <c r="G6" s="263" t="e">
        <f>#REF!</f>
        <v>#REF!</v>
      </c>
      <c r="H6" s="264" t="e">
        <f>#REF!</f>
        <v>#REF!</v>
      </c>
      <c r="I6" s="265" t="e">
        <f>#REF!</f>
        <v>#REF!</v>
      </c>
      <c r="J6" s="264" t="e">
        <f>#REF!</f>
        <v>#REF!</v>
      </c>
      <c r="K6" s="287" t="e">
        <f>#REF!</f>
        <v>#REF!</v>
      </c>
      <c r="L6" s="155" t="e">
        <f>#REF!</f>
        <v>#REF!</v>
      </c>
      <c r="M6" s="157" t="e">
        <f>#REF!</f>
        <v>#REF!</v>
      </c>
      <c r="N6" s="157" t="e">
        <f>#REF!</f>
        <v>#REF!</v>
      </c>
      <c r="O6" s="157" t="e">
        <f>#REF!</f>
        <v>#REF!</v>
      </c>
      <c r="P6" s="158" t="e">
        <f>#REF!</f>
        <v>#REF!</v>
      </c>
      <c r="Q6" s="159">
        <v>0</v>
      </c>
      <c r="R6" s="159">
        <v>1</v>
      </c>
    </row>
    <row r="7" spans="1:18" s="156" customFormat="1" x14ac:dyDescent="0.2">
      <c r="A7" s="281"/>
      <c r="B7" s="250" t="e">
        <f>#REF!</f>
        <v>#REF!</v>
      </c>
      <c r="C7" s="251"/>
      <c r="D7" s="252"/>
      <c r="E7" s="253"/>
      <c r="F7" s="253"/>
      <c r="G7" s="252"/>
      <c r="H7" s="253"/>
      <c r="I7" s="254"/>
      <c r="J7" s="254"/>
      <c r="K7" s="282"/>
      <c r="L7" s="155" t="e">
        <f>#REF!</f>
        <v>#REF!</v>
      </c>
      <c r="M7" s="157" t="e">
        <f>#REF!</f>
        <v>#REF!</v>
      </c>
      <c r="N7" s="157" t="e">
        <f>#REF!</f>
        <v>#REF!</v>
      </c>
      <c r="O7" s="157" t="e">
        <f>#REF!</f>
        <v>#REF!</v>
      </c>
      <c r="P7" s="158" t="e">
        <f>#REF!</f>
        <v>#REF!</v>
      </c>
      <c r="Q7" s="159">
        <v>0</v>
      </c>
      <c r="R7" s="159">
        <v>1</v>
      </c>
    </row>
    <row r="8" spans="1:18" s="156" customFormat="1" x14ac:dyDescent="0.2">
      <c r="A8" s="283" t="e">
        <f>#REF!</f>
        <v>#REF!</v>
      </c>
      <c r="B8" s="255" t="e">
        <f>#REF!</f>
        <v>#REF!</v>
      </c>
      <c r="C8" s="251" t="e">
        <f>#REF!</f>
        <v>#REF!</v>
      </c>
      <c r="D8" s="256" t="e">
        <f>#REF!</f>
        <v>#REF!</v>
      </c>
      <c r="E8" s="257" t="e">
        <f>#REF!</f>
        <v>#REF!</v>
      </c>
      <c r="F8" s="257" t="e">
        <f>#REF!</f>
        <v>#REF!</v>
      </c>
      <c r="G8" s="258" t="e">
        <f>#REF!</f>
        <v>#REF!</v>
      </c>
      <c r="H8" s="257" t="e">
        <f>#REF!</f>
        <v>#REF!</v>
      </c>
      <c r="I8" s="259" t="e">
        <f>#REF!</f>
        <v>#REF!</v>
      </c>
      <c r="J8" s="257" t="e">
        <f>#REF!</f>
        <v>#REF!</v>
      </c>
      <c r="K8" s="284" t="e">
        <f>#REF!</f>
        <v>#REF!</v>
      </c>
      <c r="L8" s="155" t="e">
        <f>#REF!</f>
        <v>#REF!</v>
      </c>
      <c r="M8" s="157" t="e">
        <f>#REF!</f>
        <v>#REF!</v>
      </c>
      <c r="N8" s="157" t="e">
        <f>#REF!</f>
        <v>#REF!</v>
      </c>
      <c r="O8" s="157" t="e">
        <f>#REF!</f>
        <v>#REF!</v>
      </c>
      <c r="P8" s="158" t="e">
        <f>#REF!</f>
        <v>#REF!</v>
      </c>
      <c r="Q8" s="159"/>
      <c r="R8" s="159"/>
    </row>
    <row r="9" spans="1:18" s="156" customFormat="1" ht="15.75" customHeight="1" x14ac:dyDescent="0.2">
      <c r="A9" s="281"/>
      <c r="B9" s="250" t="e">
        <f>#REF!</f>
        <v>#REF!</v>
      </c>
      <c r="C9" s="251"/>
      <c r="D9" s="252"/>
      <c r="E9" s="253"/>
      <c r="F9" s="253"/>
      <c r="G9" s="252"/>
      <c r="H9" s="253"/>
      <c r="I9" s="254"/>
      <c r="J9" s="253"/>
      <c r="K9" s="285"/>
      <c r="L9" s="155" t="e">
        <f>#REF!</f>
        <v>#REF!</v>
      </c>
      <c r="M9" s="157" t="e">
        <f>#REF!</f>
        <v>#REF!</v>
      </c>
      <c r="N9" s="157" t="e">
        <f>#REF!</f>
        <v>#REF!</v>
      </c>
      <c r="O9" s="157" t="e">
        <f>#REF!</f>
        <v>#REF!</v>
      </c>
      <c r="P9" s="158" t="e">
        <f>#REF!</f>
        <v>#REF!</v>
      </c>
      <c r="Q9" s="159"/>
      <c r="R9" s="159"/>
    </row>
    <row r="10" spans="1:18" s="156" customFormat="1" x14ac:dyDescent="0.2">
      <c r="A10" s="276" t="e">
        <f>#REF!</f>
        <v>#REF!</v>
      </c>
      <c r="B10" s="255" t="e">
        <f>#REF!</f>
        <v>#REF!</v>
      </c>
      <c r="C10" s="260" t="e">
        <f>#REF!</f>
        <v>#REF!</v>
      </c>
      <c r="D10" s="256" t="e">
        <f>#REF!</f>
        <v>#REF!</v>
      </c>
      <c r="E10" s="257" t="e">
        <f>#REF!</f>
        <v>#REF!</v>
      </c>
      <c r="F10" s="257" t="e">
        <f>#REF!</f>
        <v>#REF!</v>
      </c>
      <c r="G10" s="256" t="e">
        <f>#REF!</f>
        <v>#REF!</v>
      </c>
      <c r="H10" s="257" t="e">
        <f>#REF!</f>
        <v>#REF!</v>
      </c>
      <c r="I10" s="259" t="e">
        <f>#REF!</f>
        <v>#REF!</v>
      </c>
      <c r="J10" s="257" t="e">
        <f>#REF!</f>
        <v>#REF!</v>
      </c>
      <c r="K10" s="284" t="e">
        <f>#REF!</f>
        <v>#REF!</v>
      </c>
      <c r="L10" s="155" t="e">
        <f>#REF!</f>
        <v>#REF!</v>
      </c>
      <c r="M10" s="157" t="e">
        <f>#REF!</f>
        <v>#REF!</v>
      </c>
      <c r="N10" s="157" t="e">
        <f>#REF!</f>
        <v>#REF!</v>
      </c>
      <c r="O10" s="157" t="e">
        <f>#REF!</f>
        <v>#REF!</v>
      </c>
      <c r="P10" s="158" t="e">
        <f>#REF!</f>
        <v>#REF!</v>
      </c>
      <c r="Q10" s="159"/>
      <c r="R10" s="159"/>
    </row>
    <row r="11" spans="1:18" s="156" customFormat="1" x14ac:dyDescent="0.2">
      <c r="A11" s="276" t="e">
        <f>#REF!</f>
        <v>#REF!</v>
      </c>
      <c r="B11" s="255" t="e">
        <f>#REF!</f>
        <v>#REF!</v>
      </c>
      <c r="C11" s="260" t="e">
        <f>#REF!</f>
        <v>#REF!</v>
      </c>
      <c r="D11" s="256" t="e">
        <f>#REF!</f>
        <v>#REF!</v>
      </c>
      <c r="E11" s="257" t="e">
        <f>#REF!</f>
        <v>#REF!</v>
      </c>
      <c r="F11" s="257" t="e">
        <f>#REF!</f>
        <v>#REF!</v>
      </c>
      <c r="G11" s="256" t="e">
        <f>#REF!</f>
        <v>#REF!</v>
      </c>
      <c r="H11" s="257" t="e">
        <f>#REF!</f>
        <v>#REF!</v>
      </c>
      <c r="I11" s="259" t="e">
        <f>#REF!</f>
        <v>#REF!</v>
      </c>
      <c r="J11" s="257" t="e">
        <f>#REF!</f>
        <v>#REF!</v>
      </c>
      <c r="K11" s="284" t="e">
        <f>#REF!</f>
        <v>#REF!</v>
      </c>
      <c r="L11" s="155" t="e">
        <f>#REF!</f>
        <v>#REF!</v>
      </c>
      <c r="M11" s="157" t="e">
        <f>#REF!</f>
        <v>#REF!</v>
      </c>
      <c r="N11" s="157" t="e">
        <f>#REF!</f>
        <v>#REF!</v>
      </c>
      <c r="O11" s="157" t="e">
        <f>#REF!</f>
        <v>#REF!</v>
      </c>
      <c r="P11" s="158" t="e">
        <f>#REF!</f>
        <v>#REF!</v>
      </c>
      <c r="Q11" s="159"/>
      <c r="R11" s="159"/>
    </row>
    <row r="12" spans="1:18" s="156" customFormat="1" x14ac:dyDescent="0.2">
      <c r="A12" s="276" t="e">
        <f>#REF!</f>
        <v>#REF!</v>
      </c>
      <c r="B12" s="255" t="e">
        <f>#REF!</f>
        <v>#REF!</v>
      </c>
      <c r="C12" s="260" t="e">
        <f>#REF!</f>
        <v>#REF!</v>
      </c>
      <c r="D12" s="256" t="e">
        <f>#REF!</f>
        <v>#REF!</v>
      </c>
      <c r="E12" s="257" t="e">
        <f>#REF!</f>
        <v>#REF!</v>
      </c>
      <c r="F12" s="257" t="e">
        <f>#REF!</f>
        <v>#REF!</v>
      </c>
      <c r="G12" s="256" t="e">
        <f>#REF!</f>
        <v>#REF!</v>
      </c>
      <c r="H12" s="257" t="e">
        <f>#REF!</f>
        <v>#REF!</v>
      </c>
      <c r="I12" s="259" t="e">
        <f>#REF!</f>
        <v>#REF!</v>
      </c>
      <c r="J12" s="257" t="e">
        <f>#REF!</f>
        <v>#REF!</v>
      </c>
      <c r="K12" s="284" t="e">
        <f>#REF!</f>
        <v>#REF!</v>
      </c>
      <c r="L12" s="155" t="e">
        <f>#REF!</f>
        <v>#REF!</v>
      </c>
      <c r="M12" s="157" t="e">
        <f>#REF!</f>
        <v>#REF!</v>
      </c>
      <c r="N12" s="157" t="e">
        <f>#REF!</f>
        <v>#REF!</v>
      </c>
      <c r="O12" s="157" t="e">
        <f>#REF!</f>
        <v>#REF!</v>
      </c>
      <c r="P12" s="158" t="e">
        <f>#REF!</f>
        <v>#REF!</v>
      </c>
      <c r="Q12" s="159"/>
      <c r="R12" s="159"/>
    </row>
    <row r="13" spans="1:18" s="156" customFormat="1" x14ac:dyDescent="0.2">
      <c r="A13" s="286" t="e">
        <f>#REF!</f>
        <v>#REF!</v>
      </c>
      <c r="B13" s="261" t="e">
        <f>#REF!</f>
        <v>#REF!</v>
      </c>
      <c r="C13" s="262" t="e">
        <f>#REF!</f>
        <v>#REF!</v>
      </c>
      <c r="D13" s="263" t="e">
        <f>#REF!</f>
        <v>#REF!</v>
      </c>
      <c r="E13" s="264" t="e">
        <f>#REF!</f>
        <v>#REF!</v>
      </c>
      <c r="F13" s="623" t="e">
        <f>#REF!</f>
        <v>#REF!</v>
      </c>
      <c r="G13" s="263" t="e">
        <f>#REF!</f>
        <v>#REF!</v>
      </c>
      <c r="H13" s="264" t="e">
        <f>#REF!</f>
        <v>#REF!</v>
      </c>
      <c r="I13" s="265" t="e">
        <f>#REF!</f>
        <v>#REF!</v>
      </c>
      <c r="J13" s="623" t="e">
        <f>#REF!</f>
        <v>#REF!</v>
      </c>
      <c r="K13" s="625" t="e">
        <f>#REF!</f>
        <v>#REF!</v>
      </c>
      <c r="L13" s="155" t="e">
        <f>#REF!</f>
        <v>#REF!</v>
      </c>
      <c r="M13" s="157" t="e">
        <f>#REF!</f>
        <v>#REF!</v>
      </c>
      <c r="N13" s="157" t="e">
        <f>#REF!</f>
        <v>#REF!</v>
      </c>
      <c r="O13" s="157" t="e">
        <f>#REF!</f>
        <v>#REF!</v>
      </c>
      <c r="P13" s="158" t="e">
        <f>#REF!</f>
        <v>#REF!</v>
      </c>
      <c r="Q13" s="159"/>
      <c r="R13" s="159"/>
    </row>
    <row r="14" spans="1:18" s="156" customFormat="1" x14ac:dyDescent="0.2">
      <c r="A14" s="286" t="e">
        <f>#REF!</f>
        <v>#REF!</v>
      </c>
      <c r="B14" s="261" t="e">
        <f>#REF!</f>
        <v>#REF!</v>
      </c>
      <c r="C14" s="262" t="e">
        <f>#REF!</f>
        <v>#REF!</v>
      </c>
      <c r="D14" s="263" t="e">
        <f>#REF!</f>
        <v>#REF!</v>
      </c>
      <c r="E14" s="264" t="e">
        <f>#REF!</f>
        <v>#REF!</v>
      </c>
      <c r="F14" s="624"/>
      <c r="G14" s="263"/>
      <c r="H14" s="264"/>
      <c r="I14" s="265"/>
      <c r="J14" s="624"/>
      <c r="K14" s="626"/>
      <c r="L14" s="155" t="e">
        <f>#REF!</f>
        <v>#REF!</v>
      </c>
      <c r="M14" s="157" t="e">
        <f>#REF!</f>
        <v>#REF!</v>
      </c>
      <c r="N14" s="157" t="e">
        <f>#REF!</f>
        <v>#REF!</v>
      </c>
      <c r="O14" s="157" t="e">
        <f>#REF!</f>
        <v>#REF!</v>
      </c>
      <c r="P14" s="158" t="e">
        <f>#REF!</f>
        <v>#REF!</v>
      </c>
      <c r="Q14" s="159"/>
      <c r="R14" s="159"/>
    </row>
    <row r="15" spans="1:18" s="156" customFormat="1" x14ac:dyDescent="0.2">
      <c r="A15" s="286" t="e">
        <f>#REF!</f>
        <v>#REF!</v>
      </c>
      <c r="B15" s="261" t="e">
        <f>#REF!</f>
        <v>#REF!</v>
      </c>
      <c r="C15" s="262" t="e">
        <f>#REF!</f>
        <v>#REF!</v>
      </c>
      <c r="D15" s="263" t="e">
        <f>#REF!</f>
        <v>#REF!</v>
      </c>
      <c r="E15" s="264" t="e">
        <f>#REF!</f>
        <v>#REF!</v>
      </c>
      <c r="F15" s="264" t="e">
        <f>#REF!</f>
        <v>#REF!</v>
      </c>
      <c r="G15" s="263" t="e">
        <f>#REF!</f>
        <v>#REF!</v>
      </c>
      <c r="H15" s="264" t="e">
        <f>#REF!</f>
        <v>#REF!</v>
      </c>
      <c r="I15" s="265" t="e">
        <f>#REF!</f>
        <v>#REF!</v>
      </c>
      <c r="J15" s="264" t="e">
        <f>#REF!</f>
        <v>#REF!</v>
      </c>
      <c r="K15" s="287" t="e">
        <f>#REF!</f>
        <v>#REF!</v>
      </c>
      <c r="L15" s="155" t="e">
        <f>#REF!</f>
        <v>#REF!</v>
      </c>
      <c r="M15" s="157" t="e">
        <f>#REF!</f>
        <v>#REF!</v>
      </c>
      <c r="N15" s="157" t="e">
        <f>#REF!</f>
        <v>#REF!</v>
      </c>
      <c r="O15" s="157" t="e">
        <f>#REF!</f>
        <v>#REF!</v>
      </c>
      <c r="P15" s="158" t="e">
        <f>#REF!</f>
        <v>#REF!</v>
      </c>
      <c r="Q15" s="159"/>
      <c r="R15" s="159"/>
    </row>
    <row r="16" spans="1:18" s="156" customFormat="1" x14ac:dyDescent="0.2">
      <c r="A16" s="286" t="e">
        <f>#REF!</f>
        <v>#REF!</v>
      </c>
      <c r="B16" s="261" t="e">
        <f>#REF!</f>
        <v>#REF!</v>
      </c>
      <c r="C16" s="262" t="e">
        <f>#REF!</f>
        <v>#REF!</v>
      </c>
      <c r="D16" s="263" t="e">
        <f>#REF!</f>
        <v>#REF!</v>
      </c>
      <c r="E16" s="264" t="e">
        <f>#REF!</f>
        <v>#REF!</v>
      </c>
      <c r="F16" s="264" t="e">
        <f>#REF!</f>
        <v>#REF!</v>
      </c>
      <c r="G16" s="263" t="e">
        <f>#REF!</f>
        <v>#REF!</v>
      </c>
      <c r="H16" s="264" t="e">
        <f>#REF!</f>
        <v>#REF!</v>
      </c>
      <c r="I16" s="265" t="e">
        <f>#REF!</f>
        <v>#REF!</v>
      </c>
      <c r="J16" s="264" t="e">
        <f>#REF!</f>
        <v>#REF!</v>
      </c>
      <c r="K16" s="287" t="e">
        <f>#REF!</f>
        <v>#REF!</v>
      </c>
      <c r="L16" s="155" t="e">
        <f>#REF!</f>
        <v>#REF!</v>
      </c>
      <c r="M16" s="157" t="e">
        <f>#REF!</f>
        <v>#REF!</v>
      </c>
      <c r="N16" s="157" t="e">
        <f>#REF!</f>
        <v>#REF!</v>
      </c>
      <c r="O16" s="157" t="e">
        <f>#REF!</f>
        <v>#REF!</v>
      </c>
      <c r="P16" s="158" t="e">
        <f>#REF!</f>
        <v>#REF!</v>
      </c>
      <c r="Q16" s="159"/>
      <c r="R16" s="159"/>
    </row>
    <row r="17" spans="1:18" x14ac:dyDescent="0.2">
      <c r="A17" s="276" t="e">
        <f>#REF!</f>
        <v>#REF!</v>
      </c>
      <c r="B17" s="255" t="e">
        <f>#REF!</f>
        <v>#REF!</v>
      </c>
      <c r="C17" s="260" t="e">
        <f>#REF!</f>
        <v>#REF!</v>
      </c>
      <c r="D17" s="256" t="e">
        <f>#REF!</f>
        <v>#REF!</v>
      </c>
      <c r="E17" s="257" t="e">
        <f>#REF!</f>
        <v>#REF!</v>
      </c>
      <c r="F17" s="635" t="e">
        <f>#REF!</f>
        <v>#REF!</v>
      </c>
      <c r="G17" s="633" t="e">
        <f>#REF!</f>
        <v>#REF!</v>
      </c>
      <c r="H17" s="635" t="e">
        <f>#REF!</f>
        <v>#REF!</v>
      </c>
      <c r="I17" s="634" t="e">
        <f>#REF!</f>
        <v>#REF!</v>
      </c>
      <c r="J17" s="632" t="e">
        <f>#REF!</f>
        <v>#REF!</v>
      </c>
      <c r="K17" s="631" t="e">
        <f>#REF!</f>
        <v>#REF!</v>
      </c>
      <c r="L17" s="154" t="e">
        <f>#REF!</f>
        <v>#REF!</v>
      </c>
      <c r="M17" s="157" t="e">
        <f>#REF!</f>
        <v>#REF!</v>
      </c>
      <c r="N17" s="157" t="e">
        <f>#REF!</f>
        <v>#REF!</v>
      </c>
      <c r="O17" s="157" t="e">
        <f>#REF!</f>
        <v>#REF!</v>
      </c>
      <c r="P17" s="158" t="e">
        <f>#REF!</f>
        <v>#REF!</v>
      </c>
      <c r="Q17" s="159">
        <v>0</v>
      </c>
      <c r="R17" s="159">
        <v>1</v>
      </c>
    </row>
    <row r="18" spans="1:18" x14ac:dyDescent="0.2">
      <c r="A18" s="276" t="e">
        <f>#REF!</f>
        <v>#REF!</v>
      </c>
      <c r="B18" s="255" t="e">
        <f>#REF!</f>
        <v>#REF!</v>
      </c>
      <c r="C18" s="260" t="e">
        <f>#REF!</f>
        <v>#REF!</v>
      </c>
      <c r="D18" s="256" t="e">
        <f>#REF!</f>
        <v>#REF!</v>
      </c>
      <c r="E18" s="257" t="e">
        <f>#REF!</f>
        <v>#REF!</v>
      </c>
      <c r="F18" s="635" t="e">
        <f>#REF!</f>
        <v>#REF!</v>
      </c>
      <c r="G18" s="633" t="e">
        <f>#REF!</f>
        <v>#REF!</v>
      </c>
      <c r="H18" s="635" t="e">
        <f>#REF!</f>
        <v>#REF!</v>
      </c>
      <c r="I18" s="634" t="e">
        <f>#REF!</f>
        <v>#REF!</v>
      </c>
      <c r="J18" s="632" t="e">
        <f>#REF!</f>
        <v>#REF!</v>
      </c>
      <c r="K18" s="631" t="e">
        <f>#REF!</f>
        <v>#REF!</v>
      </c>
      <c r="L18" s="154" t="e">
        <f>#REF!</f>
        <v>#REF!</v>
      </c>
      <c r="M18" s="157" t="e">
        <f>#REF!</f>
        <v>#REF!</v>
      </c>
      <c r="N18" s="157" t="e">
        <f>#REF!</f>
        <v>#REF!</v>
      </c>
      <c r="O18" s="157" t="e">
        <f>#REF!</f>
        <v>#REF!</v>
      </c>
      <c r="P18" s="158" t="e">
        <f>#REF!</f>
        <v>#REF!</v>
      </c>
      <c r="Q18" s="159">
        <v>0</v>
      </c>
      <c r="R18" s="159">
        <v>1</v>
      </c>
    </row>
    <row r="19" spans="1:18" x14ac:dyDescent="0.2">
      <c r="A19" s="276" t="e">
        <f>#REF!</f>
        <v>#REF!</v>
      </c>
      <c r="B19" s="255" t="e">
        <f>#REF!</f>
        <v>#REF!</v>
      </c>
      <c r="C19" s="260" t="e">
        <f>#REF!</f>
        <v>#REF!</v>
      </c>
      <c r="D19" s="256" t="e">
        <f>#REF!</f>
        <v>#REF!</v>
      </c>
      <c r="E19" s="257" t="e">
        <f>#REF!</f>
        <v>#REF!</v>
      </c>
      <c r="F19" s="635" t="e">
        <f>#REF!</f>
        <v>#REF!</v>
      </c>
      <c r="G19" s="633" t="e">
        <f>#REF!</f>
        <v>#REF!</v>
      </c>
      <c r="H19" s="635" t="e">
        <f>#REF!</f>
        <v>#REF!</v>
      </c>
      <c r="I19" s="634" t="e">
        <f>#REF!</f>
        <v>#REF!</v>
      </c>
      <c r="J19" s="632" t="e">
        <f>#REF!</f>
        <v>#REF!</v>
      </c>
      <c r="K19" s="631" t="e">
        <f>#REF!</f>
        <v>#REF!</v>
      </c>
      <c r="L19" s="154" t="e">
        <f>#REF!</f>
        <v>#REF!</v>
      </c>
      <c r="M19" s="157" t="e">
        <f>#REF!</f>
        <v>#REF!</v>
      </c>
      <c r="N19" s="157" t="e">
        <f>#REF!</f>
        <v>#REF!</v>
      </c>
      <c r="O19" s="157" t="e">
        <f>#REF!</f>
        <v>#REF!</v>
      </c>
      <c r="P19" s="158" t="e">
        <f>#REF!</f>
        <v>#REF!</v>
      </c>
      <c r="Q19" s="159">
        <v>0</v>
      </c>
      <c r="R19" s="159">
        <v>1</v>
      </c>
    </row>
    <row r="20" spans="1:18" x14ac:dyDescent="0.2">
      <c r="A20" s="276" t="e">
        <f>#REF!</f>
        <v>#REF!</v>
      </c>
      <c r="B20" s="255" t="e">
        <f>#REF!</f>
        <v>#REF!</v>
      </c>
      <c r="C20" s="260" t="e">
        <f>#REF!</f>
        <v>#REF!</v>
      </c>
      <c r="D20" s="256" t="e">
        <f>#REF!</f>
        <v>#REF!</v>
      </c>
      <c r="E20" s="257" t="e">
        <f>#REF!</f>
        <v>#REF!</v>
      </c>
      <c r="F20" s="635" t="e">
        <f>#REF!</f>
        <v>#REF!</v>
      </c>
      <c r="G20" s="633" t="e">
        <f>#REF!</f>
        <v>#REF!</v>
      </c>
      <c r="H20" s="635" t="e">
        <f>#REF!</f>
        <v>#REF!</v>
      </c>
      <c r="I20" s="634" t="e">
        <f>#REF!</f>
        <v>#REF!</v>
      </c>
      <c r="J20" s="632" t="e">
        <f>#REF!</f>
        <v>#REF!</v>
      </c>
      <c r="K20" s="631" t="e">
        <f>#REF!</f>
        <v>#REF!</v>
      </c>
      <c r="L20" s="154" t="e">
        <f>#REF!</f>
        <v>#REF!</v>
      </c>
      <c r="M20" s="157" t="e">
        <f>#REF!</f>
        <v>#REF!</v>
      </c>
      <c r="N20" s="157" t="e">
        <f>#REF!</f>
        <v>#REF!</v>
      </c>
      <c r="O20" s="157" t="e">
        <f>#REF!</f>
        <v>#REF!</v>
      </c>
      <c r="P20" s="158" t="e">
        <f>#REF!</f>
        <v>#REF!</v>
      </c>
      <c r="Q20" s="159">
        <v>0</v>
      </c>
      <c r="R20" s="159">
        <v>1</v>
      </c>
    </row>
    <row r="21" spans="1:18" x14ac:dyDescent="0.2">
      <c r="A21" s="280" t="e">
        <f>#REF!</f>
        <v>#REF!</v>
      </c>
      <c r="B21" s="266" t="e">
        <f>#REF!</f>
        <v>#REF!</v>
      </c>
      <c r="C21" s="267" t="e">
        <f>#REF!</f>
        <v>#REF!</v>
      </c>
      <c r="D21" s="247" t="e">
        <f>#REF!</f>
        <v>#REF!</v>
      </c>
      <c r="E21" s="248" t="e">
        <f>#REF!</f>
        <v>#REF!</v>
      </c>
      <c r="F21" s="248" t="e">
        <f>#REF!</f>
        <v>#REF!</v>
      </c>
      <c r="G21" s="268" t="e">
        <f>#REF!</f>
        <v>#REF!</v>
      </c>
      <c r="H21" s="248" t="e">
        <f>#REF!</f>
        <v>#REF!</v>
      </c>
      <c r="I21" s="249" t="e">
        <f>#REF!</f>
        <v>#REF!</v>
      </c>
      <c r="J21" s="248" t="e">
        <f>#REF!</f>
        <v>#REF!</v>
      </c>
      <c r="K21" s="288" t="e">
        <f>#REF!</f>
        <v>#REF!</v>
      </c>
      <c r="L21" s="154" t="e">
        <f>#REF!</f>
        <v>#REF!</v>
      </c>
      <c r="M21" s="157" t="e">
        <f>#REF!</f>
        <v>#REF!</v>
      </c>
      <c r="N21" s="157" t="e">
        <f>#REF!</f>
        <v>#REF!</v>
      </c>
      <c r="O21" s="157" t="e">
        <f>#REF!</f>
        <v>#REF!</v>
      </c>
      <c r="P21" s="158" t="e">
        <f>#REF!</f>
        <v>#REF!</v>
      </c>
      <c r="Q21" s="159">
        <v>0</v>
      </c>
      <c r="R21" s="159">
        <v>1</v>
      </c>
    </row>
    <row r="22" spans="1:18" x14ac:dyDescent="0.2">
      <c r="A22" s="280" t="e">
        <f>#REF!</f>
        <v>#REF!</v>
      </c>
      <c r="B22" s="266" t="e">
        <f>#REF!</f>
        <v>#REF!</v>
      </c>
      <c r="C22" s="267" t="e">
        <f>#REF!</f>
        <v>#REF!</v>
      </c>
      <c r="D22" s="247" t="e">
        <f>#REF!</f>
        <v>#REF!</v>
      </c>
      <c r="E22" s="248" t="e">
        <f>#REF!</f>
        <v>#REF!</v>
      </c>
      <c r="F22" s="248" t="e">
        <f>#REF!</f>
        <v>#REF!</v>
      </c>
      <c r="G22" s="268" t="e">
        <f>#REF!</f>
        <v>#REF!</v>
      </c>
      <c r="H22" s="248" t="e">
        <f>#REF!</f>
        <v>#REF!</v>
      </c>
      <c r="I22" s="249" t="e">
        <f>#REF!</f>
        <v>#REF!</v>
      </c>
      <c r="J22" s="248" t="e">
        <f>#REF!</f>
        <v>#REF!</v>
      </c>
      <c r="K22" s="288" t="e">
        <f>#REF!</f>
        <v>#REF!</v>
      </c>
      <c r="M22" s="157"/>
      <c r="N22" s="157"/>
      <c r="O22" s="157"/>
      <c r="P22" s="158"/>
      <c r="Q22" s="159"/>
      <c r="R22" s="159"/>
    </row>
    <row r="23" spans="1:18" x14ac:dyDescent="0.2">
      <c r="A23" s="280" t="e">
        <f>#REF!</f>
        <v>#REF!</v>
      </c>
      <c r="B23" s="266" t="e">
        <f>#REF!</f>
        <v>#REF!</v>
      </c>
      <c r="C23" s="267" t="e">
        <f>#REF!</f>
        <v>#REF!</v>
      </c>
      <c r="D23" s="247" t="e">
        <f>#REF!</f>
        <v>#REF!</v>
      </c>
      <c r="E23" s="248" t="e">
        <f>#REF!</f>
        <v>#REF!</v>
      </c>
      <c r="F23" s="248" t="e">
        <f>#REF!</f>
        <v>#REF!</v>
      </c>
      <c r="G23" s="268" t="e">
        <f>#REF!</f>
        <v>#REF!</v>
      </c>
      <c r="H23" s="248" t="e">
        <f>#REF!</f>
        <v>#REF!</v>
      </c>
      <c r="I23" s="249" t="e">
        <f>#REF!</f>
        <v>#REF!</v>
      </c>
      <c r="J23" s="248" t="e">
        <f>#REF!</f>
        <v>#REF!</v>
      </c>
      <c r="K23" s="288" t="e">
        <f>#REF!</f>
        <v>#REF!</v>
      </c>
      <c r="M23" s="157"/>
      <c r="N23" s="157"/>
      <c r="O23" s="157"/>
      <c r="P23" s="158"/>
      <c r="Q23" s="159"/>
      <c r="R23" s="159"/>
    </row>
    <row r="24" spans="1:18" x14ac:dyDescent="0.2">
      <c r="A24" s="280" t="e">
        <f>#REF!</f>
        <v>#REF!</v>
      </c>
      <c r="B24" s="266" t="e">
        <f>#REF!</f>
        <v>#REF!</v>
      </c>
      <c r="C24" s="267" t="e">
        <f>#REF!</f>
        <v>#REF!</v>
      </c>
      <c r="D24" s="247" t="e">
        <f>#REF!</f>
        <v>#REF!</v>
      </c>
      <c r="E24" s="248" t="e">
        <f>#REF!</f>
        <v>#REF!</v>
      </c>
      <c r="F24" s="248" t="e">
        <f>#REF!</f>
        <v>#REF!</v>
      </c>
      <c r="G24" s="247" t="e">
        <f>#REF!</f>
        <v>#REF!</v>
      </c>
      <c r="H24" s="248" t="e">
        <f>#REF!</f>
        <v>#REF!</v>
      </c>
      <c r="I24" s="249" t="e">
        <f>#REF!</f>
        <v>#REF!</v>
      </c>
      <c r="J24" s="248" t="e">
        <f>#REF!</f>
        <v>#REF!</v>
      </c>
      <c r="K24" s="288" t="e">
        <f>#REF!</f>
        <v>#REF!</v>
      </c>
      <c r="L24" s="154" t="e">
        <f>#REF!</f>
        <v>#REF!</v>
      </c>
      <c r="M24" s="157" t="e">
        <f>#REF!</f>
        <v>#REF!</v>
      </c>
      <c r="N24" s="157" t="e">
        <f>#REF!</f>
        <v>#REF!</v>
      </c>
      <c r="O24" s="157" t="e">
        <f>#REF!</f>
        <v>#REF!</v>
      </c>
      <c r="P24" s="158" t="e">
        <f>#REF!</f>
        <v>#REF!</v>
      </c>
      <c r="Q24" s="159">
        <v>0</v>
      </c>
      <c r="R24" s="159">
        <v>1</v>
      </c>
    </row>
    <row r="25" spans="1:18" x14ac:dyDescent="0.2">
      <c r="A25" s="276" t="e">
        <f>#REF!</f>
        <v>#REF!</v>
      </c>
      <c r="B25" s="269" t="e">
        <f>#REF!</f>
        <v>#REF!</v>
      </c>
      <c r="C25" s="260" t="e">
        <f>#REF!</f>
        <v>#REF!</v>
      </c>
      <c r="D25" s="256" t="e">
        <f>#REF!</f>
        <v>#REF!</v>
      </c>
      <c r="E25" s="257" t="e">
        <f>#REF!</f>
        <v>#REF!</v>
      </c>
      <c r="F25" s="257" t="e">
        <f>#REF!</f>
        <v>#REF!</v>
      </c>
      <c r="G25" s="258" t="e">
        <f>#REF!</f>
        <v>#REF!</v>
      </c>
      <c r="H25" s="257" t="e">
        <f>#REF!</f>
        <v>#REF!</v>
      </c>
      <c r="I25" s="259" t="e">
        <f>#REF!</f>
        <v>#REF!</v>
      </c>
      <c r="J25" s="257" t="e">
        <f>#REF!</f>
        <v>#REF!</v>
      </c>
      <c r="K25" s="284" t="e">
        <f>#REF!</f>
        <v>#REF!</v>
      </c>
      <c r="L25" s="154" t="e">
        <f>#REF!</f>
        <v>#REF!</v>
      </c>
      <c r="M25" s="157" t="e">
        <f>#REF!</f>
        <v>#REF!</v>
      </c>
      <c r="N25" s="157" t="e">
        <f>#REF!</f>
        <v>#REF!</v>
      </c>
      <c r="O25" s="157" t="e">
        <f>#REF!</f>
        <v>#REF!</v>
      </c>
      <c r="P25" s="158" t="e">
        <f>#REF!</f>
        <v>#REF!</v>
      </c>
      <c r="Q25" s="159">
        <v>0</v>
      </c>
      <c r="R25" s="159">
        <v>1</v>
      </c>
    </row>
    <row r="26" spans="1:18" x14ac:dyDescent="0.2">
      <c r="A26" s="276" t="e">
        <f>#REF!</f>
        <v>#REF!</v>
      </c>
      <c r="B26" s="270" t="e">
        <f>#REF!</f>
        <v>#REF!</v>
      </c>
      <c r="C26" s="260" t="e">
        <f>#REF!</f>
        <v>#REF!</v>
      </c>
      <c r="D26" s="256" t="e">
        <f>#REF!</f>
        <v>#REF!</v>
      </c>
      <c r="E26" s="257" t="e">
        <f>#REF!</f>
        <v>#REF!</v>
      </c>
      <c r="F26" s="257" t="e">
        <f>#REF!</f>
        <v>#REF!</v>
      </c>
      <c r="G26" s="258" t="e">
        <f>#REF!</f>
        <v>#REF!</v>
      </c>
      <c r="H26" s="257" t="e">
        <f>#REF!</f>
        <v>#REF!</v>
      </c>
      <c r="I26" s="259" t="e">
        <f>#REF!</f>
        <v>#REF!</v>
      </c>
      <c r="J26" s="257" t="e">
        <f>#REF!</f>
        <v>#REF!</v>
      </c>
      <c r="K26" s="284" t="e">
        <f>#REF!</f>
        <v>#REF!</v>
      </c>
      <c r="L26" s="154" t="e">
        <f>#REF!</f>
        <v>#REF!</v>
      </c>
      <c r="M26" s="157" t="e">
        <f>#REF!</f>
        <v>#REF!</v>
      </c>
      <c r="N26" s="157" t="e">
        <f>#REF!</f>
        <v>#REF!</v>
      </c>
      <c r="O26" s="157" t="e">
        <f>#REF!</f>
        <v>#REF!</v>
      </c>
      <c r="P26" s="158" t="e">
        <f>#REF!</f>
        <v>#REF!</v>
      </c>
      <c r="Q26" s="159">
        <v>0</v>
      </c>
      <c r="R26" s="159">
        <v>1</v>
      </c>
    </row>
    <row r="27" spans="1:18" x14ac:dyDescent="0.2">
      <c r="A27" s="276" t="e">
        <f>#REF!</f>
        <v>#REF!</v>
      </c>
      <c r="B27" s="270" t="e">
        <f>#REF!</f>
        <v>#REF!</v>
      </c>
      <c r="C27" s="260" t="e">
        <f>#REF!</f>
        <v>#REF!</v>
      </c>
      <c r="D27" s="256" t="e">
        <f>#REF!</f>
        <v>#REF!</v>
      </c>
      <c r="E27" s="257" t="e">
        <f>#REF!</f>
        <v>#REF!</v>
      </c>
      <c r="F27" s="632" t="e">
        <f>#REF!</f>
        <v>#REF!</v>
      </c>
      <c r="G27" s="633" t="e">
        <f>#REF!</f>
        <v>#REF!</v>
      </c>
      <c r="H27" s="632" t="e">
        <f>#REF!</f>
        <v>#REF!</v>
      </c>
      <c r="I27" s="634" t="e">
        <f>#REF!</f>
        <v>#REF!</v>
      </c>
      <c r="J27" s="632" t="e">
        <f>#REF!</f>
        <v>#REF!</v>
      </c>
      <c r="K27" s="631" t="e">
        <f>#REF!</f>
        <v>#REF!</v>
      </c>
      <c r="L27" s="154" t="e">
        <f>#REF!</f>
        <v>#REF!</v>
      </c>
      <c r="M27" s="157" t="e">
        <f>#REF!</f>
        <v>#REF!</v>
      </c>
      <c r="N27" s="157" t="e">
        <f>#REF!</f>
        <v>#REF!</v>
      </c>
      <c r="O27" s="157" t="e">
        <f>#REF!</f>
        <v>#REF!</v>
      </c>
      <c r="P27" s="158" t="e">
        <f>#REF!</f>
        <v>#REF!</v>
      </c>
      <c r="Q27" s="159">
        <v>0</v>
      </c>
      <c r="R27" s="159">
        <v>1</v>
      </c>
    </row>
    <row r="28" spans="1:18" x14ac:dyDescent="0.2">
      <c r="A28" s="276" t="e">
        <f>#REF!</f>
        <v>#REF!</v>
      </c>
      <c r="B28" s="270" t="e">
        <f>#REF!</f>
        <v>#REF!</v>
      </c>
      <c r="C28" s="260" t="e">
        <f>#REF!</f>
        <v>#REF!</v>
      </c>
      <c r="D28" s="256" t="e">
        <f>#REF!</f>
        <v>#REF!</v>
      </c>
      <c r="E28" s="257" t="e">
        <f>#REF!</f>
        <v>#REF!</v>
      </c>
      <c r="F28" s="632" t="e">
        <f>#REF!</f>
        <v>#REF!</v>
      </c>
      <c r="G28" s="633" t="e">
        <f>#REF!</f>
        <v>#REF!</v>
      </c>
      <c r="H28" s="632" t="e">
        <f>#REF!</f>
        <v>#REF!</v>
      </c>
      <c r="I28" s="634" t="e">
        <f>#REF!</f>
        <v>#REF!</v>
      </c>
      <c r="J28" s="632" t="e">
        <f>#REF!</f>
        <v>#REF!</v>
      </c>
      <c r="K28" s="631" t="e">
        <f>#REF!</f>
        <v>#REF!</v>
      </c>
      <c r="L28" s="154" t="e">
        <f>#REF!</f>
        <v>#REF!</v>
      </c>
      <c r="M28" s="157" t="e">
        <f>#REF!</f>
        <v>#REF!</v>
      </c>
      <c r="N28" s="157" t="e">
        <f>#REF!</f>
        <v>#REF!</v>
      </c>
      <c r="O28" s="157" t="e">
        <f>#REF!</f>
        <v>#REF!</v>
      </c>
      <c r="P28" s="158" t="e">
        <f>#REF!</f>
        <v>#REF!</v>
      </c>
      <c r="Q28" s="159">
        <v>0</v>
      </c>
      <c r="R28" s="159">
        <v>1</v>
      </c>
    </row>
    <row r="29" spans="1:18" x14ac:dyDescent="0.2">
      <c r="A29" s="276" t="e">
        <f>#REF!</f>
        <v>#REF!</v>
      </c>
      <c r="B29" s="270" t="e">
        <f>#REF!</f>
        <v>#REF!</v>
      </c>
      <c r="C29" s="260" t="e">
        <f>#REF!</f>
        <v>#REF!</v>
      </c>
      <c r="D29" s="256" t="e">
        <f>#REF!</f>
        <v>#REF!</v>
      </c>
      <c r="E29" s="257" t="e">
        <f>#REF!</f>
        <v>#REF!</v>
      </c>
      <c r="F29" s="632" t="e">
        <f>#REF!</f>
        <v>#REF!</v>
      </c>
      <c r="G29" s="633" t="e">
        <f>#REF!</f>
        <v>#REF!</v>
      </c>
      <c r="H29" s="632" t="e">
        <f>#REF!</f>
        <v>#REF!</v>
      </c>
      <c r="I29" s="634" t="e">
        <f>#REF!</f>
        <v>#REF!</v>
      </c>
      <c r="J29" s="632" t="e">
        <f>#REF!</f>
        <v>#REF!</v>
      </c>
      <c r="K29" s="631" t="e">
        <f>#REF!</f>
        <v>#REF!</v>
      </c>
      <c r="L29" s="154" t="e">
        <f>#REF!</f>
        <v>#REF!</v>
      </c>
      <c r="M29" s="157" t="e">
        <f>#REF!</f>
        <v>#REF!</v>
      </c>
      <c r="N29" s="157" t="e">
        <f>#REF!</f>
        <v>#REF!</v>
      </c>
      <c r="O29" s="157" t="e">
        <f>#REF!</f>
        <v>#REF!</v>
      </c>
      <c r="P29" s="158" t="e">
        <f>#REF!</f>
        <v>#REF!</v>
      </c>
      <c r="Q29" s="159"/>
      <c r="R29" s="159"/>
    </row>
    <row r="30" spans="1:18" x14ac:dyDescent="0.2">
      <c r="A30" s="276" t="e">
        <f>#REF!</f>
        <v>#REF!</v>
      </c>
      <c r="B30" s="270" t="e">
        <f>#REF!</f>
        <v>#REF!</v>
      </c>
      <c r="C30" s="260" t="e">
        <f>#REF!</f>
        <v>#REF!</v>
      </c>
      <c r="D30" s="256" t="e">
        <f>#REF!</f>
        <v>#REF!</v>
      </c>
      <c r="E30" s="257" t="e">
        <f>#REF!</f>
        <v>#REF!</v>
      </c>
      <c r="F30" s="253" t="e">
        <f>#REF!</f>
        <v>#REF!</v>
      </c>
      <c r="G30" s="256" t="e">
        <f>#REF!</f>
        <v>#REF!</v>
      </c>
      <c r="H30" s="257" t="e">
        <f>#REF!</f>
        <v>#REF!</v>
      </c>
      <c r="I30" s="259" t="e">
        <f>#REF!</f>
        <v>#REF!</v>
      </c>
      <c r="J30" s="257" t="e">
        <f>#REF!</f>
        <v>#REF!</v>
      </c>
      <c r="K30" s="284" t="e">
        <f>#REF!</f>
        <v>#REF!</v>
      </c>
      <c r="L30" s="154" t="e">
        <f>#REF!</f>
        <v>#REF!</v>
      </c>
      <c r="M30" s="157" t="e">
        <f>#REF!</f>
        <v>#REF!</v>
      </c>
      <c r="N30" s="157" t="e">
        <f>#REF!</f>
        <v>#REF!</v>
      </c>
      <c r="O30" s="157" t="e">
        <f>#REF!</f>
        <v>#REF!</v>
      </c>
      <c r="P30" s="158" t="e">
        <f>#REF!</f>
        <v>#REF!</v>
      </c>
      <c r="Q30" s="159">
        <v>0</v>
      </c>
      <c r="R30" s="159">
        <v>1</v>
      </c>
    </row>
    <row r="31" spans="1:18" x14ac:dyDescent="0.2">
      <c r="A31" s="280" t="e">
        <f>#REF!</f>
        <v>#REF!</v>
      </c>
      <c r="B31" s="266" t="e">
        <f>#REF!</f>
        <v>#REF!</v>
      </c>
      <c r="C31" s="267" t="e">
        <f>#REF!</f>
        <v>#REF!</v>
      </c>
      <c r="D31" s="247" t="e">
        <f>#REF!</f>
        <v>#REF!</v>
      </c>
      <c r="E31" s="248" t="e">
        <f>#REF!</f>
        <v>#REF!</v>
      </c>
      <c r="F31" s="248" t="e">
        <f>#REF!</f>
        <v>#REF!</v>
      </c>
      <c r="G31" s="247" t="e">
        <f>#REF!</f>
        <v>#REF!</v>
      </c>
      <c r="H31" s="248" t="e">
        <f>#REF!</f>
        <v>#REF!</v>
      </c>
      <c r="I31" s="249" t="e">
        <f>#REF!</f>
        <v>#REF!</v>
      </c>
      <c r="J31" s="248" t="e">
        <f>#REF!</f>
        <v>#REF!</v>
      </c>
      <c r="K31" s="288" t="e">
        <f>#REF!</f>
        <v>#REF!</v>
      </c>
      <c r="L31" s="154" t="e">
        <f>#REF!</f>
        <v>#REF!</v>
      </c>
      <c r="M31" s="157" t="e">
        <f>#REF!</f>
        <v>#REF!</v>
      </c>
      <c r="N31" s="157" t="e">
        <f>#REF!</f>
        <v>#REF!</v>
      </c>
      <c r="O31" s="157" t="e">
        <f>#REF!</f>
        <v>#REF!</v>
      </c>
      <c r="P31" s="158" t="e">
        <f>#REF!</f>
        <v>#REF!</v>
      </c>
      <c r="Q31" s="159"/>
      <c r="R31" s="159"/>
    </row>
    <row r="32" spans="1:18" x14ac:dyDescent="0.2">
      <c r="A32" s="276" t="e">
        <f>#REF!</f>
        <v>#REF!</v>
      </c>
      <c r="B32" s="270" t="e">
        <f>#REF!</f>
        <v>#REF!</v>
      </c>
      <c r="C32" s="260" t="e">
        <f>#REF!</f>
        <v>#REF!</v>
      </c>
      <c r="D32" s="256" t="e">
        <f>#REF!</f>
        <v>#REF!</v>
      </c>
      <c r="E32" s="257" t="e">
        <f>#REF!</f>
        <v>#REF!</v>
      </c>
      <c r="F32" s="253" t="e">
        <f>#REF!</f>
        <v>#REF!</v>
      </c>
      <c r="G32" s="256" t="e">
        <f>#REF!</f>
        <v>#REF!</v>
      </c>
      <c r="H32" s="257" t="e">
        <f>#REF!</f>
        <v>#REF!</v>
      </c>
      <c r="I32" s="259" t="e">
        <f>#REF!</f>
        <v>#REF!</v>
      </c>
      <c r="J32" s="257" t="e">
        <f>#REF!</f>
        <v>#REF!</v>
      </c>
      <c r="K32" s="284" t="e">
        <f>#REF!</f>
        <v>#REF!</v>
      </c>
      <c r="L32" s="154" t="e">
        <f>#REF!</f>
        <v>#REF!</v>
      </c>
      <c r="M32" s="157" t="e">
        <f>#REF!</f>
        <v>#REF!</v>
      </c>
      <c r="N32" s="157" t="e">
        <f>#REF!</f>
        <v>#REF!</v>
      </c>
      <c r="O32" s="157" t="e">
        <f>#REF!</f>
        <v>#REF!</v>
      </c>
      <c r="P32" s="158" t="e">
        <f>#REF!</f>
        <v>#REF!</v>
      </c>
      <c r="Q32" s="159">
        <v>0</v>
      </c>
      <c r="R32" s="159">
        <v>1</v>
      </c>
    </row>
    <row r="33" spans="1:18" x14ac:dyDescent="0.2">
      <c r="A33" s="281"/>
      <c r="B33" s="250" t="e">
        <f>#REF!</f>
        <v>#REF!</v>
      </c>
      <c r="C33" s="251"/>
      <c r="D33" s="252"/>
      <c r="E33" s="253"/>
      <c r="F33" s="253"/>
      <c r="G33" s="252"/>
      <c r="H33" s="253"/>
      <c r="I33" s="254"/>
      <c r="J33" s="253"/>
      <c r="K33" s="285"/>
      <c r="L33" s="154" t="e">
        <f>#REF!</f>
        <v>#REF!</v>
      </c>
      <c r="M33" s="157" t="e">
        <f>#REF!</f>
        <v>#REF!</v>
      </c>
      <c r="N33" s="157" t="e">
        <f>#REF!</f>
        <v>#REF!</v>
      </c>
      <c r="O33" s="157" t="e">
        <f>#REF!</f>
        <v>#REF!</v>
      </c>
      <c r="P33" s="158" t="e">
        <f>#REF!</f>
        <v>#REF!</v>
      </c>
      <c r="Q33" s="159"/>
      <c r="R33" s="159"/>
    </row>
    <row r="34" spans="1:18" x14ac:dyDescent="0.2">
      <c r="A34" s="280" t="e">
        <f>#REF!</f>
        <v>#REF!</v>
      </c>
      <c r="B34" s="266" t="e">
        <f>#REF!</f>
        <v>#REF!</v>
      </c>
      <c r="C34" s="267" t="e">
        <f>#REF!</f>
        <v>#REF!</v>
      </c>
      <c r="D34" s="247" t="e">
        <f>#REF!</f>
        <v>#REF!</v>
      </c>
      <c r="E34" s="248" t="e">
        <f>#REF!</f>
        <v>#REF!</v>
      </c>
      <c r="F34" s="248" t="e">
        <f>#REF!</f>
        <v>#REF!</v>
      </c>
      <c r="G34" s="247" t="e">
        <f>#REF!</f>
        <v>#REF!</v>
      </c>
      <c r="H34" s="248" t="e">
        <f>#REF!</f>
        <v>#REF!</v>
      </c>
      <c r="I34" s="249" t="e">
        <f>#REF!</f>
        <v>#REF!</v>
      </c>
      <c r="J34" s="248" t="e">
        <f>#REF!</f>
        <v>#REF!</v>
      </c>
      <c r="K34" s="288" t="e">
        <f>#REF!</f>
        <v>#REF!</v>
      </c>
      <c r="L34" s="154" t="e">
        <f>#REF!</f>
        <v>#REF!</v>
      </c>
      <c r="M34" s="157" t="e">
        <f>#REF!</f>
        <v>#REF!</v>
      </c>
      <c r="N34" s="157" t="e">
        <f>#REF!</f>
        <v>#REF!</v>
      </c>
      <c r="O34" s="157" t="e">
        <f>#REF!</f>
        <v>#REF!</v>
      </c>
      <c r="P34" s="158" t="e">
        <f>#REF!</f>
        <v>#REF!</v>
      </c>
      <c r="Q34" s="159"/>
      <c r="R34" s="159"/>
    </row>
    <row r="35" spans="1:18" x14ac:dyDescent="0.2">
      <c r="A35" s="280" t="e">
        <f>#REF!</f>
        <v>#REF!</v>
      </c>
      <c r="B35" s="266" t="e">
        <f>#REF!</f>
        <v>#REF!</v>
      </c>
      <c r="C35" s="267" t="e">
        <f>#REF!</f>
        <v>#REF!</v>
      </c>
      <c r="D35" s="247" t="e">
        <f>#REF!</f>
        <v>#REF!</v>
      </c>
      <c r="E35" s="248" t="e">
        <f>#REF!</f>
        <v>#REF!</v>
      </c>
      <c r="F35" s="248" t="e">
        <f>#REF!</f>
        <v>#REF!</v>
      </c>
      <c r="G35" s="247" t="e">
        <f>#REF!</f>
        <v>#REF!</v>
      </c>
      <c r="H35" s="248" t="e">
        <f>#REF!</f>
        <v>#REF!</v>
      </c>
      <c r="I35" s="249" t="e">
        <f>#REF!</f>
        <v>#REF!</v>
      </c>
      <c r="J35" s="248" t="e">
        <f>#REF!</f>
        <v>#REF!</v>
      </c>
      <c r="K35" s="288" t="e">
        <f>#REF!</f>
        <v>#REF!</v>
      </c>
      <c r="L35" s="154" t="e">
        <f>#REF!</f>
        <v>#REF!</v>
      </c>
      <c r="M35" s="157" t="e">
        <f>#REF!</f>
        <v>#REF!</v>
      </c>
      <c r="N35" s="157" t="e">
        <f>#REF!</f>
        <v>#REF!</v>
      </c>
      <c r="O35" s="157" t="e">
        <f>#REF!</f>
        <v>#REF!</v>
      </c>
      <c r="P35" s="158" t="e">
        <f>#REF!</f>
        <v>#REF!</v>
      </c>
      <c r="Q35" s="159"/>
      <c r="R35" s="159"/>
    </row>
    <row r="36" spans="1:18" x14ac:dyDescent="0.2">
      <c r="A36" s="280" t="e">
        <f>#REF!</f>
        <v>#REF!</v>
      </c>
      <c r="B36" s="266" t="e">
        <f>#REF!</f>
        <v>#REF!</v>
      </c>
      <c r="C36" s="267" t="e">
        <f>#REF!</f>
        <v>#REF!</v>
      </c>
      <c r="D36" s="247" t="e">
        <f>#REF!</f>
        <v>#REF!</v>
      </c>
      <c r="E36" s="248" t="e">
        <f>#REF!</f>
        <v>#REF!</v>
      </c>
      <c r="F36" s="248" t="e">
        <f>#REF!</f>
        <v>#REF!</v>
      </c>
      <c r="G36" s="247" t="e">
        <f>#REF!</f>
        <v>#REF!</v>
      </c>
      <c r="H36" s="248" t="e">
        <f>#REF!</f>
        <v>#REF!</v>
      </c>
      <c r="I36" s="249" t="e">
        <f>#REF!</f>
        <v>#REF!</v>
      </c>
      <c r="J36" s="248" t="e">
        <f>#REF!</f>
        <v>#REF!</v>
      </c>
      <c r="K36" s="288" t="e">
        <f>#REF!</f>
        <v>#REF!</v>
      </c>
      <c r="L36" s="154" t="e">
        <f>#REF!</f>
        <v>#REF!</v>
      </c>
      <c r="M36" s="157" t="e">
        <f>#REF!</f>
        <v>#REF!</v>
      </c>
      <c r="N36" s="157" t="e">
        <f>#REF!</f>
        <v>#REF!</v>
      </c>
      <c r="O36" s="157" t="e">
        <f>#REF!</f>
        <v>#REF!</v>
      </c>
      <c r="P36" s="158" t="e">
        <f>#REF!</f>
        <v>#REF!</v>
      </c>
      <c r="Q36" s="159"/>
      <c r="R36" s="159"/>
    </row>
    <row r="37" spans="1:18" x14ac:dyDescent="0.2">
      <c r="A37" s="281"/>
      <c r="B37" s="250" t="e">
        <f>#REF!</f>
        <v>#REF!</v>
      </c>
      <c r="C37" s="251"/>
      <c r="D37" s="252"/>
      <c r="E37" s="253"/>
      <c r="F37" s="253"/>
      <c r="G37" s="252"/>
      <c r="H37" s="253"/>
      <c r="I37" s="254"/>
      <c r="J37" s="253"/>
      <c r="K37" s="285"/>
      <c r="L37" s="154" t="e">
        <f>#REF!</f>
        <v>#REF!</v>
      </c>
      <c r="M37" s="157" t="e">
        <f>#REF!</f>
        <v>#REF!</v>
      </c>
      <c r="N37" s="157" t="e">
        <f>#REF!</f>
        <v>#REF!</v>
      </c>
      <c r="O37" s="157" t="e">
        <f>#REF!</f>
        <v>#REF!</v>
      </c>
      <c r="P37" s="158" t="e">
        <f>#REF!</f>
        <v>#REF!</v>
      </c>
      <c r="Q37" s="159"/>
      <c r="R37" s="159"/>
    </row>
    <row r="38" spans="1:18" ht="16.5" thickBot="1" x14ac:dyDescent="0.25">
      <c r="A38" s="289" t="e">
        <f>#REF!</f>
        <v>#REF!</v>
      </c>
      <c r="B38" s="271" t="e">
        <f>#REF!</f>
        <v>#REF!</v>
      </c>
      <c r="C38" s="272" t="e">
        <f>#REF!</f>
        <v>#REF!</v>
      </c>
      <c r="D38" s="273" t="e">
        <f>#REF!</f>
        <v>#REF!</v>
      </c>
      <c r="E38" s="274" t="e">
        <f>#REF!</f>
        <v>#REF!</v>
      </c>
      <c r="F38" s="274" t="e">
        <f>#REF!</f>
        <v>#REF!</v>
      </c>
      <c r="G38" s="273" t="e">
        <f>#REF!</f>
        <v>#REF!</v>
      </c>
      <c r="H38" s="274" t="e">
        <f>#REF!</f>
        <v>#REF!</v>
      </c>
      <c r="I38" s="275" t="e">
        <f>#REF!</f>
        <v>#REF!</v>
      </c>
      <c r="J38" s="274" t="e">
        <f>#REF!</f>
        <v>#REF!</v>
      </c>
      <c r="K38" s="290" t="e">
        <f>#REF!</f>
        <v>#REF!</v>
      </c>
      <c r="L38" s="154" t="e">
        <f>#REF!</f>
        <v>#REF!</v>
      </c>
      <c r="M38" s="157" t="e">
        <f>#REF!</f>
        <v>#REF!</v>
      </c>
      <c r="N38" s="157" t="e">
        <f>#REF!</f>
        <v>#REF!</v>
      </c>
      <c r="O38" s="157" t="e">
        <f>#REF!</f>
        <v>#REF!</v>
      </c>
      <c r="P38" s="158" t="e">
        <f>#REF!</f>
        <v>#REF!</v>
      </c>
      <c r="Q38" s="159"/>
      <c r="R38" s="159"/>
    </row>
    <row r="39" spans="1:18" x14ac:dyDescent="0.2">
      <c r="A39" s="196"/>
      <c r="B39" s="238" t="s">
        <v>538</v>
      </c>
      <c r="C39" s="225" t="e">
        <f>#REF!</f>
        <v>#REF!</v>
      </c>
      <c r="D39" s="226"/>
      <c r="E39" s="225" t="e">
        <f>#REF!</f>
        <v>#REF!</v>
      </c>
      <c r="F39" s="225" t="e">
        <f>#REF!</f>
        <v>#REF!</v>
      </c>
      <c r="G39" s="225" t="e">
        <f>#REF!</f>
        <v>#REF!</v>
      </c>
      <c r="H39" s="225" t="e">
        <f>#REF!</f>
        <v>#REF!</v>
      </c>
      <c r="I39" s="225" t="e">
        <f>#REF!</f>
        <v>#REF!</v>
      </c>
      <c r="J39" s="225" t="e">
        <f>#REF!</f>
        <v>#REF!</v>
      </c>
      <c r="K39" s="227" t="e">
        <f>#REF!</f>
        <v>#REF!</v>
      </c>
      <c r="L39" s="160" t="e">
        <f>#REF!</f>
        <v>#REF!</v>
      </c>
      <c r="M39" s="157" t="e">
        <f>#REF!</f>
        <v>#REF!</v>
      </c>
      <c r="N39" s="157" t="e">
        <f>#REF!</f>
        <v>#REF!</v>
      </c>
      <c r="O39" s="157" t="e">
        <f>#REF!</f>
        <v>#REF!</v>
      </c>
      <c r="P39" s="158" t="e">
        <f>#REF!</f>
        <v>#REF!</v>
      </c>
    </row>
    <row r="40" spans="1:18" hidden="1" x14ac:dyDescent="0.2">
      <c r="A40" s="197"/>
      <c r="B40" s="239" t="e">
        <f>#REF!</f>
        <v>#REF!</v>
      </c>
      <c r="C40" s="228" t="e">
        <f>#REF!</f>
        <v>#REF!</v>
      </c>
      <c r="D40" s="228" t="e">
        <f>#REF!</f>
        <v>#REF!</v>
      </c>
      <c r="E40" s="627" t="e">
        <f>#REF!</f>
        <v>#REF!</v>
      </c>
      <c r="F40" s="627" t="e">
        <f>#REF!</f>
        <v>#REF!</v>
      </c>
      <c r="G40" s="627" t="e">
        <f>#REF!</f>
        <v>#REF!</v>
      </c>
      <c r="H40" s="627" t="e">
        <f>#REF!</f>
        <v>#REF!</v>
      </c>
      <c r="I40" s="229" t="e">
        <f>#REF!</f>
        <v>#REF!</v>
      </c>
      <c r="J40" s="230" t="e">
        <f>#REF!</f>
        <v>#REF!</v>
      </c>
      <c r="K40" s="231"/>
      <c r="L40" s="160" t="e">
        <f>#REF!</f>
        <v>#REF!</v>
      </c>
      <c r="M40" s="157" t="e">
        <f>#REF!</f>
        <v>#REF!</v>
      </c>
      <c r="N40" s="157" t="e">
        <f>#REF!</f>
        <v>#REF!</v>
      </c>
      <c r="O40" s="157" t="e">
        <f>#REF!</f>
        <v>#REF!</v>
      </c>
      <c r="P40" s="158" t="e">
        <f>#REF!</f>
        <v>#REF!</v>
      </c>
    </row>
    <row r="41" spans="1:18" hidden="1" x14ac:dyDescent="0.2">
      <c r="A41" s="197"/>
      <c r="B41" s="239" t="e">
        <f>#REF!</f>
        <v>#REF!</v>
      </c>
      <c r="C41" s="228" t="e">
        <f>#REF!</f>
        <v>#REF!</v>
      </c>
      <c r="D41" s="228" t="e">
        <f>#REF!</f>
        <v>#REF!</v>
      </c>
      <c r="E41" s="628" t="e">
        <f>#REF!</f>
        <v>#REF!</v>
      </c>
      <c r="F41" s="628" t="e">
        <f>#REF!</f>
        <v>#REF!</v>
      </c>
      <c r="G41" s="628" t="e">
        <f>#REF!</f>
        <v>#REF!</v>
      </c>
      <c r="H41" s="628" t="e">
        <f>#REF!</f>
        <v>#REF!</v>
      </c>
      <c r="I41" s="232" t="e">
        <f>#REF!</f>
        <v>#REF!</v>
      </c>
      <c r="J41" s="233" t="e">
        <f>#REF!</f>
        <v>#REF!</v>
      </c>
      <c r="K41" s="234"/>
      <c r="L41" s="154" t="e">
        <f>#REF!</f>
        <v>#REF!</v>
      </c>
      <c r="M41" s="157" t="e">
        <f>#REF!</f>
        <v>#REF!</v>
      </c>
      <c r="N41" s="157" t="e">
        <f>#REF!</f>
        <v>#REF!</v>
      </c>
      <c r="O41" s="157" t="e">
        <f>#REF!</f>
        <v>#REF!</v>
      </c>
      <c r="P41" s="154" t="e">
        <f>#REF!</f>
        <v>#REF!</v>
      </c>
    </row>
    <row r="42" spans="1:18" hidden="1" x14ac:dyDescent="0.2">
      <c r="A42" s="197"/>
      <c r="B42" s="239" t="e">
        <f>#REF!</f>
        <v>#REF!</v>
      </c>
      <c r="C42" s="228" t="e">
        <f>#REF!</f>
        <v>#REF!</v>
      </c>
      <c r="D42" s="228" t="e">
        <f>#REF!</f>
        <v>#REF!</v>
      </c>
      <c r="E42" s="629" t="e">
        <f>#REF!</f>
        <v>#REF!</v>
      </c>
      <c r="F42" s="629" t="e">
        <f>#REF!</f>
        <v>#REF!</v>
      </c>
      <c r="G42" s="629" t="e">
        <f>#REF!</f>
        <v>#REF!</v>
      </c>
      <c r="H42" s="629" t="e">
        <f>#REF!</f>
        <v>#REF!</v>
      </c>
      <c r="I42" s="235" t="e">
        <f>#REF!</f>
        <v>#REF!</v>
      </c>
      <c r="J42" s="236" t="e">
        <f>#REF!</f>
        <v>#REF!</v>
      </c>
      <c r="K42" s="231"/>
      <c r="L42" s="154" t="e">
        <f>#REF!</f>
        <v>#REF!</v>
      </c>
      <c r="M42" s="154" t="e">
        <f>#REF!</f>
        <v>#REF!</v>
      </c>
      <c r="N42" s="154" t="e">
        <f>#REF!</f>
        <v>#REF!</v>
      </c>
      <c r="O42" s="154" t="e">
        <f>#REF!</f>
        <v>#REF!</v>
      </c>
      <c r="P42" s="154" t="e">
        <f>#REF!</f>
        <v>#REF!</v>
      </c>
    </row>
    <row r="43" spans="1:18" hidden="1" x14ac:dyDescent="0.2">
      <c r="A43" s="197"/>
      <c r="B43" s="239" t="e">
        <f>#REF!</f>
        <v>#REF!</v>
      </c>
      <c r="C43" s="228" t="e">
        <f>#REF!</f>
        <v>#REF!</v>
      </c>
      <c r="D43" s="228" t="e">
        <f>#REF!</f>
        <v>#REF!</v>
      </c>
      <c r="E43" s="630" t="e">
        <f>#REF!</f>
        <v>#REF!</v>
      </c>
      <c r="F43" s="630" t="e">
        <f>#REF!</f>
        <v>#REF!</v>
      </c>
      <c r="G43" s="630" t="e">
        <f>#REF!</f>
        <v>#REF!</v>
      </c>
      <c r="H43" s="630" t="e">
        <f>#REF!</f>
        <v>#REF!</v>
      </c>
      <c r="I43" s="237" t="e">
        <f>#REF!</f>
        <v>#REF!</v>
      </c>
      <c r="J43" s="233" t="e">
        <f>#REF!</f>
        <v>#REF!</v>
      </c>
      <c r="K43" s="231"/>
      <c r="L43" s="154" t="e">
        <f>#REF!</f>
        <v>#REF!</v>
      </c>
      <c r="M43" s="154" t="e">
        <f>#REF!</f>
        <v>#REF!</v>
      </c>
      <c r="N43" s="154" t="e">
        <f>#REF!</f>
        <v>#REF!</v>
      </c>
      <c r="O43" s="154" t="e">
        <f>#REF!</f>
        <v>#REF!</v>
      </c>
      <c r="P43" s="154" t="e">
        <f>#REF!</f>
        <v>#REF!</v>
      </c>
    </row>
    <row r="44" spans="1:18" x14ac:dyDescent="0.2">
      <c r="A44" s="197"/>
      <c r="B44" s="242" t="e">
        <f>#REF!</f>
        <v>#REF!</v>
      </c>
      <c r="C44" s="243"/>
      <c r="D44" s="243"/>
      <c r="E44" s="359" t="e">
        <f>#REF!</f>
        <v>#REF!</v>
      </c>
      <c r="F44" s="360" t="e">
        <f>#REF!</f>
        <v>#REF!</v>
      </c>
      <c r="G44" s="276"/>
      <c r="H44" s="276"/>
      <c r="I44" s="276"/>
      <c r="J44" s="361" t="e">
        <f>#REF!</f>
        <v>#REF!</v>
      </c>
      <c r="K44" s="343"/>
      <c r="L44" s="154" t="e">
        <f>#REF!</f>
        <v>#REF!</v>
      </c>
      <c r="M44" s="154" t="e">
        <f>#REF!</f>
        <v>#REF!</v>
      </c>
      <c r="N44" s="154" t="e">
        <f>#REF!</f>
        <v>#REF!</v>
      </c>
      <c r="O44" s="154" t="e">
        <f>#REF!</f>
        <v>#REF!</v>
      </c>
      <c r="P44" s="154" t="e">
        <f>#REF!</f>
        <v>#REF!</v>
      </c>
    </row>
    <row r="45" spans="1:18" x14ac:dyDescent="0.2">
      <c r="B45" s="164"/>
      <c r="C45" s="161"/>
      <c r="D45" s="161"/>
      <c r="E45" s="164"/>
      <c r="F45" s="161"/>
      <c r="G45" s="161"/>
      <c r="H45" s="161"/>
      <c r="I45" s="161"/>
      <c r="J45" s="161"/>
    </row>
    <row r="46" spans="1:18" x14ac:dyDescent="0.2">
      <c r="B46" s="164"/>
      <c r="C46" s="161"/>
      <c r="D46" s="161"/>
      <c r="E46" s="164"/>
      <c r="F46" s="161"/>
      <c r="G46" s="161"/>
      <c r="H46" s="161"/>
      <c r="I46" s="161"/>
      <c r="J46" s="347"/>
    </row>
    <row r="47" spans="1:18" x14ac:dyDescent="0.2">
      <c r="B47" s="164"/>
      <c r="C47" s="161"/>
      <c r="D47" s="161"/>
      <c r="E47" s="161"/>
      <c r="F47" s="161"/>
      <c r="G47" s="161"/>
      <c r="H47" s="161"/>
      <c r="I47" s="161"/>
      <c r="J47" s="161"/>
    </row>
  </sheetData>
  <mergeCells count="24">
    <mergeCell ref="A2:K2"/>
    <mergeCell ref="A3:A4"/>
    <mergeCell ref="B3:B4"/>
    <mergeCell ref="C3:E3"/>
    <mergeCell ref="J3:K3"/>
    <mergeCell ref="E42:H42"/>
    <mergeCell ref="E43:H43"/>
    <mergeCell ref="K17:K20"/>
    <mergeCell ref="F27:F29"/>
    <mergeCell ref="G27:G29"/>
    <mergeCell ref="H27:H29"/>
    <mergeCell ref="I27:I29"/>
    <mergeCell ref="J27:J29"/>
    <mergeCell ref="K27:K29"/>
    <mergeCell ref="F17:F20"/>
    <mergeCell ref="G17:G20"/>
    <mergeCell ref="H17:H20"/>
    <mergeCell ref="I17:I20"/>
    <mergeCell ref="J17:J20"/>
    <mergeCell ref="F13:F14"/>
    <mergeCell ref="J13:J14"/>
    <mergeCell ref="K13:K14"/>
    <mergeCell ref="E40:H40"/>
    <mergeCell ref="E41:H41"/>
  </mergeCells>
  <conditionalFormatting sqref="I6:J8 I21:J21 I30:J32 I10:J13 I34:K36 I15:J17 I14 I24:J27">
    <cfRule type="cellIs" dxfId="31" priority="18" operator="lessThan">
      <formula>0</formula>
    </cfRule>
  </conditionalFormatting>
  <conditionalFormatting sqref="I17:J17">
    <cfRule type="cellIs" dxfId="30" priority="17" operator="lessThan">
      <formula>0</formula>
    </cfRule>
  </conditionalFormatting>
  <conditionalFormatting sqref="I16:J16">
    <cfRule type="cellIs" dxfId="29" priority="16" operator="lessThan">
      <formula>0</formula>
    </cfRule>
  </conditionalFormatting>
  <conditionalFormatting sqref="I9:J9">
    <cfRule type="cellIs" dxfId="28" priority="15" operator="lessThan">
      <formula>0</formula>
    </cfRule>
  </conditionalFormatting>
  <conditionalFormatting sqref="I33:J33">
    <cfRule type="cellIs" dxfId="27" priority="14" operator="lessThan">
      <formula>0</formula>
    </cfRule>
  </conditionalFormatting>
  <conditionalFormatting sqref="I37:J37">
    <cfRule type="cellIs" dxfId="26" priority="13" operator="lessThan">
      <formula>0</formula>
    </cfRule>
  </conditionalFormatting>
  <conditionalFormatting sqref="I38:J38">
    <cfRule type="cellIs" dxfId="25" priority="11" operator="lessThan">
      <formula>0</formula>
    </cfRule>
  </conditionalFormatting>
  <conditionalFormatting sqref="K6:K8 K21 K30:K32 K10:K13 K15:K17 K24:K27">
    <cfRule type="cellIs" dxfId="24" priority="10" operator="lessThan">
      <formula>0</formula>
    </cfRule>
  </conditionalFormatting>
  <conditionalFormatting sqref="K17">
    <cfRule type="cellIs" dxfId="23" priority="9" operator="lessThan">
      <formula>0</formula>
    </cfRule>
  </conditionalFormatting>
  <conditionalFormatting sqref="K16">
    <cfRule type="cellIs" dxfId="22" priority="8" operator="lessThan">
      <formula>0</formula>
    </cfRule>
  </conditionalFormatting>
  <conditionalFormatting sqref="K9">
    <cfRule type="cellIs" dxfId="21" priority="7" operator="lessThan">
      <formula>0</formula>
    </cfRule>
  </conditionalFormatting>
  <conditionalFormatting sqref="K33">
    <cfRule type="cellIs" dxfId="20" priority="6" operator="lessThan">
      <formula>0</formula>
    </cfRule>
  </conditionalFormatting>
  <conditionalFormatting sqref="K37">
    <cfRule type="cellIs" dxfId="19" priority="5" operator="lessThan">
      <formula>0</formula>
    </cfRule>
  </conditionalFormatting>
  <conditionalFormatting sqref="K38">
    <cfRule type="cellIs" dxfId="18" priority="3" operator="lessThan">
      <formula>0</formula>
    </cfRule>
  </conditionalFormatting>
  <conditionalFormatting sqref="I22:J23">
    <cfRule type="cellIs" dxfId="17" priority="2" operator="lessThan">
      <formula>0</formula>
    </cfRule>
  </conditionalFormatting>
  <conditionalFormatting sqref="K22:K23">
    <cfRule type="cellIs" dxfId="16" priority="1" operator="lessThan">
      <formula>0</formula>
    </cfRule>
  </conditionalFormatting>
  <printOptions horizontalCentered="1"/>
  <pageMargins left="0.59055118110236227" right="0.51181102362204722" top="0.78740157480314965" bottom="0.78740157480314965" header="0.31496062992125984" footer="0.31496062992125984"/>
  <pageSetup paperSize="9" scale="99" fitToHeight="3" orientation="portrait" horizontalDpi="360" verticalDpi="360" r:id="rId1"/>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C9" sqref="C9"/>
    </sheetView>
  </sheetViews>
  <sheetFormatPr defaultRowHeight="15.75" x14ac:dyDescent="0.2"/>
  <cols>
    <col min="1" max="1" width="7.7109375" style="197" bestFit="1" customWidth="1"/>
    <col min="2" max="4" width="15.7109375" style="197" customWidth="1"/>
    <col min="5" max="5" width="7.7109375" style="197" bestFit="1" customWidth="1"/>
    <col min="6" max="8" width="15.7109375" style="197" customWidth="1"/>
    <col min="9" max="9" width="2" style="197" customWidth="1"/>
    <col min="10" max="16384" width="9.140625" style="197"/>
  </cols>
  <sheetData>
    <row r="1" spans="1:9" x14ac:dyDescent="0.2">
      <c r="A1" s="838" t="s">
        <v>468</v>
      </c>
      <c r="B1" s="838"/>
      <c r="C1" s="838"/>
      <c r="D1" s="838"/>
      <c r="E1" s="838"/>
      <c r="F1" s="838"/>
      <c r="G1" s="838"/>
      <c r="H1" s="838"/>
    </row>
    <row r="2" spans="1:9" x14ac:dyDescent="0.2">
      <c r="A2" s="838" t="s">
        <v>226</v>
      </c>
      <c r="B2" s="838" t="s">
        <v>3</v>
      </c>
      <c r="C2" s="838"/>
      <c r="D2" s="838"/>
      <c r="E2" s="838" t="str">
        <f>A2</f>
        <v>Mês</v>
      </c>
      <c r="F2" s="838" t="s">
        <v>27</v>
      </c>
      <c r="G2" s="838"/>
      <c r="H2" s="838"/>
      <c r="I2" s="365"/>
    </row>
    <row r="3" spans="1:9" s="365" customFormat="1" x14ac:dyDescent="0.2">
      <c r="A3" s="838"/>
      <c r="B3" s="366" t="s">
        <v>81</v>
      </c>
      <c r="C3" s="366" t="s">
        <v>469</v>
      </c>
      <c r="D3" s="366" t="s">
        <v>470</v>
      </c>
      <c r="E3" s="838"/>
      <c r="F3" s="366" t="s">
        <v>81</v>
      </c>
      <c r="G3" s="366" t="s">
        <v>469</v>
      </c>
      <c r="H3" s="366" t="s">
        <v>470</v>
      </c>
    </row>
    <row r="4" spans="1:9" x14ac:dyDescent="0.2">
      <c r="A4" s="367">
        <v>41275</v>
      </c>
      <c r="B4" s="368"/>
      <c r="C4" s="369"/>
      <c r="D4" s="369">
        <f>B4-C4</f>
        <v>0</v>
      </c>
      <c r="E4" s="367">
        <f>A4</f>
        <v>41275</v>
      </c>
      <c r="F4" s="368"/>
      <c r="G4" s="377"/>
      <c r="H4" s="369">
        <f>F4-G4</f>
        <v>0</v>
      </c>
      <c r="I4" s="370"/>
    </row>
    <row r="5" spans="1:9" x14ac:dyDescent="0.2">
      <c r="A5" s="367">
        <v>41306</v>
      </c>
      <c r="B5" s="369">
        <f>D4</f>
        <v>0</v>
      </c>
      <c r="C5" s="371">
        <f>-SUM(C$4:C4)</f>
        <v>0</v>
      </c>
      <c r="D5" s="369">
        <f>B5-C5</f>
        <v>0</v>
      </c>
      <c r="E5" s="367">
        <f t="shared" ref="E5:E15" si="0">A5</f>
        <v>41306</v>
      </c>
      <c r="F5" s="369">
        <f>H4</f>
        <v>0</v>
      </c>
      <c r="G5" s="371">
        <f>-SUM(G$4:G4)</f>
        <v>0</v>
      </c>
      <c r="H5" s="369">
        <f t="shared" ref="H5:H15" si="1">F5-G5</f>
        <v>0</v>
      </c>
      <c r="I5" s="370"/>
    </row>
    <row r="6" spans="1:9" x14ac:dyDescent="0.2">
      <c r="A6" s="367">
        <v>41334</v>
      </c>
      <c r="B6" s="369">
        <f t="shared" ref="B6:B15" si="2">D5</f>
        <v>0</v>
      </c>
      <c r="C6" s="371">
        <f>-SUM(C$4:C5)</f>
        <v>0</v>
      </c>
      <c r="D6" s="369">
        <f t="shared" ref="D6:D15" si="3">B6-C6</f>
        <v>0</v>
      </c>
      <c r="E6" s="367">
        <f t="shared" si="0"/>
        <v>41334</v>
      </c>
      <c r="F6" s="369">
        <f t="shared" ref="F6:F15" si="4">H5</f>
        <v>0</v>
      </c>
      <c r="G6" s="371">
        <f>-SUM(G$4:G5)</f>
        <v>0</v>
      </c>
      <c r="H6" s="369">
        <f t="shared" si="1"/>
        <v>0</v>
      </c>
      <c r="I6" s="370"/>
    </row>
    <row r="7" spans="1:9" x14ac:dyDescent="0.2">
      <c r="A7" s="367">
        <v>41365</v>
      </c>
      <c r="B7" s="369">
        <f t="shared" si="2"/>
        <v>0</v>
      </c>
      <c r="C7" s="371">
        <f>-SUM(C$4:C6)</f>
        <v>0</v>
      </c>
      <c r="D7" s="369">
        <f t="shared" si="3"/>
        <v>0</v>
      </c>
      <c r="E7" s="367">
        <f t="shared" si="0"/>
        <v>41365</v>
      </c>
      <c r="F7" s="369">
        <f t="shared" si="4"/>
        <v>0</v>
      </c>
      <c r="G7" s="371">
        <f>-SUM(G$4:G6)</f>
        <v>0</v>
      </c>
      <c r="H7" s="369">
        <f t="shared" si="1"/>
        <v>0</v>
      </c>
      <c r="I7" s="370"/>
    </row>
    <row r="8" spans="1:9" x14ac:dyDescent="0.2">
      <c r="A8" s="367">
        <v>41395</v>
      </c>
      <c r="B8" s="369">
        <f t="shared" si="2"/>
        <v>0</v>
      </c>
      <c r="C8" s="371">
        <f>-SUM(C$4:C7)</f>
        <v>0</v>
      </c>
      <c r="D8" s="369">
        <f t="shared" si="3"/>
        <v>0</v>
      </c>
      <c r="E8" s="367">
        <f t="shared" si="0"/>
        <v>41395</v>
      </c>
      <c r="F8" s="369">
        <f t="shared" si="4"/>
        <v>0</v>
      </c>
      <c r="G8" s="371">
        <f>-SUM(G$4:G7)</f>
        <v>0</v>
      </c>
      <c r="H8" s="369">
        <f t="shared" si="1"/>
        <v>0</v>
      </c>
      <c r="I8" s="370"/>
    </row>
    <row r="9" spans="1:9" x14ac:dyDescent="0.2">
      <c r="A9" s="367">
        <v>41426</v>
      </c>
      <c r="B9" s="369">
        <f t="shared" si="2"/>
        <v>0</v>
      </c>
      <c r="C9" s="371">
        <f>-SUM(C$4:C8)</f>
        <v>0</v>
      </c>
      <c r="D9" s="369">
        <f t="shared" si="3"/>
        <v>0</v>
      </c>
      <c r="E9" s="367">
        <f t="shared" si="0"/>
        <v>41426</v>
      </c>
      <c r="F9" s="369">
        <f t="shared" si="4"/>
        <v>0</v>
      </c>
      <c r="G9" s="371">
        <f>-SUM(G$4:G8)</f>
        <v>0</v>
      </c>
      <c r="H9" s="369">
        <f t="shared" si="1"/>
        <v>0</v>
      </c>
      <c r="I9" s="370"/>
    </row>
    <row r="10" spans="1:9" x14ac:dyDescent="0.2">
      <c r="A10" s="367">
        <v>41456</v>
      </c>
      <c r="B10" s="369">
        <f t="shared" si="2"/>
        <v>0</v>
      </c>
      <c r="C10" s="371">
        <f>-SUM(C$4:C9)</f>
        <v>0</v>
      </c>
      <c r="D10" s="369">
        <f t="shared" si="3"/>
        <v>0</v>
      </c>
      <c r="E10" s="367">
        <f t="shared" si="0"/>
        <v>41456</v>
      </c>
      <c r="F10" s="369">
        <f t="shared" si="4"/>
        <v>0</v>
      </c>
      <c r="G10" s="371">
        <f>-SUM(G$4:G9)</f>
        <v>0</v>
      </c>
      <c r="H10" s="369">
        <f t="shared" si="1"/>
        <v>0</v>
      </c>
      <c r="I10" s="370"/>
    </row>
    <row r="11" spans="1:9" x14ac:dyDescent="0.2">
      <c r="A11" s="367">
        <v>41487</v>
      </c>
      <c r="B11" s="369">
        <f t="shared" si="2"/>
        <v>0</v>
      </c>
      <c r="C11" s="371">
        <f>-SUM(C$4:C10)</f>
        <v>0</v>
      </c>
      <c r="D11" s="369">
        <f t="shared" si="3"/>
        <v>0</v>
      </c>
      <c r="E11" s="367">
        <f t="shared" si="0"/>
        <v>41487</v>
      </c>
      <c r="F11" s="369">
        <f t="shared" si="4"/>
        <v>0</v>
      </c>
      <c r="G11" s="371">
        <f>-SUM(G$4:G10)</f>
        <v>0</v>
      </c>
      <c r="H11" s="369">
        <f t="shared" si="1"/>
        <v>0</v>
      </c>
      <c r="I11" s="370"/>
    </row>
    <row r="12" spans="1:9" x14ac:dyDescent="0.2">
      <c r="A12" s="367">
        <v>41518</v>
      </c>
      <c r="B12" s="369">
        <f t="shared" si="2"/>
        <v>0</v>
      </c>
      <c r="C12" s="371">
        <f>-SUM(C$4:C11)</f>
        <v>0</v>
      </c>
      <c r="D12" s="369">
        <f t="shared" si="3"/>
        <v>0</v>
      </c>
      <c r="E12" s="367">
        <f t="shared" si="0"/>
        <v>41518</v>
      </c>
      <c r="F12" s="369">
        <f t="shared" si="4"/>
        <v>0</v>
      </c>
      <c r="G12" s="371">
        <f>-SUM(G$4:G11)</f>
        <v>0</v>
      </c>
      <c r="H12" s="369">
        <f t="shared" si="1"/>
        <v>0</v>
      </c>
      <c r="I12" s="370"/>
    </row>
    <row r="13" spans="1:9" x14ac:dyDescent="0.2">
      <c r="A13" s="367">
        <v>41548</v>
      </c>
      <c r="B13" s="369">
        <f t="shared" si="2"/>
        <v>0</v>
      </c>
      <c r="C13" s="372"/>
      <c r="D13" s="369">
        <f t="shared" si="3"/>
        <v>0</v>
      </c>
      <c r="E13" s="367">
        <f t="shared" si="0"/>
        <v>41548</v>
      </c>
      <c r="F13" s="369">
        <f t="shared" si="4"/>
        <v>0</v>
      </c>
      <c r="G13" s="372"/>
      <c r="H13" s="369">
        <f t="shared" si="1"/>
        <v>0</v>
      </c>
      <c r="I13" s="370"/>
    </row>
    <row r="14" spans="1:9" x14ac:dyDescent="0.2">
      <c r="A14" s="367">
        <v>41579</v>
      </c>
      <c r="B14" s="369">
        <f t="shared" si="2"/>
        <v>0</v>
      </c>
      <c r="C14" s="372"/>
      <c r="D14" s="369">
        <f t="shared" si="3"/>
        <v>0</v>
      </c>
      <c r="E14" s="367">
        <f t="shared" si="0"/>
        <v>41579</v>
      </c>
      <c r="F14" s="369">
        <f t="shared" si="4"/>
        <v>0</v>
      </c>
      <c r="G14" s="372"/>
      <c r="H14" s="369">
        <f t="shared" si="1"/>
        <v>0</v>
      </c>
      <c r="I14" s="370"/>
    </row>
    <row r="15" spans="1:9" x14ac:dyDescent="0.2">
      <c r="A15" s="367">
        <v>41609</v>
      </c>
      <c r="B15" s="369">
        <f t="shared" si="2"/>
        <v>0</v>
      </c>
      <c r="C15" s="372"/>
      <c r="D15" s="369">
        <f t="shared" si="3"/>
        <v>0</v>
      </c>
      <c r="E15" s="367">
        <f t="shared" si="0"/>
        <v>41609</v>
      </c>
      <c r="F15" s="369">
        <f t="shared" si="4"/>
        <v>0</v>
      </c>
      <c r="G15" s="372"/>
      <c r="H15" s="369">
        <f t="shared" si="1"/>
        <v>0</v>
      </c>
      <c r="I15" s="370"/>
    </row>
    <row r="16" spans="1:9" x14ac:dyDescent="0.2">
      <c r="B16" s="373" t="s">
        <v>22</v>
      </c>
      <c r="C16" s="374">
        <f>SUM(C4:C15)</f>
        <v>0</v>
      </c>
      <c r="D16" s="370"/>
      <c r="F16" s="373" t="s">
        <v>22</v>
      </c>
      <c r="G16" s="374">
        <f>SUM(G4:G15)</f>
        <v>0</v>
      </c>
    </row>
    <row r="17" spans="1:5" x14ac:dyDescent="0.2">
      <c r="A17" s="375" t="s">
        <v>471</v>
      </c>
      <c r="B17" s="375"/>
      <c r="C17" s="375"/>
      <c r="D17" s="376"/>
      <c r="E17" s="356"/>
    </row>
    <row r="18" spans="1:5" x14ac:dyDescent="0.2">
      <c r="D18" s="370"/>
    </row>
  </sheetData>
  <mergeCells count="5">
    <mergeCell ref="A1:H1"/>
    <mergeCell ref="A2:A3"/>
    <mergeCell ref="B2:D2"/>
    <mergeCell ref="E2:E3"/>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R46"/>
  <sheetViews>
    <sheetView zoomScaleNormal="100" workbookViewId="0">
      <pane ySplit="4" topLeftCell="A29" activePane="bottomLeft" state="frozen"/>
      <selection activeCell="A37" sqref="A37:XFD37"/>
      <selection pane="bottomLeft" activeCell="B39" sqref="B39"/>
    </sheetView>
  </sheetViews>
  <sheetFormatPr defaultRowHeight="15.75" x14ac:dyDescent="0.2"/>
  <cols>
    <col min="1" max="1" width="7.5703125" style="150" bestFit="1" customWidth="1"/>
    <col min="2" max="2" width="37.7109375" style="151" bestFit="1" customWidth="1"/>
    <col min="3" max="3" width="12.7109375" style="150" customWidth="1"/>
    <col min="4" max="4" width="7.5703125" style="150" hidden="1" customWidth="1"/>
    <col min="5" max="6" width="12.7109375" style="150" hidden="1" customWidth="1"/>
    <col min="7" max="7" width="8.28515625" style="150" hidden="1" customWidth="1"/>
    <col min="8" max="8" width="11.7109375" style="150" customWidth="1"/>
    <col min="9" max="9" width="12.7109375" style="150" customWidth="1"/>
    <col min="10" max="10" width="12.7109375" style="150" hidden="1" customWidth="1"/>
    <col min="11" max="11" width="9.140625" style="163" customWidth="1"/>
    <col min="12" max="12" width="2.85546875" style="154" hidden="1" customWidth="1"/>
    <col min="13" max="13" width="7.85546875" style="154" hidden="1" customWidth="1"/>
    <col min="14" max="14" width="7" style="154" hidden="1" customWidth="1"/>
    <col min="15" max="15" width="7.85546875" style="154" hidden="1" customWidth="1"/>
    <col min="16" max="16" width="6.28515625" style="154" hidden="1" customWidth="1"/>
    <col min="17" max="17" width="3.28515625" style="154" hidden="1" customWidth="1"/>
    <col min="18" max="18" width="5" style="154" hidden="1" customWidth="1"/>
    <col min="19" max="16384" width="9.140625" style="150"/>
  </cols>
  <sheetData>
    <row r="1" spans="1:18" ht="29.25" customHeight="1" thickBot="1" x14ac:dyDescent="0.25">
      <c r="H1" s="362" t="s">
        <v>225</v>
      </c>
      <c r="I1" s="363" t="e">
        <f>#REF!</f>
        <v>#REF!</v>
      </c>
      <c r="J1" s="153"/>
      <c r="K1" s="162"/>
    </row>
    <row r="2" spans="1:18" x14ac:dyDescent="0.2">
      <c r="A2" s="636" t="s">
        <v>466</v>
      </c>
      <c r="B2" s="636">
        <v>0</v>
      </c>
      <c r="C2" s="636">
        <v>0</v>
      </c>
      <c r="D2" s="636">
        <v>0</v>
      </c>
      <c r="E2" s="636">
        <v>0</v>
      </c>
      <c r="F2" s="636">
        <v>0</v>
      </c>
      <c r="G2" s="636">
        <v>0</v>
      </c>
      <c r="H2" s="636">
        <v>0</v>
      </c>
      <c r="I2" s="636">
        <v>0</v>
      </c>
      <c r="J2" s="636">
        <v>0</v>
      </c>
      <c r="K2" s="636">
        <v>0</v>
      </c>
    </row>
    <row r="3" spans="1:18" ht="15.75" customHeight="1" x14ac:dyDescent="0.2">
      <c r="A3" s="637" t="e">
        <f>#REF!</f>
        <v>#REF!</v>
      </c>
      <c r="B3" s="637" t="e">
        <f>#REF!</f>
        <v>#REF!</v>
      </c>
      <c r="C3" s="640" t="e">
        <f>#REF!</f>
        <v>#REF!</v>
      </c>
      <c r="D3" s="640" t="e">
        <f>#REF!</f>
        <v>#REF!</v>
      </c>
      <c r="E3" s="640" t="e">
        <f>#REF!</f>
        <v>#REF!</v>
      </c>
      <c r="F3" s="240" t="e">
        <f>#REF!</f>
        <v>#REF!</v>
      </c>
      <c r="G3" s="223" t="e">
        <f>#REF!</f>
        <v>#REF!</v>
      </c>
      <c r="H3" s="240" t="e">
        <f>#REF!</f>
        <v>#REF!</v>
      </c>
      <c r="I3" s="641" t="e">
        <f>#REF!</f>
        <v>#REF!</v>
      </c>
      <c r="J3" s="642"/>
      <c r="K3" s="643"/>
    </row>
    <row r="4" spans="1:18" s="156" customFormat="1" ht="15.75" customHeight="1" thickBot="1" x14ac:dyDescent="0.25">
      <c r="A4" s="638" t="e">
        <f>#REF!</f>
        <v>#REF!</v>
      </c>
      <c r="B4" s="639" t="e">
        <f>#REF!</f>
        <v>#REF!</v>
      </c>
      <c r="C4" s="241" t="e">
        <f>#REF!</f>
        <v>#REF!</v>
      </c>
      <c r="D4" s="241" t="e">
        <f>#REF!</f>
        <v>#REF!</v>
      </c>
      <c r="E4" s="241" t="e">
        <f>#REF!</f>
        <v>#REF!</v>
      </c>
      <c r="F4" s="241" t="e">
        <f>#REF!</f>
        <v>#REF!</v>
      </c>
      <c r="G4" s="341" t="e">
        <f>#REF!</f>
        <v>#REF!</v>
      </c>
      <c r="H4" s="241" t="e">
        <f>#REF!</f>
        <v>#REF!</v>
      </c>
      <c r="I4" s="340" t="e">
        <f>#REF!</f>
        <v>#REF!</v>
      </c>
      <c r="J4" s="340" t="e">
        <f>#REF!</f>
        <v>#REF!</v>
      </c>
      <c r="K4" s="277" t="e">
        <f>#REF!</f>
        <v>#REF!</v>
      </c>
      <c r="L4" s="155"/>
      <c r="M4" s="155"/>
      <c r="N4" s="155"/>
      <c r="O4" s="155"/>
      <c r="P4" s="155"/>
      <c r="Q4" s="155"/>
      <c r="R4" s="155"/>
    </row>
    <row r="5" spans="1:18" s="156" customFormat="1" x14ac:dyDescent="0.2">
      <c r="A5" s="278"/>
      <c r="B5" s="244" t="e">
        <f>#REF!</f>
        <v>#REF!</v>
      </c>
      <c r="C5" s="244"/>
      <c r="D5" s="244"/>
      <c r="E5" s="244"/>
      <c r="F5" s="245"/>
      <c r="G5" s="244"/>
      <c r="H5" s="245"/>
      <c r="I5" s="246"/>
      <c r="J5" s="246"/>
      <c r="K5" s="279"/>
      <c r="L5" s="155"/>
      <c r="M5" s="155" t="e">
        <f>#REF!</f>
        <v>#REF!</v>
      </c>
      <c r="N5" s="155" t="e">
        <f>#REF!</f>
        <v>#REF!</v>
      </c>
      <c r="O5" s="155" t="e">
        <f>#REF!</f>
        <v>#REF!</v>
      </c>
      <c r="P5" s="155" t="e">
        <f>#REF!</f>
        <v>#REF!</v>
      </c>
      <c r="Q5" s="155" t="s">
        <v>3</v>
      </c>
      <c r="R5" s="155" t="s">
        <v>27</v>
      </c>
    </row>
    <row r="6" spans="1:18" s="156" customFormat="1" x14ac:dyDescent="0.2">
      <c r="A6" s="286" t="e">
        <f>#REF!</f>
        <v>#REF!</v>
      </c>
      <c r="B6" s="412" t="e">
        <f>#REF!</f>
        <v>#REF!</v>
      </c>
      <c r="C6" s="413" t="e">
        <f>#REF!</f>
        <v>#REF!</v>
      </c>
      <c r="D6" s="263" t="e">
        <f>#REF!</f>
        <v>#REF!</v>
      </c>
      <c r="E6" s="264" t="e">
        <f>#REF!</f>
        <v>#REF!</v>
      </c>
      <c r="F6" s="264" t="e">
        <f>#REF!</f>
        <v>#REF!</v>
      </c>
      <c r="G6" s="263" t="e">
        <f>#REF!</f>
        <v>#REF!</v>
      </c>
      <c r="H6" s="264" t="e">
        <f>#REF!</f>
        <v>#REF!</v>
      </c>
      <c r="I6" s="264" t="e">
        <f>#REF!</f>
        <v>#REF!</v>
      </c>
      <c r="J6" s="264" t="e">
        <f>#REF!</f>
        <v>#REF!</v>
      </c>
      <c r="K6" s="287" t="e">
        <f>#REF!</f>
        <v>#REF!</v>
      </c>
      <c r="L6" s="155"/>
      <c r="M6" s="157" t="e">
        <f>#REF!</f>
        <v>#REF!</v>
      </c>
      <c r="N6" s="157" t="e">
        <f>#REF!</f>
        <v>#REF!</v>
      </c>
      <c r="O6" s="157" t="e">
        <f>#REF!</f>
        <v>#REF!</v>
      </c>
      <c r="P6" s="158" t="e">
        <f>#REF!</f>
        <v>#REF!</v>
      </c>
      <c r="Q6" s="159">
        <v>0</v>
      </c>
      <c r="R6" s="159">
        <v>1</v>
      </c>
    </row>
    <row r="7" spans="1:18" s="156" customFormat="1" x14ac:dyDescent="0.2">
      <c r="A7" s="281"/>
      <c r="B7" s="250" t="e">
        <f>#REF!</f>
        <v>#REF!</v>
      </c>
      <c r="C7" s="251"/>
      <c r="D7" s="252"/>
      <c r="E7" s="253"/>
      <c r="F7" s="253"/>
      <c r="G7" s="252"/>
      <c r="H7" s="253"/>
      <c r="I7" s="253"/>
      <c r="J7" s="253"/>
      <c r="K7" s="285"/>
      <c r="L7" s="155"/>
      <c r="M7" s="157" t="e">
        <f>#REF!</f>
        <v>#REF!</v>
      </c>
      <c r="N7" s="157" t="e">
        <f>#REF!</f>
        <v>#REF!</v>
      </c>
      <c r="O7" s="157" t="e">
        <f>#REF!</f>
        <v>#REF!</v>
      </c>
      <c r="P7" s="158" t="e">
        <f>#REF!</f>
        <v>#REF!</v>
      </c>
      <c r="Q7" s="159">
        <v>0</v>
      </c>
      <c r="R7" s="159">
        <v>1</v>
      </c>
    </row>
    <row r="8" spans="1:18" s="156" customFormat="1" x14ac:dyDescent="0.2">
      <c r="A8" s="283" t="e">
        <f>#REF!</f>
        <v>#REF!</v>
      </c>
      <c r="B8" s="255" t="e">
        <f>#REF!</f>
        <v>#REF!</v>
      </c>
      <c r="C8" s="251" t="e">
        <f>#REF!</f>
        <v>#REF!</v>
      </c>
      <c r="D8" s="256" t="e">
        <f>#REF!</f>
        <v>#REF!</v>
      </c>
      <c r="E8" s="257" t="e">
        <f>#REF!</f>
        <v>#REF!</v>
      </c>
      <c r="F8" s="257" t="e">
        <f>#REF!</f>
        <v>#REF!</v>
      </c>
      <c r="G8" s="258" t="e">
        <f>#REF!</f>
        <v>#REF!</v>
      </c>
      <c r="H8" s="257" t="e">
        <f>#REF!</f>
        <v>#REF!</v>
      </c>
      <c r="I8" s="257" t="e">
        <f>#REF!</f>
        <v>#REF!</v>
      </c>
      <c r="J8" s="257" t="e">
        <f>#REF!</f>
        <v>#REF!</v>
      </c>
      <c r="K8" s="284" t="e">
        <f>#REF!</f>
        <v>#REF!</v>
      </c>
      <c r="L8" s="155"/>
      <c r="M8" s="157" t="e">
        <f>#REF!</f>
        <v>#REF!</v>
      </c>
      <c r="N8" s="157" t="e">
        <f>#REF!</f>
        <v>#REF!</v>
      </c>
      <c r="O8" s="157" t="e">
        <f>#REF!</f>
        <v>#REF!</v>
      </c>
      <c r="P8" s="158" t="e">
        <f>#REF!</f>
        <v>#REF!</v>
      </c>
      <c r="Q8" s="159"/>
      <c r="R8" s="159"/>
    </row>
    <row r="9" spans="1:18" s="156" customFormat="1" ht="15.75" customHeight="1" x14ac:dyDescent="0.2">
      <c r="A9" s="281"/>
      <c r="B9" s="250" t="e">
        <f>#REF!</f>
        <v>#REF!</v>
      </c>
      <c r="C9" s="251"/>
      <c r="D9" s="252"/>
      <c r="E9" s="253"/>
      <c r="F9" s="253"/>
      <c r="G9" s="252"/>
      <c r="H9" s="253"/>
      <c r="I9" s="253"/>
      <c r="J9" s="253"/>
      <c r="K9" s="285"/>
      <c r="L9" s="155"/>
      <c r="M9" s="157"/>
      <c r="N9" s="157"/>
      <c r="O9" s="157"/>
      <c r="P9" s="158"/>
      <c r="Q9" s="159"/>
      <c r="R9" s="159"/>
    </row>
    <row r="10" spans="1:18" s="156" customFormat="1" x14ac:dyDescent="0.2">
      <c r="A10" s="276" t="e">
        <f>#REF!</f>
        <v>#REF!</v>
      </c>
      <c r="B10" s="255" t="e">
        <f>#REF!</f>
        <v>#REF!</v>
      </c>
      <c r="C10" s="260" t="e">
        <f>#REF!</f>
        <v>#REF!</v>
      </c>
      <c r="D10" s="256" t="e">
        <f>#REF!</f>
        <v>#REF!</v>
      </c>
      <c r="E10" s="257" t="e">
        <f>#REF!</f>
        <v>#REF!</v>
      </c>
      <c r="F10" s="257" t="e">
        <f>#REF!</f>
        <v>#REF!</v>
      </c>
      <c r="G10" s="256" t="e">
        <f>#REF!</f>
        <v>#REF!</v>
      </c>
      <c r="H10" s="257" t="e">
        <f>#REF!</f>
        <v>#REF!</v>
      </c>
      <c r="I10" s="257" t="e">
        <f>#REF!</f>
        <v>#REF!</v>
      </c>
      <c r="J10" s="257" t="e">
        <f>#REF!</f>
        <v>#REF!</v>
      </c>
      <c r="K10" s="284" t="e">
        <f>#REF!</f>
        <v>#REF!</v>
      </c>
      <c r="L10" s="155"/>
      <c r="M10" s="157" t="e">
        <f>#REF!</f>
        <v>#REF!</v>
      </c>
      <c r="N10" s="157" t="e">
        <f>#REF!</f>
        <v>#REF!</v>
      </c>
      <c r="O10" s="157" t="e">
        <f>#REF!</f>
        <v>#REF!</v>
      </c>
      <c r="P10" s="158" t="e">
        <f>#REF!</f>
        <v>#REF!</v>
      </c>
      <c r="Q10" s="159"/>
      <c r="R10" s="159"/>
    </row>
    <row r="11" spans="1:18" s="156" customFormat="1" x14ac:dyDescent="0.2">
      <c r="A11" s="276" t="e">
        <f>#REF!</f>
        <v>#REF!</v>
      </c>
      <c r="B11" s="255" t="e">
        <f>#REF!</f>
        <v>#REF!</v>
      </c>
      <c r="C11" s="260" t="e">
        <f>#REF!</f>
        <v>#REF!</v>
      </c>
      <c r="D11" s="256" t="e">
        <f>#REF!</f>
        <v>#REF!</v>
      </c>
      <c r="E11" s="257" t="e">
        <f>#REF!</f>
        <v>#REF!</v>
      </c>
      <c r="F11" s="257" t="e">
        <f>#REF!</f>
        <v>#REF!</v>
      </c>
      <c r="G11" s="256" t="e">
        <f>#REF!</f>
        <v>#REF!</v>
      </c>
      <c r="H11" s="257" t="e">
        <f>#REF!</f>
        <v>#REF!</v>
      </c>
      <c r="I11" s="257" t="e">
        <f>#REF!</f>
        <v>#REF!</v>
      </c>
      <c r="J11" s="257" t="e">
        <f>#REF!</f>
        <v>#REF!</v>
      </c>
      <c r="K11" s="284" t="e">
        <f>#REF!</f>
        <v>#REF!</v>
      </c>
      <c r="L11" s="155"/>
      <c r="M11" s="157" t="e">
        <f>#REF!</f>
        <v>#REF!</v>
      </c>
      <c r="N11" s="157" t="e">
        <f>#REF!</f>
        <v>#REF!</v>
      </c>
      <c r="O11" s="157" t="e">
        <f>#REF!</f>
        <v>#REF!</v>
      </c>
      <c r="P11" s="158" t="e">
        <f>#REF!</f>
        <v>#REF!</v>
      </c>
      <c r="Q11" s="159"/>
      <c r="R11" s="159"/>
    </row>
    <row r="12" spans="1:18" s="156" customFormat="1" x14ac:dyDescent="0.2">
      <c r="A12" s="276" t="e">
        <f>#REF!</f>
        <v>#REF!</v>
      </c>
      <c r="B12" s="255" t="e">
        <f>#REF!</f>
        <v>#REF!</v>
      </c>
      <c r="C12" s="260" t="e">
        <f>#REF!</f>
        <v>#REF!</v>
      </c>
      <c r="D12" s="256" t="e">
        <f>#REF!</f>
        <v>#REF!</v>
      </c>
      <c r="E12" s="257" t="e">
        <f>#REF!</f>
        <v>#REF!</v>
      </c>
      <c r="F12" s="257" t="e">
        <f>#REF!</f>
        <v>#REF!</v>
      </c>
      <c r="G12" s="256" t="e">
        <f>#REF!</f>
        <v>#REF!</v>
      </c>
      <c r="H12" s="257" t="e">
        <f>#REF!</f>
        <v>#REF!</v>
      </c>
      <c r="I12" s="257" t="e">
        <f>#REF!</f>
        <v>#REF!</v>
      </c>
      <c r="J12" s="257" t="e">
        <f>#REF!</f>
        <v>#REF!</v>
      </c>
      <c r="K12" s="284" t="e">
        <f>#REF!</f>
        <v>#REF!</v>
      </c>
      <c r="L12" s="155"/>
      <c r="M12" s="157" t="e">
        <f>#REF!</f>
        <v>#REF!</v>
      </c>
      <c r="N12" s="157" t="e">
        <f>#REF!</f>
        <v>#REF!</v>
      </c>
      <c r="O12" s="157" t="e">
        <f>#REF!</f>
        <v>#REF!</v>
      </c>
      <c r="P12" s="158" t="e">
        <f>#REF!</f>
        <v>#REF!</v>
      </c>
      <c r="Q12" s="159"/>
      <c r="R12" s="159"/>
    </row>
    <row r="13" spans="1:18" s="156" customFormat="1" x14ac:dyDescent="0.2">
      <c r="A13" s="286" t="e">
        <f>#REF!</f>
        <v>#REF!</v>
      </c>
      <c r="B13" s="261" t="e">
        <f>#REF!</f>
        <v>#REF!</v>
      </c>
      <c r="C13" s="262" t="e">
        <f>#REF!</f>
        <v>#REF!</v>
      </c>
      <c r="D13" s="263" t="e">
        <f>#REF!</f>
        <v>#REF!</v>
      </c>
      <c r="E13" s="264" t="e">
        <f>#REF!</f>
        <v>#REF!</v>
      </c>
      <c r="F13" s="264" t="e">
        <f>#REF!</f>
        <v>#REF!</v>
      </c>
      <c r="G13" s="263" t="e">
        <f>#REF!</f>
        <v>#REF!</v>
      </c>
      <c r="H13" s="623" t="e">
        <f>#REF!</f>
        <v>#REF!</v>
      </c>
      <c r="I13" s="623" t="e">
        <f>#REF!</f>
        <v>#REF!</v>
      </c>
      <c r="J13" s="264" t="e">
        <f>#REF!</f>
        <v>#REF!</v>
      </c>
      <c r="K13" s="625" t="e">
        <f>#REF!</f>
        <v>#REF!</v>
      </c>
      <c r="L13" s="155"/>
      <c r="M13" s="157" t="e">
        <f>#REF!</f>
        <v>#REF!</v>
      </c>
      <c r="N13" s="157" t="e">
        <f>#REF!</f>
        <v>#REF!</v>
      </c>
      <c r="O13" s="157" t="e">
        <f>#REF!</f>
        <v>#REF!</v>
      </c>
      <c r="P13" s="158" t="e">
        <f>#REF!</f>
        <v>#REF!</v>
      </c>
      <c r="Q13" s="159"/>
      <c r="R13" s="159"/>
    </row>
    <row r="14" spans="1:18" s="156" customFormat="1" x14ac:dyDescent="0.2">
      <c r="A14" s="286" t="e">
        <f>#REF!</f>
        <v>#REF!</v>
      </c>
      <c r="B14" s="261" t="e">
        <f>#REF!</f>
        <v>#REF!</v>
      </c>
      <c r="C14" s="262" t="e">
        <f>#REF!</f>
        <v>#REF!</v>
      </c>
      <c r="D14" s="263" t="e">
        <f>#REF!</f>
        <v>#REF!</v>
      </c>
      <c r="E14" s="264" t="e">
        <f>#REF!</f>
        <v>#REF!</v>
      </c>
      <c r="F14" s="264" t="e">
        <f>#REF!</f>
        <v>#REF!</v>
      </c>
      <c r="G14" s="263" t="e">
        <f>#REF!</f>
        <v>#REF!</v>
      </c>
      <c r="H14" s="624"/>
      <c r="I14" s="624"/>
      <c r="J14" s="264" t="e">
        <f>#REF!</f>
        <v>#REF!</v>
      </c>
      <c r="K14" s="626"/>
      <c r="L14" s="155"/>
      <c r="M14" s="157" t="e">
        <f>#REF!</f>
        <v>#REF!</v>
      </c>
      <c r="N14" s="157" t="e">
        <f>#REF!</f>
        <v>#REF!</v>
      </c>
      <c r="O14" s="157" t="e">
        <f>#REF!</f>
        <v>#REF!</v>
      </c>
      <c r="P14" s="158" t="e">
        <f>#REF!</f>
        <v>#REF!</v>
      </c>
      <c r="Q14" s="159"/>
      <c r="R14" s="159"/>
    </row>
    <row r="15" spans="1:18" s="156" customFormat="1" x14ac:dyDescent="0.2">
      <c r="A15" s="286" t="e">
        <f>#REF!</f>
        <v>#REF!</v>
      </c>
      <c r="B15" s="261" t="e">
        <f>#REF!</f>
        <v>#REF!</v>
      </c>
      <c r="C15" s="262" t="e">
        <f>#REF!</f>
        <v>#REF!</v>
      </c>
      <c r="D15" s="263" t="e">
        <f>#REF!</f>
        <v>#REF!</v>
      </c>
      <c r="E15" s="264" t="e">
        <f>#REF!</f>
        <v>#REF!</v>
      </c>
      <c r="F15" s="264" t="e">
        <f>#REF!</f>
        <v>#REF!</v>
      </c>
      <c r="G15" s="263" t="e">
        <f>#REF!</f>
        <v>#REF!</v>
      </c>
      <c r="H15" s="264" t="e">
        <f>#REF!</f>
        <v>#REF!</v>
      </c>
      <c r="I15" s="264" t="e">
        <f>#REF!</f>
        <v>#REF!</v>
      </c>
      <c r="J15" s="264" t="e">
        <f>#REF!</f>
        <v>#REF!</v>
      </c>
      <c r="K15" s="287" t="e">
        <f>#REF!</f>
        <v>#REF!</v>
      </c>
      <c r="L15" s="155"/>
      <c r="M15" s="157" t="e">
        <f>#REF!</f>
        <v>#REF!</v>
      </c>
      <c r="N15" s="157" t="e">
        <f>#REF!</f>
        <v>#REF!</v>
      </c>
      <c r="O15" s="157" t="e">
        <f>#REF!</f>
        <v>#REF!</v>
      </c>
      <c r="P15" s="158" t="e">
        <f>#REF!</f>
        <v>#REF!</v>
      </c>
      <c r="Q15" s="159"/>
      <c r="R15" s="159"/>
    </row>
    <row r="16" spans="1:18" s="156" customFormat="1" x14ac:dyDescent="0.2">
      <c r="A16" s="286" t="e">
        <f>#REF!</f>
        <v>#REF!</v>
      </c>
      <c r="B16" s="261" t="e">
        <f>#REF!</f>
        <v>#REF!</v>
      </c>
      <c r="C16" s="262" t="e">
        <f>#REF!</f>
        <v>#REF!</v>
      </c>
      <c r="D16" s="263" t="e">
        <f>#REF!</f>
        <v>#REF!</v>
      </c>
      <c r="E16" s="264" t="e">
        <f>#REF!</f>
        <v>#REF!</v>
      </c>
      <c r="F16" s="264" t="e">
        <f>#REF!</f>
        <v>#REF!</v>
      </c>
      <c r="G16" s="263" t="e">
        <f>#REF!</f>
        <v>#REF!</v>
      </c>
      <c r="H16" s="264" t="e">
        <f>#REF!</f>
        <v>#REF!</v>
      </c>
      <c r="I16" s="264" t="e">
        <f>#REF!</f>
        <v>#REF!</v>
      </c>
      <c r="J16" s="264" t="e">
        <f>#REF!</f>
        <v>#REF!</v>
      </c>
      <c r="K16" s="287" t="e">
        <f>#REF!</f>
        <v>#REF!</v>
      </c>
      <c r="L16" s="155"/>
      <c r="M16" s="157" t="e">
        <f>#REF!</f>
        <v>#REF!</v>
      </c>
      <c r="N16" s="157" t="e">
        <f>#REF!</f>
        <v>#REF!</v>
      </c>
      <c r="O16" s="157" t="e">
        <f>#REF!</f>
        <v>#REF!</v>
      </c>
      <c r="P16" s="158" t="e">
        <f>#REF!</f>
        <v>#REF!</v>
      </c>
      <c r="Q16" s="159"/>
      <c r="R16" s="159"/>
    </row>
    <row r="17" spans="1:18" x14ac:dyDescent="0.2">
      <c r="A17" s="276" t="e">
        <f>#REF!</f>
        <v>#REF!</v>
      </c>
      <c r="B17" s="255" t="e">
        <f>#REF!</f>
        <v>#REF!</v>
      </c>
      <c r="C17" s="260" t="e">
        <f>#REF!</f>
        <v>#REF!</v>
      </c>
      <c r="D17" s="256" t="e">
        <f>#REF!</f>
        <v>#REF!</v>
      </c>
      <c r="E17" s="257" t="e">
        <f>#REF!</f>
        <v>#REF!</v>
      </c>
      <c r="F17" s="635" t="e">
        <f>#REF!</f>
        <v>#REF!</v>
      </c>
      <c r="G17" s="633" t="e">
        <f>#REF!</f>
        <v>#REF!</v>
      </c>
      <c r="H17" s="635" t="e">
        <f>#REF!</f>
        <v>#REF!</v>
      </c>
      <c r="I17" s="632" t="e">
        <f>#REF!</f>
        <v>#REF!</v>
      </c>
      <c r="J17" s="632" t="e">
        <f>#REF!</f>
        <v>#REF!</v>
      </c>
      <c r="K17" s="631" t="e">
        <f>#REF!</f>
        <v>#REF!</v>
      </c>
      <c r="M17" s="157" t="e">
        <f>#REF!</f>
        <v>#REF!</v>
      </c>
      <c r="N17" s="157" t="e">
        <f>#REF!</f>
        <v>#REF!</v>
      </c>
      <c r="O17" s="157" t="e">
        <f>#REF!</f>
        <v>#REF!</v>
      </c>
      <c r="P17" s="158" t="e">
        <f>#REF!</f>
        <v>#REF!</v>
      </c>
      <c r="Q17" s="159">
        <v>0</v>
      </c>
      <c r="R17" s="159">
        <v>1</v>
      </c>
    </row>
    <row r="18" spans="1:18" x14ac:dyDescent="0.2">
      <c r="A18" s="276" t="e">
        <f>#REF!</f>
        <v>#REF!</v>
      </c>
      <c r="B18" s="255" t="e">
        <f>#REF!</f>
        <v>#REF!</v>
      </c>
      <c r="C18" s="260" t="e">
        <f>#REF!</f>
        <v>#REF!</v>
      </c>
      <c r="D18" s="256" t="e">
        <f>#REF!</f>
        <v>#REF!</v>
      </c>
      <c r="E18" s="257" t="e">
        <f>#REF!</f>
        <v>#REF!</v>
      </c>
      <c r="F18" s="635" t="e">
        <f>#REF!</f>
        <v>#REF!</v>
      </c>
      <c r="G18" s="633" t="e">
        <f>#REF!</f>
        <v>#REF!</v>
      </c>
      <c r="H18" s="635" t="e">
        <f>#REF!</f>
        <v>#REF!</v>
      </c>
      <c r="I18" s="632" t="e">
        <f>#REF!</f>
        <v>#REF!</v>
      </c>
      <c r="J18" s="632" t="e">
        <f>#REF!</f>
        <v>#REF!</v>
      </c>
      <c r="K18" s="631" t="e">
        <f>#REF!</f>
        <v>#REF!</v>
      </c>
      <c r="M18" s="157" t="e">
        <f>#REF!</f>
        <v>#REF!</v>
      </c>
      <c r="N18" s="157" t="e">
        <f>#REF!</f>
        <v>#REF!</v>
      </c>
      <c r="O18" s="157" t="e">
        <f>#REF!</f>
        <v>#REF!</v>
      </c>
      <c r="P18" s="158" t="e">
        <f>#REF!</f>
        <v>#REF!</v>
      </c>
      <c r="Q18" s="159">
        <v>0</v>
      </c>
      <c r="R18" s="159">
        <v>1</v>
      </c>
    </row>
    <row r="19" spans="1:18" x14ac:dyDescent="0.2">
      <c r="A19" s="276" t="e">
        <f>#REF!</f>
        <v>#REF!</v>
      </c>
      <c r="B19" s="255" t="e">
        <f>#REF!</f>
        <v>#REF!</v>
      </c>
      <c r="C19" s="260" t="e">
        <f>#REF!</f>
        <v>#REF!</v>
      </c>
      <c r="D19" s="256" t="e">
        <f>#REF!</f>
        <v>#REF!</v>
      </c>
      <c r="E19" s="257" t="e">
        <f>#REF!</f>
        <v>#REF!</v>
      </c>
      <c r="F19" s="635" t="e">
        <f>#REF!</f>
        <v>#REF!</v>
      </c>
      <c r="G19" s="633" t="e">
        <f>#REF!</f>
        <v>#REF!</v>
      </c>
      <c r="H19" s="635" t="e">
        <f>#REF!</f>
        <v>#REF!</v>
      </c>
      <c r="I19" s="632" t="e">
        <f>#REF!</f>
        <v>#REF!</v>
      </c>
      <c r="J19" s="632" t="e">
        <f>#REF!</f>
        <v>#REF!</v>
      </c>
      <c r="K19" s="631" t="e">
        <f>#REF!</f>
        <v>#REF!</v>
      </c>
      <c r="M19" s="157" t="e">
        <f>#REF!</f>
        <v>#REF!</v>
      </c>
      <c r="N19" s="157" t="e">
        <f>#REF!</f>
        <v>#REF!</v>
      </c>
      <c r="O19" s="157" t="e">
        <f>#REF!</f>
        <v>#REF!</v>
      </c>
      <c r="P19" s="158" t="e">
        <f>#REF!</f>
        <v>#REF!</v>
      </c>
      <c r="Q19" s="159">
        <v>0</v>
      </c>
      <c r="R19" s="159">
        <v>1</v>
      </c>
    </row>
    <row r="20" spans="1:18" x14ac:dyDescent="0.2">
      <c r="A20" s="276" t="e">
        <f>#REF!</f>
        <v>#REF!</v>
      </c>
      <c r="B20" s="255" t="e">
        <f>#REF!</f>
        <v>#REF!</v>
      </c>
      <c r="C20" s="260" t="e">
        <f>#REF!</f>
        <v>#REF!</v>
      </c>
      <c r="D20" s="256" t="e">
        <f>#REF!</f>
        <v>#REF!</v>
      </c>
      <c r="E20" s="257" t="e">
        <f>#REF!</f>
        <v>#REF!</v>
      </c>
      <c r="F20" s="635" t="e">
        <f>#REF!</f>
        <v>#REF!</v>
      </c>
      <c r="G20" s="633" t="e">
        <f>#REF!</f>
        <v>#REF!</v>
      </c>
      <c r="H20" s="635" t="e">
        <f>#REF!</f>
        <v>#REF!</v>
      </c>
      <c r="I20" s="632" t="e">
        <f>#REF!</f>
        <v>#REF!</v>
      </c>
      <c r="J20" s="632" t="e">
        <f>#REF!</f>
        <v>#REF!</v>
      </c>
      <c r="K20" s="631" t="e">
        <f>#REF!</f>
        <v>#REF!</v>
      </c>
      <c r="M20" s="157" t="e">
        <f>#REF!</f>
        <v>#REF!</v>
      </c>
      <c r="N20" s="157" t="e">
        <f>#REF!</f>
        <v>#REF!</v>
      </c>
      <c r="O20" s="157" t="e">
        <f>#REF!</f>
        <v>#REF!</v>
      </c>
      <c r="P20" s="158" t="e">
        <f>#REF!</f>
        <v>#REF!</v>
      </c>
      <c r="Q20" s="159">
        <v>0</v>
      </c>
      <c r="R20" s="159">
        <v>1</v>
      </c>
    </row>
    <row r="21" spans="1:18" x14ac:dyDescent="0.2">
      <c r="A21" s="280" t="e">
        <f>#REF!</f>
        <v>#REF!</v>
      </c>
      <c r="B21" s="266" t="e">
        <f>#REF!</f>
        <v>#REF!</v>
      </c>
      <c r="C21" s="267" t="e">
        <f>#REF!</f>
        <v>#REF!</v>
      </c>
      <c r="D21" s="247" t="e">
        <f>#REF!</f>
        <v>#REF!</v>
      </c>
      <c r="E21" s="248" t="e">
        <f>#REF!</f>
        <v>#REF!</v>
      </c>
      <c r="F21" s="248" t="e">
        <f>#REF!</f>
        <v>#REF!</v>
      </c>
      <c r="G21" s="268" t="e">
        <f>#REF!</f>
        <v>#REF!</v>
      </c>
      <c r="H21" s="248" t="e">
        <f>#REF!</f>
        <v>#REF!</v>
      </c>
      <c r="I21" s="248" t="e">
        <f>#REF!</f>
        <v>#REF!</v>
      </c>
      <c r="J21" s="248" t="e">
        <f>#REF!</f>
        <v>#REF!</v>
      </c>
      <c r="K21" s="288" t="e">
        <f>#REF!</f>
        <v>#REF!</v>
      </c>
      <c r="M21" s="157" t="e">
        <f>#REF!</f>
        <v>#REF!</v>
      </c>
      <c r="N21" s="157" t="e">
        <f>#REF!</f>
        <v>#REF!</v>
      </c>
      <c r="O21" s="157" t="e">
        <f>#REF!</f>
        <v>#REF!</v>
      </c>
      <c r="P21" s="158" t="e">
        <f>#REF!</f>
        <v>#REF!</v>
      </c>
      <c r="Q21" s="159">
        <v>0</v>
      </c>
      <c r="R21" s="159">
        <v>1</v>
      </c>
    </row>
    <row r="22" spans="1:18" x14ac:dyDescent="0.2">
      <c r="A22" s="280" t="e">
        <f>#REF!</f>
        <v>#REF!</v>
      </c>
      <c r="B22" s="266" t="e">
        <f>#REF!</f>
        <v>#REF!</v>
      </c>
      <c r="C22" s="267" t="e">
        <f>#REF!</f>
        <v>#REF!</v>
      </c>
      <c r="D22" s="247" t="e">
        <f>#REF!</f>
        <v>#REF!</v>
      </c>
      <c r="E22" s="248" t="e">
        <f>#REF!</f>
        <v>#REF!</v>
      </c>
      <c r="F22" s="248" t="e">
        <f>#REF!</f>
        <v>#REF!</v>
      </c>
      <c r="G22" s="268" t="e">
        <f>#REF!</f>
        <v>#REF!</v>
      </c>
      <c r="H22" s="248" t="e">
        <f>#REF!</f>
        <v>#REF!</v>
      </c>
      <c r="I22" s="248" t="e">
        <f>#REF!</f>
        <v>#REF!</v>
      </c>
      <c r="J22" s="248" t="e">
        <f>#REF!</f>
        <v>#REF!</v>
      </c>
      <c r="K22" s="288" t="e">
        <f>#REF!</f>
        <v>#REF!</v>
      </c>
      <c r="M22" s="157"/>
      <c r="N22" s="157"/>
      <c r="O22" s="157"/>
      <c r="P22" s="158"/>
      <c r="Q22" s="159"/>
      <c r="R22" s="159"/>
    </row>
    <row r="23" spans="1:18" x14ac:dyDescent="0.2">
      <c r="A23" s="280" t="e">
        <f>#REF!</f>
        <v>#REF!</v>
      </c>
      <c r="B23" s="266" t="e">
        <f>#REF!</f>
        <v>#REF!</v>
      </c>
      <c r="C23" s="267" t="e">
        <f>#REF!</f>
        <v>#REF!</v>
      </c>
      <c r="D23" s="247" t="e">
        <f>#REF!</f>
        <v>#REF!</v>
      </c>
      <c r="E23" s="248" t="e">
        <f>#REF!</f>
        <v>#REF!</v>
      </c>
      <c r="F23" s="248" t="e">
        <f>#REF!</f>
        <v>#REF!</v>
      </c>
      <c r="G23" s="268" t="e">
        <f>#REF!</f>
        <v>#REF!</v>
      </c>
      <c r="H23" s="248" t="e">
        <f>#REF!</f>
        <v>#REF!</v>
      </c>
      <c r="I23" s="248" t="e">
        <f>#REF!</f>
        <v>#REF!</v>
      </c>
      <c r="J23" s="248" t="e">
        <f>#REF!</f>
        <v>#REF!</v>
      </c>
      <c r="K23" s="288" t="e">
        <f>#REF!</f>
        <v>#REF!</v>
      </c>
      <c r="M23" s="157"/>
      <c r="N23" s="157"/>
      <c r="O23" s="157"/>
      <c r="P23" s="158"/>
      <c r="Q23" s="159"/>
      <c r="R23" s="159"/>
    </row>
    <row r="24" spans="1:18" x14ac:dyDescent="0.2">
      <c r="A24" s="280" t="e">
        <f>#REF!</f>
        <v>#REF!</v>
      </c>
      <c r="B24" s="266" t="e">
        <f>#REF!</f>
        <v>#REF!</v>
      </c>
      <c r="C24" s="267" t="e">
        <f>#REF!</f>
        <v>#REF!</v>
      </c>
      <c r="D24" s="247" t="e">
        <f>#REF!</f>
        <v>#REF!</v>
      </c>
      <c r="E24" s="248" t="e">
        <f>#REF!</f>
        <v>#REF!</v>
      </c>
      <c r="F24" s="248" t="e">
        <f>#REF!</f>
        <v>#REF!</v>
      </c>
      <c r="G24" s="247" t="e">
        <f>#REF!</f>
        <v>#REF!</v>
      </c>
      <c r="H24" s="248" t="e">
        <f>#REF!</f>
        <v>#REF!</v>
      </c>
      <c r="I24" s="248" t="e">
        <f>#REF!</f>
        <v>#REF!</v>
      </c>
      <c r="J24" s="248" t="e">
        <f>#REF!</f>
        <v>#REF!</v>
      </c>
      <c r="K24" s="288" t="e">
        <f>#REF!</f>
        <v>#REF!</v>
      </c>
      <c r="M24" s="157" t="e">
        <f>#REF!</f>
        <v>#REF!</v>
      </c>
      <c r="N24" s="157" t="e">
        <f>#REF!</f>
        <v>#REF!</v>
      </c>
      <c r="O24" s="157" t="e">
        <f>#REF!</f>
        <v>#REF!</v>
      </c>
      <c r="P24" s="158" t="e">
        <f>#REF!</f>
        <v>#REF!</v>
      </c>
      <c r="Q24" s="159">
        <v>0</v>
      </c>
      <c r="R24" s="159">
        <v>1</v>
      </c>
    </row>
    <row r="25" spans="1:18" x14ac:dyDescent="0.2">
      <c r="A25" s="276" t="e">
        <f>#REF!</f>
        <v>#REF!</v>
      </c>
      <c r="B25" s="269" t="e">
        <f>#REF!</f>
        <v>#REF!</v>
      </c>
      <c r="C25" s="260" t="e">
        <f>#REF!</f>
        <v>#REF!</v>
      </c>
      <c r="D25" s="256" t="e">
        <f>#REF!</f>
        <v>#REF!</v>
      </c>
      <c r="E25" s="257" t="e">
        <f>#REF!</f>
        <v>#REF!</v>
      </c>
      <c r="F25" s="257" t="e">
        <f>#REF!</f>
        <v>#REF!</v>
      </c>
      <c r="G25" s="258" t="e">
        <f>#REF!</f>
        <v>#REF!</v>
      </c>
      <c r="H25" s="257" t="e">
        <f>#REF!</f>
        <v>#REF!</v>
      </c>
      <c r="I25" s="257" t="e">
        <f>#REF!</f>
        <v>#REF!</v>
      </c>
      <c r="J25" s="257" t="e">
        <f>#REF!</f>
        <v>#REF!</v>
      </c>
      <c r="K25" s="284" t="e">
        <f>#REF!</f>
        <v>#REF!</v>
      </c>
      <c r="M25" s="157" t="e">
        <f>#REF!</f>
        <v>#REF!</v>
      </c>
      <c r="N25" s="157" t="e">
        <f>#REF!</f>
        <v>#REF!</v>
      </c>
      <c r="O25" s="157" t="e">
        <f>#REF!</f>
        <v>#REF!</v>
      </c>
      <c r="P25" s="158" t="e">
        <f>#REF!</f>
        <v>#REF!</v>
      </c>
      <c r="Q25" s="159">
        <v>0</v>
      </c>
      <c r="R25" s="159">
        <v>1</v>
      </c>
    </row>
    <row r="26" spans="1:18" x14ac:dyDescent="0.2">
      <c r="A26" s="276" t="e">
        <f>#REF!</f>
        <v>#REF!</v>
      </c>
      <c r="B26" s="270" t="e">
        <f>#REF!</f>
        <v>#REF!</v>
      </c>
      <c r="C26" s="260" t="e">
        <f>#REF!</f>
        <v>#REF!</v>
      </c>
      <c r="D26" s="256" t="e">
        <f>#REF!</f>
        <v>#REF!</v>
      </c>
      <c r="E26" s="257" t="e">
        <f>#REF!</f>
        <v>#REF!</v>
      </c>
      <c r="F26" s="257" t="e">
        <f>#REF!</f>
        <v>#REF!</v>
      </c>
      <c r="G26" s="258" t="e">
        <f>#REF!</f>
        <v>#REF!</v>
      </c>
      <c r="H26" s="257" t="e">
        <f>#REF!</f>
        <v>#REF!</v>
      </c>
      <c r="I26" s="257" t="e">
        <f>#REF!</f>
        <v>#REF!</v>
      </c>
      <c r="J26" s="257" t="e">
        <f>#REF!</f>
        <v>#REF!</v>
      </c>
      <c r="K26" s="284" t="e">
        <f>#REF!</f>
        <v>#REF!</v>
      </c>
      <c r="M26" s="157" t="e">
        <f>#REF!</f>
        <v>#REF!</v>
      </c>
      <c r="N26" s="157" t="e">
        <f>#REF!</f>
        <v>#REF!</v>
      </c>
      <c r="O26" s="157" t="e">
        <f>#REF!</f>
        <v>#REF!</v>
      </c>
      <c r="P26" s="158" t="e">
        <f>#REF!</f>
        <v>#REF!</v>
      </c>
      <c r="Q26" s="159">
        <v>0</v>
      </c>
      <c r="R26" s="159">
        <v>1</v>
      </c>
    </row>
    <row r="27" spans="1:18" x14ac:dyDescent="0.2">
      <c r="A27" s="276" t="e">
        <f>#REF!</f>
        <v>#REF!</v>
      </c>
      <c r="B27" s="270" t="e">
        <f>#REF!</f>
        <v>#REF!</v>
      </c>
      <c r="C27" s="260" t="e">
        <f>#REF!</f>
        <v>#REF!</v>
      </c>
      <c r="D27" s="256" t="e">
        <f>#REF!</f>
        <v>#REF!</v>
      </c>
      <c r="E27" s="257" t="e">
        <f>#REF!</f>
        <v>#REF!</v>
      </c>
      <c r="F27" s="632" t="e">
        <f>#REF!</f>
        <v>#REF!</v>
      </c>
      <c r="G27" s="633" t="e">
        <f>#REF!</f>
        <v>#REF!</v>
      </c>
      <c r="H27" s="632" t="e">
        <f>#REF!</f>
        <v>#REF!</v>
      </c>
      <c r="I27" s="632" t="e">
        <f>#REF!</f>
        <v>#REF!</v>
      </c>
      <c r="J27" s="632" t="e">
        <f>#REF!</f>
        <v>#REF!</v>
      </c>
      <c r="K27" s="631" t="e">
        <f>#REF!</f>
        <v>#REF!</v>
      </c>
      <c r="M27" s="157" t="e">
        <f>#REF!</f>
        <v>#REF!</v>
      </c>
      <c r="N27" s="157" t="e">
        <f>#REF!</f>
        <v>#REF!</v>
      </c>
      <c r="O27" s="157" t="e">
        <f>#REF!</f>
        <v>#REF!</v>
      </c>
      <c r="P27" s="158" t="e">
        <f>#REF!</f>
        <v>#REF!</v>
      </c>
      <c r="Q27" s="159">
        <v>0</v>
      </c>
      <c r="R27" s="159">
        <v>1</v>
      </c>
    </row>
    <row r="28" spans="1:18" x14ac:dyDescent="0.2">
      <c r="A28" s="276" t="e">
        <f>#REF!</f>
        <v>#REF!</v>
      </c>
      <c r="B28" s="270" t="e">
        <f>#REF!</f>
        <v>#REF!</v>
      </c>
      <c r="C28" s="260" t="e">
        <f>#REF!</f>
        <v>#REF!</v>
      </c>
      <c r="D28" s="256" t="e">
        <f>#REF!</f>
        <v>#REF!</v>
      </c>
      <c r="E28" s="257" t="e">
        <f>#REF!</f>
        <v>#REF!</v>
      </c>
      <c r="F28" s="632" t="e">
        <f>#REF!</f>
        <v>#REF!</v>
      </c>
      <c r="G28" s="633" t="e">
        <f>#REF!</f>
        <v>#REF!</v>
      </c>
      <c r="H28" s="632" t="e">
        <f>#REF!</f>
        <v>#REF!</v>
      </c>
      <c r="I28" s="632" t="e">
        <f>#REF!</f>
        <v>#REF!</v>
      </c>
      <c r="J28" s="632" t="e">
        <f>#REF!</f>
        <v>#REF!</v>
      </c>
      <c r="K28" s="631" t="e">
        <f>#REF!</f>
        <v>#REF!</v>
      </c>
      <c r="M28" s="157" t="e">
        <f>#REF!</f>
        <v>#REF!</v>
      </c>
      <c r="N28" s="157" t="e">
        <f>#REF!</f>
        <v>#REF!</v>
      </c>
      <c r="O28" s="157" t="e">
        <f>#REF!</f>
        <v>#REF!</v>
      </c>
      <c r="P28" s="158" t="e">
        <f>#REF!</f>
        <v>#REF!</v>
      </c>
      <c r="Q28" s="159">
        <v>0</v>
      </c>
      <c r="R28" s="159">
        <v>1</v>
      </c>
    </row>
    <row r="29" spans="1:18" x14ac:dyDescent="0.2">
      <c r="A29" s="276" t="e">
        <f>#REF!</f>
        <v>#REF!</v>
      </c>
      <c r="B29" s="270" t="e">
        <f>#REF!</f>
        <v>#REF!</v>
      </c>
      <c r="C29" s="260" t="e">
        <f>#REF!</f>
        <v>#REF!</v>
      </c>
      <c r="D29" s="256" t="e">
        <f>#REF!</f>
        <v>#REF!</v>
      </c>
      <c r="E29" s="257" t="e">
        <f>#REF!</f>
        <v>#REF!</v>
      </c>
      <c r="F29" s="632" t="e">
        <f>#REF!</f>
        <v>#REF!</v>
      </c>
      <c r="G29" s="633" t="e">
        <f>#REF!</f>
        <v>#REF!</v>
      </c>
      <c r="H29" s="632" t="e">
        <f>#REF!</f>
        <v>#REF!</v>
      </c>
      <c r="I29" s="632" t="e">
        <f>#REF!</f>
        <v>#REF!</v>
      </c>
      <c r="J29" s="632" t="e">
        <f>#REF!</f>
        <v>#REF!</v>
      </c>
      <c r="K29" s="631" t="e">
        <f>#REF!</f>
        <v>#REF!</v>
      </c>
      <c r="M29" s="157" t="e">
        <f>#REF!</f>
        <v>#REF!</v>
      </c>
      <c r="N29" s="157" t="e">
        <f>#REF!</f>
        <v>#REF!</v>
      </c>
      <c r="O29" s="157" t="e">
        <f>#REF!</f>
        <v>#REF!</v>
      </c>
      <c r="P29" s="158" t="e">
        <f>#REF!</f>
        <v>#REF!</v>
      </c>
      <c r="Q29" s="159"/>
      <c r="R29" s="159"/>
    </row>
    <row r="30" spans="1:18" x14ac:dyDescent="0.2">
      <c r="A30" s="276" t="e">
        <f>#REF!</f>
        <v>#REF!</v>
      </c>
      <c r="B30" s="270" t="e">
        <f>#REF!</f>
        <v>#REF!</v>
      </c>
      <c r="C30" s="260" t="e">
        <f>#REF!</f>
        <v>#REF!</v>
      </c>
      <c r="D30" s="256" t="e">
        <f>#REF!</f>
        <v>#REF!</v>
      </c>
      <c r="E30" s="257" t="e">
        <f>#REF!</f>
        <v>#REF!</v>
      </c>
      <c r="F30" s="253" t="e">
        <f>#REF!</f>
        <v>#REF!</v>
      </c>
      <c r="G30" s="256" t="e">
        <f>#REF!</f>
        <v>#REF!</v>
      </c>
      <c r="H30" s="257" t="e">
        <f>#REF!</f>
        <v>#REF!</v>
      </c>
      <c r="I30" s="257" t="e">
        <f>#REF!</f>
        <v>#REF!</v>
      </c>
      <c r="J30" s="257" t="e">
        <f>#REF!</f>
        <v>#REF!</v>
      </c>
      <c r="K30" s="284" t="e">
        <f>#REF!</f>
        <v>#REF!</v>
      </c>
      <c r="M30" s="157" t="e">
        <f>#REF!</f>
        <v>#REF!</v>
      </c>
      <c r="N30" s="157" t="e">
        <f>#REF!</f>
        <v>#REF!</v>
      </c>
      <c r="O30" s="157" t="e">
        <f>#REF!</f>
        <v>#REF!</v>
      </c>
      <c r="P30" s="158" t="e">
        <f>#REF!</f>
        <v>#REF!</v>
      </c>
      <c r="Q30" s="159">
        <v>0</v>
      </c>
      <c r="R30" s="159">
        <v>1</v>
      </c>
    </row>
    <row r="31" spans="1:18" x14ac:dyDescent="0.2">
      <c r="A31" s="280" t="e">
        <f>#REF!</f>
        <v>#REF!</v>
      </c>
      <c r="B31" s="266" t="e">
        <f>#REF!</f>
        <v>#REF!</v>
      </c>
      <c r="C31" s="267" t="e">
        <f>#REF!</f>
        <v>#REF!</v>
      </c>
      <c r="D31" s="247" t="e">
        <f>#REF!</f>
        <v>#REF!</v>
      </c>
      <c r="E31" s="248" t="e">
        <f>#REF!</f>
        <v>#REF!</v>
      </c>
      <c r="F31" s="248" t="e">
        <f>#REF!</f>
        <v>#REF!</v>
      </c>
      <c r="G31" s="247" t="e">
        <f>#REF!</f>
        <v>#REF!</v>
      </c>
      <c r="H31" s="248" t="e">
        <f>#REF!</f>
        <v>#REF!</v>
      </c>
      <c r="I31" s="248" t="e">
        <f>#REF!</f>
        <v>#REF!</v>
      </c>
      <c r="J31" s="248" t="e">
        <f>#REF!</f>
        <v>#REF!</v>
      </c>
      <c r="K31" s="288" t="e">
        <f>#REF!</f>
        <v>#REF!</v>
      </c>
      <c r="M31" s="157" t="e">
        <f>#REF!</f>
        <v>#REF!</v>
      </c>
      <c r="N31" s="157" t="e">
        <f>#REF!</f>
        <v>#REF!</v>
      </c>
      <c r="O31" s="157" t="e">
        <f>#REF!</f>
        <v>#REF!</v>
      </c>
      <c r="P31" s="158" t="e">
        <f>#REF!</f>
        <v>#REF!</v>
      </c>
      <c r="Q31" s="159"/>
      <c r="R31" s="159"/>
    </row>
    <row r="32" spans="1:18" x14ac:dyDescent="0.2">
      <c r="A32" s="276" t="e">
        <f>#REF!</f>
        <v>#REF!</v>
      </c>
      <c r="B32" s="270" t="e">
        <f>#REF!</f>
        <v>#REF!</v>
      </c>
      <c r="C32" s="260" t="e">
        <f>#REF!</f>
        <v>#REF!</v>
      </c>
      <c r="D32" s="256" t="e">
        <f>#REF!</f>
        <v>#REF!</v>
      </c>
      <c r="E32" s="257" t="e">
        <f>#REF!</f>
        <v>#REF!</v>
      </c>
      <c r="F32" s="253" t="e">
        <f>#REF!</f>
        <v>#REF!</v>
      </c>
      <c r="G32" s="256" t="e">
        <f>#REF!</f>
        <v>#REF!</v>
      </c>
      <c r="H32" s="257" t="e">
        <f>#REF!</f>
        <v>#REF!</v>
      </c>
      <c r="I32" s="257" t="e">
        <f>#REF!</f>
        <v>#REF!</v>
      </c>
      <c r="J32" s="257" t="e">
        <f>#REF!</f>
        <v>#REF!</v>
      </c>
      <c r="K32" s="284" t="e">
        <f>#REF!</f>
        <v>#REF!</v>
      </c>
      <c r="M32" s="157" t="e">
        <f>#REF!</f>
        <v>#REF!</v>
      </c>
      <c r="N32" s="157" t="e">
        <f>#REF!</f>
        <v>#REF!</v>
      </c>
      <c r="O32" s="157" t="e">
        <f>#REF!</f>
        <v>#REF!</v>
      </c>
      <c r="P32" s="158" t="e">
        <f>#REF!</f>
        <v>#REF!</v>
      </c>
      <c r="Q32" s="159">
        <v>0</v>
      </c>
      <c r="R32" s="159">
        <v>1</v>
      </c>
    </row>
    <row r="33" spans="1:18" x14ac:dyDescent="0.2">
      <c r="A33" s="281"/>
      <c r="B33" s="250" t="e">
        <f>#REF!</f>
        <v>#REF!</v>
      </c>
      <c r="C33" s="251"/>
      <c r="D33" s="252"/>
      <c r="E33" s="253"/>
      <c r="F33" s="253"/>
      <c r="G33" s="252"/>
      <c r="H33" s="253"/>
      <c r="I33" s="253"/>
      <c r="J33" s="253"/>
      <c r="K33" s="285"/>
      <c r="M33" s="157"/>
      <c r="N33" s="157"/>
      <c r="O33" s="157"/>
      <c r="P33" s="158"/>
      <c r="Q33" s="159"/>
      <c r="R33" s="159"/>
    </row>
    <row r="34" spans="1:18" x14ac:dyDescent="0.2">
      <c r="A34" s="280" t="e">
        <f>#REF!</f>
        <v>#REF!</v>
      </c>
      <c r="B34" s="266" t="e">
        <f>#REF!</f>
        <v>#REF!</v>
      </c>
      <c r="C34" s="267" t="e">
        <f>#REF!</f>
        <v>#REF!</v>
      </c>
      <c r="D34" s="247" t="e">
        <f>#REF!</f>
        <v>#REF!</v>
      </c>
      <c r="E34" s="248" t="e">
        <f>#REF!</f>
        <v>#REF!</v>
      </c>
      <c r="F34" s="248" t="e">
        <f>#REF!</f>
        <v>#REF!</v>
      </c>
      <c r="G34" s="247" t="e">
        <f>#REF!</f>
        <v>#REF!</v>
      </c>
      <c r="H34" s="248" t="e">
        <f>#REF!</f>
        <v>#REF!</v>
      </c>
      <c r="I34" s="248" t="e">
        <f>#REF!</f>
        <v>#REF!</v>
      </c>
      <c r="J34" s="248" t="e">
        <f>#REF!</f>
        <v>#REF!</v>
      </c>
      <c r="K34" s="288" t="e">
        <f>#REF!</f>
        <v>#REF!</v>
      </c>
      <c r="M34" s="157" t="e">
        <f>#REF!</f>
        <v>#REF!</v>
      </c>
      <c r="N34" s="157" t="e">
        <f>#REF!</f>
        <v>#REF!</v>
      </c>
      <c r="O34" s="157" t="e">
        <f>#REF!</f>
        <v>#REF!</v>
      </c>
      <c r="P34" s="158" t="e">
        <f>#REF!</f>
        <v>#REF!</v>
      </c>
      <c r="Q34" s="159"/>
      <c r="R34" s="159"/>
    </row>
    <row r="35" spans="1:18" x14ac:dyDescent="0.2">
      <c r="A35" s="280" t="e">
        <f>#REF!</f>
        <v>#REF!</v>
      </c>
      <c r="B35" s="266" t="e">
        <f>#REF!</f>
        <v>#REF!</v>
      </c>
      <c r="C35" s="267" t="e">
        <f>#REF!</f>
        <v>#REF!</v>
      </c>
      <c r="D35" s="247" t="e">
        <f>#REF!</f>
        <v>#REF!</v>
      </c>
      <c r="E35" s="248" t="e">
        <f>#REF!</f>
        <v>#REF!</v>
      </c>
      <c r="F35" s="248" t="e">
        <f>#REF!</f>
        <v>#REF!</v>
      </c>
      <c r="G35" s="247" t="e">
        <f>#REF!</f>
        <v>#REF!</v>
      </c>
      <c r="H35" s="248" t="e">
        <f>#REF!</f>
        <v>#REF!</v>
      </c>
      <c r="I35" s="248" t="e">
        <f>#REF!</f>
        <v>#REF!</v>
      </c>
      <c r="J35" s="248" t="e">
        <f>#REF!</f>
        <v>#REF!</v>
      </c>
      <c r="K35" s="288" t="e">
        <f>#REF!</f>
        <v>#REF!</v>
      </c>
      <c r="M35" s="157" t="e">
        <f>#REF!</f>
        <v>#REF!</v>
      </c>
      <c r="N35" s="157" t="e">
        <f>#REF!</f>
        <v>#REF!</v>
      </c>
      <c r="O35" s="157" t="e">
        <f>#REF!</f>
        <v>#REF!</v>
      </c>
      <c r="P35" s="158" t="e">
        <f>#REF!</f>
        <v>#REF!</v>
      </c>
      <c r="Q35" s="159"/>
      <c r="R35" s="159"/>
    </row>
    <row r="36" spans="1:18" x14ac:dyDescent="0.2">
      <c r="A36" s="280" t="e">
        <f>#REF!</f>
        <v>#REF!</v>
      </c>
      <c r="B36" s="266" t="e">
        <f>#REF!</f>
        <v>#REF!</v>
      </c>
      <c r="C36" s="267" t="e">
        <f>#REF!</f>
        <v>#REF!</v>
      </c>
      <c r="D36" s="247" t="e">
        <f>#REF!</f>
        <v>#REF!</v>
      </c>
      <c r="E36" s="248" t="e">
        <f>#REF!</f>
        <v>#REF!</v>
      </c>
      <c r="F36" s="248" t="e">
        <f>#REF!</f>
        <v>#REF!</v>
      </c>
      <c r="G36" s="247" t="e">
        <f>#REF!</f>
        <v>#REF!</v>
      </c>
      <c r="H36" s="248" t="e">
        <f>#REF!</f>
        <v>#REF!</v>
      </c>
      <c r="I36" s="248" t="e">
        <f>#REF!</f>
        <v>#REF!</v>
      </c>
      <c r="J36" s="248" t="e">
        <f>#REF!</f>
        <v>#REF!</v>
      </c>
      <c r="K36" s="288" t="e">
        <f>#REF!</f>
        <v>#REF!</v>
      </c>
      <c r="M36" s="157" t="e">
        <f>#REF!</f>
        <v>#REF!</v>
      </c>
      <c r="N36" s="157" t="e">
        <f>#REF!</f>
        <v>#REF!</v>
      </c>
      <c r="O36" s="157" t="e">
        <f>#REF!</f>
        <v>#REF!</v>
      </c>
      <c r="P36" s="158" t="e">
        <f>#REF!</f>
        <v>#REF!</v>
      </c>
      <c r="Q36" s="159"/>
      <c r="R36" s="159"/>
    </row>
    <row r="37" spans="1:18" x14ac:dyDescent="0.2">
      <c r="A37" s="281"/>
      <c r="B37" s="250" t="e">
        <f>#REF!</f>
        <v>#REF!</v>
      </c>
      <c r="C37" s="251"/>
      <c r="D37" s="252"/>
      <c r="E37" s="253"/>
      <c r="F37" s="253"/>
      <c r="G37" s="252"/>
      <c r="H37" s="253"/>
      <c r="I37" s="253"/>
      <c r="J37" s="253"/>
      <c r="K37" s="285"/>
      <c r="M37" s="157"/>
      <c r="N37" s="157"/>
      <c r="O37" s="157"/>
      <c r="P37" s="158"/>
      <c r="Q37" s="159"/>
      <c r="R37" s="159"/>
    </row>
    <row r="38" spans="1:18" ht="16.5" thickBot="1" x14ac:dyDescent="0.25">
      <c r="A38" s="289" t="e">
        <f>#REF!</f>
        <v>#REF!</v>
      </c>
      <c r="B38" s="271" t="e">
        <f>#REF!</f>
        <v>#REF!</v>
      </c>
      <c r="C38" s="272" t="e">
        <f>#REF!</f>
        <v>#REF!</v>
      </c>
      <c r="D38" s="273" t="e">
        <f>#REF!</f>
        <v>#REF!</v>
      </c>
      <c r="E38" s="274" t="e">
        <f>#REF!</f>
        <v>#REF!</v>
      </c>
      <c r="F38" s="274" t="e">
        <f>#REF!</f>
        <v>#REF!</v>
      </c>
      <c r="G38" s="273" t="e">
        <f>#REF!</f>
        <v>#REF!</v>
      </c>
      <c r="H38" s="274" t="e">
        <f>#REF!</f>
        <v>#REF!</v>
      </c>
      <c r="I38" s="274" t="e">
        <f>#REF!</f>
        <v>#REF!</v>
      </c>
      <c r="J38" s="274" t="e">
        <f>#REF!</f>
        <v>#REF!</v>
      </c>
      <c r="K38" s="290" t="e">
        <f>#REF!</f>
        <v>#REF!</v>
      </c>
      <c r="M38" s="157" t="e">
        <f>#REF!</f>
        <v>#REF!</v>
      </c>
      <c r="N38" s="157" t="e">
        <f>#REF!</f>
        <v>#REF!</v>
      </c>
      <c r="O38" s="157" t="e">
        <f>#REF!</f>
        <v>#REF!</v>
      </c>
      <c r="P38" s="158" t="e">
        <f>#REF!</f>
        <v>#REF!</v>
      </c>
      <c r="Q38" s="159"/>
      <c r="R38" s="159"/>
    </row>
    <row r="39" spans="1:18" x14ac:dyDescent="0.2">
      <c r="A39" s="196"/>
      <c r="B39" s="351" t="s">
        <v>538</v>
      </c>
      <c r="C39" s="352" t="e">
        <f>#REF!</f>
        <v>#REF!</v>
      </c>
      <c r="D39" s="353"/>
      <c r="E39" s="352" t="e">
        <f>#REF!</f>
        <v>#REF!</v>
      </c>
      <c r="F39" s="352" t="e">
        <f>#REF!</f>
        <v>#REF!</v>
      </c>
      <c r="G39" s="352" t="e">
        <f>#REF!</f>
        <v>#REF!</v>
      </c>
      <c r="H39" s="352" t="e">
        <f>#REF!</f>
        <v>#REF!</v>
      </c>
      <c r="I39" s="352" t="e">
        <f>#REF!</f>
        <v>#REF!</v>
      </c>
      <c r="J39" s="352" t="e">
        <f>#REF!</f>
        <v>#REF!</v>
      </c>
      <c r="K39" s="354" t="e">
        <f>#REF!</f>
        <v>#REF!</v>
      </c>
      <c r="L39" s="160" t="e">
        <f>#REF!</f>
        <v>#REF!</v>
      </c>
      <c r="M39" s="157" t="e">
        <f>#REF!</f>
        <v>#REF!</v>
      </c>
      <c r="N39" s="157" t="e">
        <f>#REF!</f>
        <v>#REF!</v>
      </c>
      <c r="O39" s="157" t="e">
        <f>#REF!</f>
        <v>#REF!</v>
      </c>
      <c r="P39" s="158" t="e">
        <f>#REF!</f>
        <v>#REF!</v>
      </c>
    </row>
    <row r="40" spans="1:18" hidden="1" x14ac:dyDescent="0.2">
      <c r="A40" s="348" t="e">
        <f>#REF!</f>
        <v>#REF!</v>
      </c>
      <c r="B40" s="356"/>
      <c r="C40" s="356"/>
      <c r="D40" s="356"/>
      <c r="E40" s="356"/>
      <c r="F40" s="356"/>
      <c r="G40" s="356"/>
      <c r="H40" s="357" t="e">
        <f>#REF!</f>
        <v>#REF!</v>
      </c>
      <c r="I40" s="355" t="e">
        <f>#REF!</f>
        <v>#REF!</v>
      </c>
      <c r="J40" s="355"/>
      <c r="K40" s="342"/>
      <c r="L40" s="160" t="e">
        <f>#REF!</f>
        <v>#REF!</v>
      </c>
      <c r="M40" s="157" t="e">
        <f>#REF!</f>
        <v>#REF!</v>
      </c>
      <c r="N40" s="157" t="e">
        <f>#REF!</f>
        <v>#REF!</v>
      </c>
      <c r="O40" s="157" t="e">
        <f>#REF!</f>
        <v>#REF!</v>
      </c>
      <c r="P40" s="158" t="e">
        <f>#REF!</f>
        <v>#REF!</v>
      </c>
    </row>
    <row r="41" spans="1:18" hidden="1" x14ac:dyDescent="0.2">
      <c r="A41" s="349" t="e">
        <f>#REF!</f>
        <v>#REF!</v>
      </c>
      <c r="B41" s="356"/>
      <c r="C41" s="356"/>
      <c r="D41" s="356"/>
      <c r="E41" s="356"/>
      <c r="F41" s="356"/>
      <c r="G41" s="356"/>
      <c r="H41" s="357" t="e">
        <f>#REF!</f>
        <v>#REF!</v>
      </c>
      <c r="I41" s="355" t="e">
        <f>#REF!</f>
        <v>#REF!</v>
      </c>
      <c r="J41" s="344"/>
      <c r="K41" s="345"/>
      <c r="L41" s="154" t="e">
        <f>#REF!</f>
        <v>#REF!</v>
      </c>
      <c r="M41" s="157" t="e">
        <f>#REF!</f>
        <v>#REF!</v>
      </c>
      <c r="N41" s="157" t="e">
        <f>#REF!</f>
        <v>#REF!</v>
      </c>
      <c r="O41" s="157" t="e">
        <f>#REF!</f>
        <v>#REF!</v>
      </c>
      <c r="P41" s="154" t="e">
        <f>#REF!</f>
        <v>#REF!</v>
      </c>
    </row>
    <row r="42" spans="1:18" hidden="1" x14ac:dyDescent="0.2">
      <c r="A42" s="348" t="e">
        <f>#REF!</f>
        <v>#REF!</v>
      </c>
      <c r="B42" s="346"/>
      <c r="C42" s="356"/>
      <c r="D42" s="356"/>
      <c r="E42" s="356"/>
      <c r="F42" s="356"/>
      <c r="G42" s="356"/>
      <c r="H42" s="358" t="e">
        <f>#REF!</f>
        <v>#REF!</v>
      </c>
      <c r="I42" s="342" t="e">
        <f>#REF!</f>
        <v>#REF!</v>
      </c>
      <c r="J42" s="345"/>
      <c r="K42" s="342"/>
      <c r="L42" s="154" t="e">
        <f>#REF!</f>
        <v>#REF!</v>
      </c>
      <c r="M42" s="154" t="e">
        <f>#REF!</f>
        <v>#REF!</v>
      </c>
      <c r="N42" s="154" t="e">
        <f>#REF!</f>
        <v>#REF!</v>
      </c>
      <c r="O42" s="154" t="e">
        <f>#REF!</f>
        <v>#REF!</v>
      </c>
      <c r="P42" s="154" t="e">
        <f>#REF!</f>
        <v>#REF!</v>
      </c>
    </row>
    <row r="43" spans="1:18" hidden="1" x14ac:dyDescent="0.2">
      <c r="A43" s="350" t="e">
        <f>#REF!</f>
        <v>#REF!</v>
      </c>
      <c r="B43" s="346"/>
      <c r="C43" s="356"/>
      <c r="D43" s="356"/>
      <c r="E43" s="356"/>
      <c r="F43" s="356"/>
      <c r="G43" s="356"/>
      <c r="H43" s="357" t="e">
        <f>#REF!</f>
        <v>#REF!</v>
      </c>
      <c r="I43" s="355" t="e">
        <f>#REF!</f>
        <v>#REF!</v>
      </c>
      <c r="J43" s="344"/>
      <c r="K43" s="342"/>
      <c r="L43" s="154" t="e">
        <f>#REF!</f>
        <v>#REF!</v>
      </c>
      <c r="M43" s="154" t="e">
        <f>#REF!</f>
        <v>#REF!</v>
      </c>
      <c r="N43" s="154" t="e">
        <f>#REF!</f>
        <v>#REF!</v>
      </c>
      <c r="O43" s="154" t="e">
        <f>#REF!</f>
        <v>#REF!</v>
      </c>
      <c r="P43" s="154" t="e">
        <f>#REF!</f>
        <v>#REF!</v>
      </c>
    </row>
    <row r="44" spans="1:18" x14ac:dyDescent="0.2">
      <c r="B44" s="242" t="e">
        <f>#REF!</f>
        <v>#REF!</v>
      </c>
      <c r="C44" s="359" t="e">
        <f>#REF!</f>
        <v>#REF!</v>
      </c>
      <c r="D44" s="161"/>
      <c r="E44" s="164"/>
      <c r="F44" s="161"/>
      <c r="G44" s="161"/>
      <c r="H44" s="360" t="e">
        <f>#REF!</f>
        <v>#REF!</v>
      </c>
      <c r="I44" s="361" t="e">
        <f>#REF!</f>
        <v>#REF!</v>
      </c>
      <c r="J44" s="161"/>
    </row>
    <row r="45" spans="1:18" x14ac:dyDescent="0.2">
      <c r="B45" s="164"/>
      <c r="C45" s="161"/>
      <c r="D45" s="161"/>
      <c r="E45" s="164"/>
      <c r="F45" s="161"/>
      <c r="G45" s="161"/>
      <c r="H45" s="161"/>
      <c r="I45" s="161"/>
      <c r="J45" s="161"/>
    </row>
    <row r="46" spans="1:18" x14ac:dyDescent="0.2">
      <c r="B46" s="164"/>
      <c r="C46" s="161"/>
      <c r="D46" s="161"/>
      <c r="E46" s="161"/>
      <c r="F46" s="161"/>
      <c r="G46" s="161"/>
      <c r="H46" s="161"/>
      <c r="I46" s="161"/>
      <c r="J46" s="161"/>
    </row>
  </sheetData>
  <mergeCells count="20">
    <mergeCell ref="A2:K2"/>
    <mergeCell ref="A3:A4"/>
    <mergeCell ref="B3:B4"/>
    <mergeCell ref="C3:E3"/>
    <mergeCell ref="F17:F20"/>
    <mergeCell ref="G17:G20"/>
    <mergeCell ref="H17:H20"/>
    <mergeCell ref="I17:I20"/>
    <mergeCell ref="J17:J20"/>
    <mergeCell ref="I3:K3"/>
    <mergeCell ref="K17:K20"/>
    <mergeCell ref="H13:H14"/>
    <mergeCell ref="I13:I14"/>
    <mergeCell ref="K13:K14"/>
    <mergeCell ref="K27:K29"/>
    <mergeCell ref="F27:F29"/>
    <mergeCell ref="G27:G29"/>
    <mergeCell ref="H27:H29"/>
    <mergeCell ref="I27:I29"/>
    <mergeCell ref="J27:J29"/>
  </mergeCells>
  <conditionalFormatting sqref="I6:J8 I21:J21 I30:J32 I10:J13 I34:K36 I15:J17 J14 I24:J27">
    <cfRule type="cellIs" dxfId="15" priority="18" operator="lessThan">
      <formula>0</formula>
    </cfRule>
  </conditionalFormatting>
  <conditionalFormatting sqref="I17:J17">
    <cfRule type="cellIs" dxfId="14" priority="17" operator="lessThan">
      <formula>0</formula>
    </cfRule>
  </conditionalFormatting>
  <conditionalFormatting sqref="I16:J16">
    <cfRule type="cellIs" dxfId="13" priority="16" operator="lessThan">
      <formula>0</formula>
    </cfRule>
  </conditionalFormatting>
  <conditionalFormatting sqref="I9:J9">
    <cfRule type="cellIs" dxfId="12" priority="15" operator="lessThan">
      <formula>0</formula>
    </cfRule>
  </conditionalFormatting>
  <conditionalFormatting sqref="I33:J33">
    <cfRule type="cellIs" dxfId="11" priority="14" operator="lessThan">
      <formula>0</formula>
    </cfRule>
  </conditionalFormatting>
  <conditionalFormatting sqref="I37:J37">
    <cfRule type="cellIs" dxfId="10" priority="13" operator="lessThan">
      <formula>0</formula>
    </cfRule>
  </conditionalFormatting>
  <conditionalFormatting sqref="I38:J38">
    <cfRule type="cellIs" dxfId="9" priority="11" operator="lessThan">
      <formula>0</formula>
    </cfRule>
  </conditionalFormatting>
  <conditionalFormatting sqref="K6:K8 K21 K30:K32 K10:K13 K15:K17 K24:K27">
    <cfRule type="cellIs" dxfId="8" priority="10" operator="lessThan">
      <formula>0</formula>
    </cfRule>
  </conditionalFormatting>
  <conditionalFormatting sqref="K17">
    <cfRule type="cellIs" dxfId="7" priority="9" operator="lessThan">
      <formula>0</formula>
    </cfRule>
  </conditionalFormatting>
  <conditionalFormatting sqref="K16">
    <cfRule type="cellIs" dxfId="6" priority="8" operator="lessThan">
      <formula>0</formula>
    </cfRule>
  </conditionalFormatting>
  <conditionalFormatting sqref="K9">
    <cfRule type="cellIs" dxfId="5" priority="7" operator="lessThan">
      <formula>0</formula>
    </cfRule>
  </conditionalFormatting>
  <conditionalFormatting sqref="K33">
    <cfRule type="cellIs" dxfId="4" priority="6" operator="lessThan">
      <formula>0</formula>
    </cfRule>
  </conditionalFormatting>
  <conditionalFormatting sqref="K37">
    <cfRule type="cellIs" dxfId="3" priority="5" operator="lessThan">
      <formula>0</formula>
    </cfRule>
  </conditionalFormatting>
  <conditionalFormatting sqref="K38">
    <cfRule type="cellIs" dxfId="2" priority="3" operator="lessThan">
      <formula>0</formula>
    </cfRule>
  </conditionalFormatting>
  <conditionalFormatting sqref="I22:J23">
    <cfRule type="cellIs" dxfId="1" priority="2" operator="lessThan">
      <formula>0</formula>
    </cfRule>
  </conditionalFormatting>
  <conditionalFormatting sqref="K22:K23">
    <cfRule type="cellIs" dxfId="0" priority="1" operator="lessThan">
      <formula>0</formula>
    </cfRule>
  </conditionalFormatting>
  <printOptions horizontalCentered="1"/>
  <pageMargins left="0.59055118110236227" right="0.51181102362204722" top="0.78740157480314965" bottom="0.78740157480314965" header="0.31496062992125984" footer="0.31496062992125984"/>
  <pageSetup paperSize="9" fitToHeight="3" orientation="portrait" horizontalDpi="360" verticalDpi="36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0"/>
  <sheetViews>
    <sheetView workbookViewId="0">
      <selection activeCell="B66" sqref="B66"/>
    </sheetView>
  </sheetViews>
  <sheetFormatPr defaultRowHeight="15" x14ac:dyDescent="0.25"/>
  <cols>
    <col min="1" max="1" width="9.140625" style="485"/>
    <col min="2" max="2" width="55" style="485" customWidth="1"/>
    <col min="3" max="3" width="61.7109375" style="485" bestFit="1" customWidth="1"/>
    <col min="4" max="4" width="30.85546875" style="485" bestFit="1" customWidth="1"/>
    <col min="5" max="16384" width="9.140625" style="485"/>
  </cols>
  <sheetData>
    <row r="1" spans="2:4" ht="15.75" thickBot="1" x14ac:dyDescent="0.3">
      <c r="B1" s="484"/>
      <c r="C1" s="484"/>
      <c r="D1" s="484"/>
    </row>
    <row r="2" spans="2:4" x14ac:dyDescent="0.25">
      <c r="B2" s="486" t="s">
        <v>539</v>
      </c>
      <c r="C2" s="487" t="s">
        <v>540</v>
      </c>
      <c r="D2" s="488" t="s">
        <v>541</v>
      </c>
    </row>
    <row r="3" spans="2:4" x14ac:dyDescent="0.25">
      <c r="B3" s="644" t="s">
        <v>648</v>
      </c>
      <c r="C3" s="489"/>
      <c r="D3" s="490"/>
    </row>
    <row r="4" spans="2:4" x14ac:dyDescent="0.25">
      <c r="B4" s="645"/>
      <c r="C4" s="489"/>
      <c r="D4" s="490"/>
    </row>
    <row r="5" spans="2:4" x14ac:dyDescent="0.25">
      <c r="B5" s="645"/>
      <c r="C5" s="489"/>
      <c r="D5" s="490"/>
    </row>
    <row r="6" spans="2:4" x14ac:dyDescent="0.25">
      <c r="B6" s="645"/>
      <c r="C6" s="489"/>
      <c r="D6" s="490"/>
    </row>
    <row r="7" spans="2:4" x14ac:dyDescent="0.25">
      <c r="B7" s="645"/>
      <c r="C7" s="489"/>
      <c r="D7" s="490"/>
    </row>
    <row r="8" spans="2:4" x14ac:dyDescent="0.25">
      <c r="B8" s="645"/>
      <c r="C8" s="489"/>
      <c r="D8" s="490"/>
    </row>
    <row r="9" spans="2:4" ht="15.75" thickBot="1" x14ac:dyDescent="0.3">
      <c r="B9" s="646"/>
      <c r="C9" s="491"/>
      <c r="D9" s="492"/>
    </row>
    <row r="11" spans="2:4" ht="49.5" customHeight="1" x14ac:dyDescent="0.25">
      <c r="B11" s="647" t="s">
        <v>542</v>
      </c>
      <c r="C11" s="647"/>
      <c r="D11" s="484"/>
    </row>
    <row r="12" spans="2:4" ht="15.75" thickBot="1" x14ac:dyDescent="0.3">
      <c r="B12" s="484"/>
      <c r="C12" s="484"/>
      <c r="D12" s="484"/>
    </row>
    <row r="13" spans="2:4" x14ac:dyDescent="0.25">
      <c r="B13" s="493" t="s">
        <v>543</v>
      </c>
      <c r="C13" s="494" t="s">
        <v>544</v>
      </c>
      <c r="D13" s="495"/>
    </row>
    <row r="14" spans="2:4" x14ac:dyDescent="0.25">
      <c r="B14" s="648" t="s">
        <v>649</v>
      </c>
      <c r="C14" s="490" t="s">
        <v>688</v>
      </c>
      <c r="D14" s="495"/>
    </row>
    <row r="15" spans="2:4" x14ac:dyDescent="0.25">
      <c r="B15" s="648"/>
      <c r="C15" s="490" t="s">
        <v>650</v>
      </c>
      <c r="D15" s="484"/>
    </row>
    <row r="16" spans="2:4" x14ac:dyDescent="0.25">
      <c r="B16" s="648"/>
      <c r="C16" s="490" t="s">
        <v>651</v>
      </c>
      <c r="D16" s="484"/>
    </row>
    <row r="17" spans="2:3" x14ac:dyDescent="0.25">
      <c r="B17" s="648"/>
      <c r="C17" s="490" t="s">
        <v>652</v>
      </c>
    </row>
    <row r="18" spans="2:3" ht="15.75" thickBot="1" x14ac:dyDescent="0.3">
      <c r="B18" s="649"/>
      <c r="C18" s="492" t="s">
        <v>653</v>
      </c>
    </row>
    <row r="20" spans="2:3" ht="54" customHeight="1" x14ac:dyDescent="0.25">
      <c r="B20" s="650" t="s">
        <v>545</v>
      </c>
      <c r="C20" s="650"/>
    </row>
  </sheetData>
  <mergeCells count="4">
    <mergeCell ref="B3:B9"/>
    <mergeCell ref="B11:C11"/>
    <mergeCell ref="B14:B18"/>
    <mergeCell ref="B20:C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29"/>
  <sheetViews>
    <sheetView topLeftCell="A3" workbookViewId="0">
      <selection activeCell="B66" sqref="B66"/>
    </sheetView>
  </sheetViews>
  <sheetFormatPr defaultRowHeight="15" x14ac:dyDescent="0.25"/>
  <cols>
    <col min="1" max="1" width="61.7109375" style="485" bestFit="1" customWidth="1"/>
    <col min="2" max="2" width="35.140625" style="485" customWidth="1"/>
    <col min="3" max="3" width="33.42578125" style="485" customWidth="1"/>
    <col min="4" max="16384" width="9.140625" style="485"/>
  </cols>
  <sheetData>
    <row r="1" spans="1:3" ht="32.25" customHeight="1" thickBot="1" x14ac:dyDescent="0.3">
      <c r="A1" s="654" t="s">
        <v>546</v>
      </c>
      <c r="B1" s="654"/>
      <c r="C1" s="654"/>
    </row>
    <row r="2" spans="1:3" ht="15.75" x14ac:dyDescent="0.25">
      <c r="A2" s="651" t="s">
        <v>547</v>
      </c>
      <c r="B2" s="652"/>
      <c r="C2" s="653"/>
    </row>
    <row r="3" spans="1:3" ht="15.75" x14ac:dyDescent="0.25">
      <c r="A3" s="496" t="s">
        <v>548</v>
      </c>
      <c r="B3" s="497" t="s">
        <v>549</v>
      </c>
      <c r="C3" s="498" t="s">
        <v>550</v>
      </c>
    </row>
    <row r="4" spans="1:3" ht="15.75" thickBot="1" x14ac:dyDescent="0.3">
      <c r="A4" s="499" t="s">
        <v>551</v>
      </c>
      <c r="B4" s="554">
        <v>41271</v>
      </c>
      <c r="C4" s="555">
        <v>42731</v>
      </c>
    </row>
    <row r="5" spans="1:3" ht="15.75" thickBot="1" x14ac:dyDescent="0.3">
      <c r="A5" s="655"/>
      <c r="B5" s="655"/>
      <c r="C5" s="655"/>
    </row>
    <row r="6" spans="1:3" ht="15.75" x14ac:dyDescent="0.25">
      <c r="A6" s="651" t="s">
        <v>552</v>
      </c>
      <c r="B6" s="652"/>
      <c r="C6" s="653"/>
    </row>
    <row r="7" spans="1:3" ht="15.75" thickBot="1" x14ac:dyDescent="0.3">
      <c r="A7" s="499" t="s">
        <v>553</v>
      </c>
      <c r="B7" s="656" t="s">
        <v>654</v>
      </c>
      <c r="C7" s="657"/>
    </row>
    <row r="8" spans="1:3" ht="15.75" thickBot="1" x14ac:dyDescent="0.3">
      <c r="A8" s="655"/>
      <c r="B8" s="655"/>
      <c r="C8" s="655"/>
    </row>
    <row r="9" spans="1:3" ht="15.75" x14ac:dyDescent="0.25">
      <c r="A9" s="651" t="s">
        <v>554</v>
      </c>
      <c r="B9" s="652"/>
      <c r="C9" s="653"/>
    </row>
    <row r="10" spans="1:3" ht="31.5" x14ac:dyDescent="0.25">
      <c r="A10" s="496" t="s">
        <v>555</v>
      </c>
      <c r="B10" s="497" t="s">
        <v>556</v>
      </c>
      <c r="C10" s="498" t="s">
        <v>557</v>
      </c>
    </row>
    <row r="11" spans="1:3" x14ac:dyDescent="0.25">
      <c r="A11" s="500" t="s">
        <v>223</v>
      </c>
      <c r="B11" s="501">
        <v>78768042.995539993</v>
      </c>
      <c r="C11" s="502">
        <v>137872000</v>
      </c>
    </row>
    <row r="12" spans="1:3" x14ac:dyDescent="0.25">
      <c r="A12" s="500" t="s">
        <v>558</v>
      </c>
      <c r="B12" s="501">
        <v>0</v>
      </c>
      <c r="C12" s="502">
        <v>0</v>
      </c>
    </row>
    <row r="13" spans="1:3" x14ac:dyDescent="0.25">
      <c r="A13" s="500" t="s">
        <v>559</v>
      </c>
      <c r="B13" s="501">
        <v>0</v>
      </c>
      <c r="C13" s="502">
        <v>0</v>
      </c>
    </row>
    <row r="14" spans="1:3" x14ac:dyDescent="0.25">
      <c r="A14" s="500" t="s">
        <v>560</v>
      </c>
      <c r="B14" s="501">
        <v>0</v>
      </c>
      <c r="C14" s="502">
        <v>0</v>
      </c>
    </row>
    <row r="15" spans="1:3" x14ac:dyDescent="0.25">
      <c r="A15" s="500" t="s">
        <v>561</v>
      </c>
      <c r="B15" s="501">
        <v>2500000</v>
      </c>
      <c r="C15" s="502">
        <v>2500000</v>
      </c>
    </row>
    <row r="16" spans="1:3" x14ac:dyDescent="0.25">
      <c r="A16" s="500" t="s">
        <v>562</v>
      </c>
      <c r="B16" s="501">
        <v>0</v>
      </c>
      <c r="C16" s="502">
        <v>0</v>
      </c>
    </row>
    <row r="17" spans="1:3" x14ac:dyDescent="0.25">
      <c r="A17" s="503" t="s">
        <v>563</v>
      </c>
      <c r="B17" s="501">
        <v>0</v>
      </c>
      <c r="C17" s="502">
        <v>0</v>
      </c>
    </row>
    <row r="18" spans="1:3" x14ac:dyDescent="0.25">
      <c r="A18" s="500" t="s">
        <v>564</v>
      </c>
      <c r="B18" s="501">
        <v>0</v>
      </c>
      <c r="C18" s="502">
        <v>0</v>
      </c>
    </row>
    <row r="19" spans="1:3" x14ac:dyDescent="0.25">
      <c r="A19" s="503" t="s">
        <v>655</v>
      </c>
      <c r="B19" s="501">
        <v>7387953</v>
      </c>
      <c r="C19" s="502">
        <v>7387953</v>
      </c>
    </row>
    <row r="20" spans="1:3" ht="16.5" thickBot="1" x14ac:dyDescent="0.3">
      <c r="A20" s="504" t="s">
        <v>22</v>
      </c>
      <c r="B20" s="505">
        <f>SUM(B11:B19)</f>
        <v>88655995.995539993</v>
      </c>
      <c r="C20" s="506">
        <f>SUM(C11:C19)</f>
        <v>147759953</v>
      </c>
    </row>
    <row r="21" spans="1:3" ht="15.75" thickBot="1" x14ac:dyDescent="0.3"/>
    <row r="22" spans="1:3" ht="15.75" x14ac:dyDescent="0.25">
      <c r="A22" s="651" t="s">
        <v>565</v>
      </c>
      <c r="B22" s="652"/>
      <c r="C22" s="653"/>
    </row>
    <row r="23" spans="1:3" ht="31.5" x14ac:dyDescent="0.25">
      <c r="A23" s="496" t="s">
        <v>566</v>
      </c>
      <c r="B23" s="497" t="s">
        <v>556</v>
      </c>
      <c r="C23" s="498" t="s">
        <v>557</v>
      </c>
    </row>
    <row r="24" spans="1:3" x14ac:dyDescent="0.25">
      <c r="A24" s="503" t="s">
        <v>688</v>
      </c>
      <c r="B24" s="501">
        <v>34654153.000000007</v>
      </c>
      <c r="C24" s="502">
        <v>50961989.700000003</v>
      </c>
    </row>
    <row r="25" spans="1:3" x14ac:dyDescent="0.25">
      <c r="A25" s="503" t="s">
        <v>650</v>
      </c>
      <c r="B25" s="501">
        <v>0</v>
      </c>
      <c r="C25" s="502">
        <v>16279852.300000003</v>
      </c>
    </row>
    <row r="26" spans="1:3" x14ac:dyDescent="0.25">
      <c r="A26" s="503" t="s">
        <v>651</v>
      </c>
      <c r="B26" s="501">
        <v>44113890</v>
      </c>
      <c r="C26" s="502">
        <v>70630158</v>
      </c>
    </row>
    <row r="27" spans="1:3" x14ac:dyDescent="0.25">
      <c r="A27" s="503" t="s">
        <v>652</v>
      </c>
      <c r="B27" s="501">
        <v>2500000</v>
      </c>
      <c r="C27" s="502">
        <v>2500000</v>
      </c>
    </row>
    <row r="28" spans="1:3" x14ac:dyDescent="0.25">
      <c r="A28" s="503" t="s">
        <v>653</v>
      </c>
      <c r="B28" s="501">
        <v>7387953</v>
      </c>
      <c r="C28" s="502">
        <v>7387953</v>
      </c>
    </row>
    <row r="29" spans="1:3" ht="16.5" thickBot="1" x14ac:dyDescent="0.3">
      <c r="A29" s="504" t="s">
        <v>22</v>
      </c>
      <c r="B29" s="505">
        <f>SUM(B24:B28)</f>
        <v>88655996</v>
      </c>
      <c r="C29" s="506">
        <f>SUM(C24:C28)</f>
        <v>147759953</v>
      </c>
    </row>
  </sheetData>
  <mergeCells count="8">
    <mergeCell ref="A9:C9"/>
    <mergeCell ref="A22:C22"/>
    <mergeCell ref="A1:C1"/>
    <mergeCell ref="A2:C2"/>
    <mergeCell ref="A5:C5"/>
    <mergeCell ref="A6:C6"/>
    <mergeCell ref="B7:C7"/>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51"/>
  <sheetViews>
    <sheetView topLeftCell="A13" zoomScale="85" zoomScaleNormal="85" workbookViewId="0">
      <selection activeCell="B66" sqref="B66"/>
    </sheetView>
  </sheetViews>
  <sheetFormatPr defaultRowHeight="15" x14ac:dyDescent="0.25"/>
  <cols>
    <col min="1" max="1" width="20.85546875" style="485" bestFit="1" customWidth="1"/>
    <col min="2" max="2" width="68.85546875" style="485" customWidth="1"/>
    <col min="3" max="3" width="72" style="485" customWidth="1"/>
    <col min="4" max="4" width="9.140625" style="485"/>
    <col min="5" max="5" width="14.140625" style="485" customWidth="1"/>
    <col min="6" max="6" width="18" style="485" customWidth="1"/>
    <col min="7" max="7" width="78.5703125" style="485" customWidth="1"/>
    <col min="8" max="16384" width="9.140625" style="485"/>
  </cols>
  <sheetData>
    <row r="4" spans="1:3" ht="67.5" customHeight="1" x14ac:dyDescent="0.25">
      <c r="A4" s="658" t="s">
        <v>567</v>
      </c>
      <c r="B4" s="658"/>
      <c r="C4" s="658"/>
    </row>
    <row r="6" spans="1:3" ht="15.75" thickBot="1" x14ac:dyDescent="0.3"/>
    <row r="7" spans="1:3" ht="15.75" thickBot="1" x14ac:dyDescent="0.3">
      <c r="A7" s="507"/>
      <c r="B7" s="508" t="s">
        <v>568</v>
      </c>
      <c r="C7" s="507"/>
    </row>
    <row r="8" spans="1:3" ht="51" x14ac:dyDescent="0.25">
      <c r="A8" s="509" t="s">
        <v>569</v>
      </c>
      <c r="B8" s="510" t="s">
        <v>570</v>
      </c>
      <c r="C8" s="507"/>
    </row>
    <row r="9" spans="1:3" ht="25.5" x14ac:dyDescent="0.25">
      <c r="A9" s="511" t="s">
        <v>571</v>
      </c>
      <c r="B9" s="512" t="s">
        <v>572</v>
      </c>
      <c r="C9" s="507"/>
    </row>
    <row r="10" spans="1:3" x14ac:dyDescent="0.25">
      <c r="A10" s="513"/>
      <c r="B10" s="514"/>
      <c r="C10" s="507"/>
    </row>
    <row r="11" spans="1:3" ht="15.75" thickBot="1" x14ac:dyDescent="0.3">
      <c r="A11" s="515"/>
      <c r="B11" s="516"/>
      <c r="C11" s="507"/>
    </row>
    <row r="12" spans="1:3" s="518" customFormat="1" ht="15.75" thickBot="1" x14ac:dyDescent="0.3">
      <c r="A12" s="507"/>
      <c r="B12" s="508" t="s">
        <v>573</v>
      </c>
      <c r="C12" s="517"/>
    </row>
    <row r="13" spans="1:3" ht="25.5" x14ac:dyDescent="0.25">
      <c r="A13" s="519" t="s">
        <v>574</v>
      </c>
      <c r="B13" s="520" t="s">
        <v>575</v>
      </c>
      <c r="C13" s="507"/>
    </row>
    <row r="14" spans="1:3" ht="15.75" thickBot="1" x14ac:dyDescent="0.3">
      <c r="A14" s="521" t="s">
        <v>576</v>
      </c>
      <c r="B14" s="522" t="s">
        <v>577</v>
      </c>
      <c r="C14" s="507"/>
    </row>
    <row r="15" spans="1:3" ht="15.75" thickBot="1" x14ac:dyDescent="0.3">
      <c r="A15" s="507"/>
      <c r="B15" s="507"/>
      <c r="C15" s="507"/>
    </row>
    <row r="16" spans="1:3" ht="15.75" thickBot="1" x14ac:dyDescent="0.3">
      <c r="A16" s="507"/>
      <c r="B16" s="508" t="s">
        <v>578</v>
      </c>
      <c r="C16" s="507"/>
    </row>
    <row r="17" spans="1:3" x14ac:dyDescent="0.25">
      <c r="A17" s="659" t="s">
        <v>579</v>
      </c>
      <c r="B17" s="523" t="s">
        <v>580</v>
      </c>
      <c r="C17" s="507"/>
    </row>
    <row r="18" spans="1:3" ht="15.75" customHeight="1" x14ac:dyDescent="0.25">
      <c r="A18" s="660"/>
      <c r="B18" s="524" t="s">
        <v>581</v>
      </c>
      <c r="C18" s="507"/>
    </row>
    <row r="19" spans="1:3" ht="15.75" thickBot="1" x14ac:dyDescent="0.3">
      <c r="A19" s="661"/>
      <c r="B19" s="525" t="s">
        <v>582</v>
      </c>
      <c r="C19" s="507"/>
    </row>
    <row r="20" spans="1:3" ht="15.75" thickBot="1" x14ac:dyDescent="0.3">
      <c r="A20" s="507"/>
      <c r="B20" s="507"/>
      <c r="C20" s="507"/>
    </row>
    <row r="21" spans="1:3" ht="15.75" thickBot="1" x14ac:dyDescent="0.3">
      <c r="A21" s="526"/>
      <c r="B21" s="508" t="s">
        <v>578</v>
      </c>
      <c r="C21" s="507"/>
    </row>
    <row r="22" spans="1:3" x14ac:dyDescent="0.25">
      <c r="A22" s="662" t="s">
        <v>254</v>
      </c>
      <c r="B22" s="523" t="s">
        <v>224</v>
      </c>
      <c r="C22" s="507"/>
    </row>
    <row r="23" spans="1:3" x14ac:dyDescent="0.25">
      <c r="A23" s="663"/>
      <c r="B23" s="524" t="s">
        <v>583</v>
      </c>
      <c r="C23" s="507"/>
    </row>
    <row r="24" spans="1:3" x14ac:dyDescent="0.25">
      <c r="A24" s="663"/>
      <c r="B24" s="524" t="s">
        <v>584</v>
      </c>
      <c r="C24" s="507"/>
    </row>
    <row r="25" spans="1:3" x14ac:dyDescent="0.25">
      <c r="A25" s="663"/>
      <c r="B25" s="524" t="s">
        <v>585</v>
      </c>
      <c r="C25" s="507"/>
    </row>
    <row r="26" spans="1:3" x14ac:dyDescent="0.25">
      <c r="A26" s="663"/>
      <c r="B26" s="524" t="s">
        <v>586</v>
      </c>
      <c r="C26" s="507"/>
    </row>
    <row r="27" spans="1:3" x14ac:dyDescent="0.25">
      <c r="A27" s="663"/>
      <c r="B27" s="524" t="s">
        <v>587</v>
      </c>
      <c r="C27" s="507"/>
    </row>
    <row r="28" spans="1:3" ht="15" customHeight="1" x14ac:dyDescent="0.25">
      <c r="A28" s="663"/>
      <c r="B28" s="524" t="s">
        <v>588</v>
      </c>
      <c r="C28" s="507"/>
    </row>
    <row r="29" spans="1:3" ht="15.75" thickBot="1" x14ac:dyDescent="0.3">
      <c r="A29" s="664"/>
      <c r="B29" s="527" t="s">
        <v>589</v>
      </c>
      <c r="C29" s="507"/>
    </row>
    <row r="30" spans="1:3" ht="15.75" thickBot="1" x14ac:dyDescent="0.3">
      <c r="A30" s="507"/>
      <c r="B30" s="507"/>
      <c r="C30" s="507"/>
    </row>
    <row r="31" spans="1:3" ht="15.75" thickBot="1" x14ac:dyDescent="0.3">
      <c r="A31" s="507"/>
      <c r="B31" s="508" t="s">
        <v>24</v>
      </c>
      <c r="C31" s="508" t="s">
        <v>578</v>
      </c>
    </row>
    <row r="32" spans="1:3" x14ac:dyDescent="0.25">
      <c r="A32" s="665" t="s">
        <v>590</v>
      </c>
      <c r="B32" s="655" t="s">
        <v>591</v>
      </c>
      <c r="C32" s="528" t="s">
        <v>592</v>
      </c>
    </row>
    <row r="33" spans="1:3" x14ac:dyDescent="0.25">
      <c r="A33" s="666"/>
      <c r="B33" s="655"/>
      <c r="C33" s="529" t="s">
        <v>593</v>
      </c>
    </row>
    <row r="34" spans="1:3" x14ac:dyDescent="0.25">
      <c r="A34" s="666"/>
      <c r="B34" s="655"/>
      <c r="C34" s="529" t="s">
        <v>594</v>
      </c>
    </row>
    <row r="35" spans="1:3" x14ac:dyDescent="0.25">
      <c r="A35" s="666"/>
      <c r="B35" s="655"/>
      <c r="C35" s="529" t="s">
        <v>595</v>
      </c>
    </row>
    <row r="36" spans="1:3" x14ac:dyDescent="0.25">
      <c r="A36" s="666"/>
      <c r="B36" s="655"/>
      <c r="C36" s="529" t="s">
        <v>580</v>
      </c>
    </row>
    <row r="37" spans="1:3" x14ac:dyDescent="0.25">
      <c r="A37" s="666"/>
      <c r="B37" s="655"/>
      <c r="C37" s="529" t="s">
        <v>596</v>
      </c>
    </row>
    <row r="38" spans="1:3" x14ac:dyDescent="0.25">
      <c r="A38" s="666"/>
      <c r="B38" s="668"/>
      <c r="C38" s="529" t="s">
        <v>597</v>
      </c>
    </row>
    <row r="39" spans="1:3" x14ac:dyDescent="0.25">
      <c r="A39" s="666"/>
      <c r="B39" s="669" t="s">
        <v>598</v>
      </c>
      <c r="C39" s="529" t="s">
        <v>599</v>
      </c>
    </row>
    <row r="40" spans="1:3" x14ac:dyDescent="0.25">
      <c r="A40" s="666"/>
      <c r="B40" s="670"/>
      <c r="C40" s="529" t="s">
        <v>600</v>
      </c>
    </row>
    <row r="41" spans="1:3" x14ac:dyDescent="0.25">
      <c r="A41" s="666"/>
      <c r="B41" s="670"/>
      <c r="C41" s="529" t="s">
        <v>601</v>
      </c>
    </row>
    <row r="42" spans="1:3" x14ac:dyDescent="0.25">
      <c r="A42" s="666"/>
      <c r="B42" s="670"/>
      <c r="C42" s="529" t="s">
        <v>595</v>
      </c>
    </row>
    <row r="43" spans="1:3" x14ac:dyDescent="0.25">
      <c r="A43" s="666"/>
      <c r="B43" s="670"/>
      <c r="C43" s="529" t="s">
        <v>580</v>
      </c>
    </row>
    <row r="44" spans="1:3" x14ac:dyDescent="0.25">
      <c r="A44" s="666"/>
      <c r="B44" s="670"/>
      <c r="C44" s="529" t="s">
        <v>602</v>
      </c>
    </row>
    <row r="45" spans="1:3" x14ac:dyDescent="0.25">
      <c r="A45" s="666"/>
      <c r="B45" s="670"/>
      <c r="C45" s="529" t="s">
        <v>603</v>
      </c>
    </row>
    <row r="46" spans="1:3" x14ac:dyDescent="0.25">
      <c r="A46" s="666"/>
      <c r="B46" s="670"/>
      <c r="C46" s="529" t="s">
        <v>604</v>
      </c>
    </row>
    <row r="47" spans="1:3" x14ac:dyDescent="0.25">
      <c r="A47" s="666"/>
      <c r="B47" s="670"/>
      <c r="C47" s="529" t="s">
        <v>605</v>
      </c>
    </row>
    <row r="48" spans="1:3" x14ac:dyDescent="0.25">
      <c r="A48" s="666"/>
      <c r="B48" s="671"/>
      <c r="C48" s="529" t="s">
        <v>606</v>
      </c>
    </row>
    <row r="49" spans="1:3" x14ac:dyDescent="0.25">
      <c r="A49" s="666"/>
      <c r="B49" s="669" t="s">
        <v>607</v>
      </c>
      <c r="C49" s="529" t="s">
        <v>608</v>
      </c>
    </row>
    <row r="50" spans="1:3" x14ac:dyDescent="0.25">
      <c r="A50" s="666"/>
      <c r="B50" s="670"/>
      <c r="C50" s="529" t="s">
        <v>595</v>
      </c>
    </row>
    <row r="51" spans="1:3" x14ac:dyDescent="0.25">
      <c r="A51" s="667"/>
      <c r="B51" s="671"/>
      <c r="C51" s="529" t="s">
        <v>580</v>
      </c>
    </row>
  </sheetData>
  <mergeCells count="7">
    <mergeCell ref="A4:C4"/>
    <mergeCell ref="A17:A19"/>
    <mergeCell ref="A22:A29"/>
    <mergeCell ref="A32:A51"/>
    <mergeCell ref="B32:B38"/>
    <mergeCell ref="B39:B48"/>
    <mergeCell ref="B49:B51"/>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131"/>
  <sheetViews>
    <sheetView tabSelected="1" zoomScale="85" zoomScaleNormal="85" workbookViewId="0"/>
  </sheetViews>
  <sheetFormatPr defaultRowHeight="15" x14ac:dyDescent="0.2"/>
  <cols>
    <col min="1" max="1" width="14.85546875" style="564" customWidth="1"/>
    <col min="2" max="2" width="12.5703125" style="564" customWidth="1"/>
    <col min="3" max="3" width="42.7109375" style="564" bestFit="1" customWidth="1"/>
    <col min="4" max="4" width="29.5703125" style="564" bestFit="1" customWidth="1"/>
    <col min="5" max="6" width="12.85546875" style="564" customWidth="1"/>
    <col min="7" max="7" width="16.7109375" style="585" bestFit="1" customWidth="1"/>
    <col min="8" max="8" width="15.28515625" style="571" bestFit="1" customWidth="1"/>
    <col min="9" max="9" width="18" style="571" customWidth="1"/>
    <col min="10" max="10" width="12.7109375" style="565" customWidth="1"/>
    <col min="11" max="11" width="19.5703125" style="564" customWidth="1"/>
    <col min="12" max="12" width="15.5703125" style="564" customWidth="1"/>
    <col min="13" max="13" width="15" style="564" customWidth="1"/>
    <col min="14" max="14" width="23.7109375" style="565" customWidth="1"/>
    <col min="15" max="15" width="18.85546875" style="565" customWidth="1"/>
    <col min="16" max="16" width="20.140625" style="564" bestFit="1" customWidth="1"/>
    <col min="17" max="16384" width="9.140625" style="564"/>
  </cols>
  <sheetData>
    <row r="1" spans="1:19" ht="30" customHeight="1" x14ac:dyDescent="0.2">
      <c r="A1" s="530"/>
    </row>
    <row r="2" spans="1:19" ht="15.75" x14ac:dyDescent="0.2">
      <c r="A2" s="531" t="s">
        <v>609</v>
      </c>
    </row>
    <row r="3" spans="1:19" ht="15.75" x14ac:dyDescent="0.2">
      <c r="A3" s="532" t="s">
        <v>659</v>
      </c>
    </row>
    <row r="4" spans="1:19" ht="15.75" x14ac:dyDescent="0.2">
      <c r="A4" s="532" t="s">
        <v>656</v>
      </c>
    </row>
    <row r="5" spans="1:19" ht="15.75" x14ac:dyDescent="0.2">
      <c r="A5" s="532" t="s">
        <v>657</v>
      </c>
    </row>
    <row r="6" spans="1:19" ht="15.75" x14ac:dyDescent="0.2">
      <c r="A6" s="533"/>
    </row>
    <row r="7" spans="1:19" ht="15.75" x14ac:dyDescent="0.2">
      <c r="A7" s="532" t="s">
        <v>669</v>
      </c>
      <c r="B7" s="598">
        <v>42216</v>
      </c>
    </row>
    <row r="8" spans="1:19" ht="15.75" x14ac:dyDescent="0.2">
      <c r="A8" s="532" t="s">
        <v>658</v>
      </c>
    </row>
    <row r="9" spans="1:19" ht="15.75" x14ac:dyDescent="0.2">
      <c r="A9" s="532" t="s">
        <v>675</v>
      </c>
    </row>
    <row r="11" spans="1:19" ht="15.75" customHeight="1" x14ac:dyDescent="0.2">
      <c r="A11" s="709" t="s">
        <v>610</v>
      </c>
      <c r="B11" s="710"/>
      <c r="C11" s="710"/>
      <c r="D11" s="710"/>
      <c r="E11" s="710"/>
      <c r="F11" s="710"/>
      <c r="G11" s="710"/>
      <c r="H11" s="710"/>
      <c r="I11" s="710"/>
      <c r="J11" s="710"/>
      <c r="K11" s="710"/>
      <c r="L11" s="710"/>
      <c r="M11" s="710"/>
      <c r="N11" s="710"/>
      <c r="O11" s="710"/>
      <c r="P11" s="710"/>
      <c r="Q11" s="49"/>
      <c r="R11" s="49"/>
      <c r="S11" s="49"/>
    </row>
    <row r="12" spans="1:19" ht="15.75" x14ac:dyDescent="0.2">
      <c r="A12" s="692" t="s">
        <v>668</v>
      </c>
      <c r="B12" s="693"/>
      <c r="C12" s="693"/>
      <c r="D12" s="693"/>
      <c r="E12" s="693"/>
      <c r="F12" s="693"/>
      <c r="G12" s="693"/>
      <c r="H12" s="693"/>
      <c r="I12" s="693"/>
      <c r="J12" s="693"/>
      <c r="K12" s="693"/>
      <c r="L12" s="693"/>
      <c r="M12" s="693"/>
      <c r="N12" s="693"/>
      <c r="O12" s="693"/>
      <c r="P12" s="693"/>
      <c r="Q12" s="49"/>
      <c r="R12" s="49"/>
      <c r="S12" s="49"/>
    </row>
    <row r="13" spans="1:19" x14ac:dyDescent="0.2">
      <c r="A13" s="694" t="s">
        <v>611</v>
      </c>
      <c r="B13" s="686" t="s">
        <v>576</v>
      </c>
      <c r="C13" s="686" t="s">
        <v>612</v>
      </c>
      <c r="D13" s="686" t="s">
        <v>613</v>
      </c>
      <c r="E13" s="686" t="s">
        <v>614</v>
      </c>
      <c r="F13" s="686" t="s">
        <v>615</v>
      </c>
      <c r="G13" s="696" t="s">
        <v>616</v>
      </c>
      <c r="H13" s="696"/>
      <c r="I13" s="696"/>
      <c r="J13" s="686" t="s">
        <v>617</v>
      </c>
      <c r="K13" s="686" t="s">
        <v>618</v>
      </c>
      <c r="L13" s="686" t="s">
        <v>619</v>
      </c>
      <c r="M13" s="686"/>
      <c r="N13" s="707" t="s">
        <v>620</v>
      </c>
      <c r="O13" s="686" t="s">
        <v>621</v>
      </c>
      <c r="P13" s="686" t="s">
        <v>254</v>
      </c>
      <c r="Q13" s="49"/>
      <c r="R13" s="49"/>
      <c r="S13" s="49"/>
    </row>
    <row r="14" spans="1:19" ht="26.25" thickBot="1" x14ac:dyDescent="0.25">
      <c r="A14" s="695"/>
      <c r="B14" s="687"/>
      <c r="C14" s="687"/>
      <c r="D14" s="687"/>
      <c r="E14" s="687"/>
      <c r="F14" s="687"/>
      <c r="G14" s="534" t="s">
        <v>622</v>
      </c>
      <c r="H14" s="535" t="s">
        <v>623</v>
      </c>
      <c r="I14" s="535" t="s">
        <v>624</v>
      </c>
      <c r="J14" s="687"/>
      <c r="K14" s="687"/>
      <c r="L14" s="536" t="s">
        <v>625</v>
      </c>
      <c r="M14" s="536" t="s">
        <v>626</v>
      </c>
      <c r="N14" s="699"/>
      <c r="O14" s="687"/>
      <c r="P14" s="687"/>
      <c r="Q14" s="49"/>
      <c r="R14" s="49"/>
      <c r="S14" s="49"/>
    </row>
    <row r="15" spans="1:19" x14ac:dyDescent="0.2">
      <c r="A15" s="556" t="s">
        <v>660</v>
      </c>
      <c r="B15" s="557" t="s">
        <v>130</v>
      </c>
      <c r="C15" s="591" t="s">
        <v>687</v>
      </c>
      <c r="D15" s="557" t="s">
        <v>580</v>
      </c>
      <c r="E15" s="557">
        <v>1</v>
      </c>
      <c r="F15" s="581">
        <v>0</v>
      </c>
      <c r="G15" s="594">
        <v>50961989.699999996</v>
      </c>
      <c r="H15" s="567">
        <v>0.68</v>
      </c>
      <c r="I15" s="567">
        <v>0.31999999999999995</v>
      </c>
      <c r="J15" s="557" t="s">
        <v>661</v>
      </c>
      <c r="K15" s="557" t="s">
        <v>580</v>
      </c>
      <c r="L15" s="577">
        <v>42370</v>
      </c>
      <c r="M15" s="577">
        <v>42375</v>
      </c>
      <c r="N15" s="557" t="s">
        <v>662</v>
      </c>
      <c r="O15" s="581">
        <v>0</v>
      </c>
      <c r="P15" s="587" t="s">
        <v>224</v>
      </c>
      <c r="Q15" s="49" t="s">
        <v>686</v>
      </c>
      <c r="R15" s="49"/>
      <c r="S15" s="49"/>
    </row>
    <row r="16" spans="1:19" x14ac:dyDescent="0.2">
      <c r="A16" s="558"/>
      <c r="B16" s="559"/>
      <c r="C16" s="592"/>
      <c r="D16" s="559"/>
      <c r="E16" s="559"/>
      <c r="F16" s="559"/>
      <c r="G16" s="595"/>
      <c r="H16" s="572"/>
      <c r="I16" s="572"/>
      <c r="J16" s="559"/>
      <c r="K16" s="559"/>
      <c r="L16" s="578"/>
      <c r="M16" s="578"/>
      <c r="N16" s="559"/>
      <c r="O16" s="559"/>
      <c r="P16" s="588"/>
      <c r="Q16" s="49"/>
      <c r="R16" s="49"/>
      <c r="S16" s="49"/>
    </row>
    <row r="17" spans="1:19" x14ac:dyDescent="0.2">
      <c r="A17" s="558" t="s">
        <v>660</v>
      </c>
      <c r="B17" s="559" t="s">
        <v>131</v>
      </c>
      <c r="C17" s="592" t="s">
        <v>663</v>
      </c>
      <c r="D17" s="559" t="s">
        <v>580</v>
      </c>
      <c r="E17" s="559">
        <v>1</v>
      </c>
      <c r="F17" s="593">
        <v>2011020088</v>
      </c>
      <c r="G17" s="595">
        <v>16279852.299999999</v>
      </c>
      <c r="H17" s="572">
        <v>0</v>
      </c>
      <c r="I17" s="572">
        <v>1</v>
      </c>
      <c r="J17" s="559" t="s">
        <v>665</v>
      </c>
      <c r="K17" s="559" t="s">
        <v>580</v>
      </c>
      <c r="L17" s="578">
        <v>40905</v>
      </c>
      <c r="M17" s="578">
        <v>41001</v>
      </c>
      <c r="N17" s="559" t="s">
        <v>664</v>
      </c>
      <c r="O17" s="593" t="s">
        <v>234</v>
      </c>
      <c r="P17" s="588" t="s">
        <v>588</v>
      </c>
      <c r="Q17" s="49"/>
      <c r="R17" s="49"/>
      <c r="S17" s="49"/>
    </row>
    <row r="18" spans="1:19" x14ac:dyDescent="0.2">
      <c r="A18" s="558"/>
      <c r="B18" s="559"/>
      <c r="C18" s="592"/>
      <c r="D18" s="559"/>
      <c r="E18" s="559"/>
      <c r="F18" s="559"/>
      <c r="G18" s="595"/>
      <c r="H18" s="572"/>
      <c r="I18" s="572"/>
      <c r="J18" s="559"/>
      <c r="K18" s="559"/>
      <c r="L18" s="578"/>
      <c r="M18" s="578"/>
      <c r="N18" s="559"/>
      <c r="O18" s="559"/>
      <c r="P18" s="588"/>
      <c r="Q18" s="49"/>
      <c r="R18" s="49"/>
      <c r="S18" s="49"/>
    </row>
    <row r="19" spans="1:19" x14ac:dyDescent="0.2">
      <c r="A19" s="558" t="s">
        <v>666</v>
      </c>
      <c r="B19" s="559" t="s">
        <v>77</v>
      </c>
      <c r="C19" s="592" t="s">
        <v>29</v>
      </c>
      <c r="D19" s="559" t="s">
        <v>580</v>
      </c>
      <c r="E19" s="559">
        <v>1</v>
      </c>
      <c r="F19" s="593">
        <v>2010070114</v>
      </c>
      <c r="G19" s="595">
        <v>2840397.6429999997</v>
      </c>
      <c r="H19" s="572">
        <v>0</v>
      </c>
      <c r="I19" s="572">
        <v>1</v>
      </c>
      <c r="J19" s="559" t="s">
        <v>667</v>
      </c>
      <c r="K19" s="559" t="s">
        <v>580</v>
      </c>
      <c r="L19" s="578">
        <v>40389</v>
      </c>
      <c r="M19" s="578">
        <v>40638</v>
      </c>
      <c r="N19" s="559" t="s">
        <v>664</v>
      </c>
      <c r="O19" s="593" t="s">
        <v>231</v>
      </c>
      <c r="P19" s="588" t="s">
        <v>589</v>
      </c>
      <c r="Q19" s="49"/>
      <c r="R19" s="49"/>
      <c r="S19" s="49"/>
    </row>
    <row r="20" spans="1:19" x14ac:dyDescent="0.2">
      <c r="A20" s="558" t="s">
        <v>666</v>
      </c>
      <c r="B20" s="559" t="s">
        <v>132</v>
      </c>
      <c r="C20" s="592" t="s">
        <v>30</v>
      </c>
      <c r="D20" s="559" t="s">
        <v>580</v>
      </c>
      <c r="E20" s="559">
        <v>1</v>
      </c>
      <c r="F20" s="593">
        <v>2010050004</v>
      </c>
      <c r="G20" s="595">
        <v>1111412.6200000001</v>
      </c>
      <c r="H20" s="572">
        <v>0</v>
      </c>
      <c r="I20" s="572">
        <v>1</v>
      </c>
      <c r="J20" s="559" t="s">
        <v>667</v>
      </c>
      <c r="K20" s="559" t="s">
        <v>580</v>
      </c>
      <c r="L20" s="578">
        <v>40303</v>
      </c>
      <c r="M20" s="578">
        <v>40448</v>
      </c>
      <c r="N20" s="559" t="s">
        <v>664</v>
      </c>
      <c r="O20" s="593" t="s">
        <v>239</v>
      </c>
      <c r="P20" s="588" t="s">
        <v>589</v>
      </c>
      <c r="Q20" s="49"/>
      <c r="R20" s="49"/>
      <c r="S20" s="49"/>
    </row>
    <row r="21" spans="1:19" x14ac:dyDescent="0.2">
      <c r="A21" s="558" t="s">
        <v>666</v>
      </c>
      <c r="B21" s="559" t="s">
        <v>133</v>
      </c>
      <c r="C21" s="592" t="s">
        <v>672</v>
      </c>
      <c r="D21" s="559" t="s">
        <v>580</v>
      </c>
      <c r="E21" s="559">
        <v>1</v>
      </c>
      <c r="F21" s="593">
        <v>2010080046</v>
      </c>
      <c r="G21" s="595">
        <v>1824464.09</v>
      </c>
      <c r="H21" s="572">
        <v>0</v>
      </c>
      <c r="I21" s="572">
        <v>1</v>
      </c>
      <c r="J21" s="559" t="s">
        <v>667</v>
      </c>
      <c r="K21" s="559" t="s">
        <v>580</v>
      </c>
      <c r="L21" s="578">
        <v>40441</v>
      </c>
      <c r="M21" s="578">
        <v>40648</v>
      </c>
      <c r="N21" s="559" t="s">
        <v>664</v>
      </c>
      <c r="O21" s="593" t="s">
        <v>236</v>
      </c>
      <c r="P21" s="588" t="s">
        <v>589</v>
      </c>
      <c r="Q21" s="49"/>
      <c r="R21" s="49"/>
      <c r="S21" s="49"/>
    </row>
    <row r="22" spans="1:19" x14ac:dyDescent="0.2">
      <c r="A22" s="558" t="s">
        <v>666</v>
      </c>
      <c r="B22" s="559" t="s">
        <v>134</v>
      </c>
      <c r="C22" s="599" t="s">
        <v>516</v>
      </c>
      <c r="D22" s="559" t="s">
        <v>580</v>
      </c>
      <c r="E22" s="559">
        <v>1</v>
      </c>
      <c r="F22" s="593">
        <v>2012100105</v>
      </c>
      <c r="G22" s="595">
        <v>1251341.04</v>
      </c>
      <c r="H22" s="572">
        <v>1</v>
      </c>
      <c r="I22" s="572">
        <v>0</v>
      </c>
      <c r="J22" s="559" t="s">
        <v>667</v>
      </c>
      <c r="K22" s="559" t="s">
        <v>581</v>
      </c>
      <c r="L22" s="578">
        <v>41205</v>
      </c>
      <c r="M22" s="578">
        <v>41282</v>
      </c>
      <c r="N22" s="559" t="s">
        <v>670</v>
      </c>
      <c r="O22" s="593" t="s">
        <v>238</v>
      </c>
      <c r="P22" s="588" t="s">
        <v>589</v>
      </c>
      <c r="Q22" s="49"/>
      <c r="R22" s="49"/>
      <c r="S22" s="49"/>
    </row>
    <row r="23" spans="1:19" x14ac:dyDescent="0.2">
      <c r="A23" s="558" t="s">
        <v>666</v>
      </c>
      <c r="B23" s="559" t="s">
        <v>135</v>
      </c>
      <c r="C23" s="599" t="s">
        <v>671</v>
      </c>
      <c r="D23" s="559" t="s">
        <v>600</v>
      </c>
      <c r="E23" s="559">
        <v>1</v>
      </c>
      <c r="F23" s="593">
        <v>2013120056</v>
      </c>
      <c r="G23" s="595">
        <v>7335840</v>
      </c>
      <c r="H23" s="572">
        <v>1</v>
      </c>
      <c r="I23" s="572">
        <v>0</v>
      </c>
      <c r="J23" s="559" t="s">
        <v>667</v>
      </c>
      <c r="K23" s="559" t="s">
        <v>581</v>
      </c>
      <c r="L23" s="578">
        <v>41635</v>
      </c>
      <c r="M23" s="578">
        <v>41768</v>
      </c>
      <c r="N23" s="559"/>
      <c r="O23" s="593" t="s">
        <v>508</v>
      </c>
      <c r="P23" s="588" t="s">
        <v>588</v>
      </c>
      <c r="Q23" s="49"/>
      <c r="R23" s="49"/>
      <c r="S23" s="49"/>
    </row>
    <row r="24" spans="1:19" x14ac:dyDescent="0.2">
      <c r="A24" s="558" t="s">
        <v>666</v>
      </c>
      <c r="B24" s="559" t="s">
        <v>136</v>
      </c>
      <c r="C24" s="599" t="s">
        <v>499</v>
      </c>
      <c r="D24" s="559" t="s">
        <v>580</v>
      </c>
      <c r="E24" s="559">
        <v>1</v>
      </c>
      <c r="F24" s="593">
        <v>2011100001</v>
      </c>
      <c r="G24" s="595">
        <v>2061207.9400000004</v>
      </c>
      <c r="H24" s="572">
        <v>0</v>
      </c>
      <c r="I24" s="572">
        <v>1</v>
      </c>
      <c r="J24" s="559" t="s">
        <v>667</v>
      </c>
      <c r="K24" s="559" t="s">
        <v>580</v>
      </c>
      <c r="L24" s="578">
        <v>40820</v>
      </c>
      <c r="M24" s="578">
        <v>40984</v>
      </c>
      <c r="N24" s="559" t="s">
        <v>664</v>
      </c>
      <c r="O24" s="593" t="s">
        <v>233</v>
      </c>
      <c r="P24" s="588" t="s">
        <v>589</v>
      </c>
      <c r="Q24" s="49"/>
      <c r="R24" s="49"/>
      <c r="S24" s="49"/>
    </row>
    <row r="25" spans="1:19" x14ac:dyDescent="0.2">
      <c r="A25" s="558" t="s">
        <v>666</v>
      </c>
      <c r="B25" s="559" t="s">
        <v>136</v>
      </c>
      <c r="C25" s="599" t="s">
        <v>36</v>
      </c>
      <c r="D25" s="559" t="s">
        <v>580</v>
      </c>
      <c r="E25" s="559">
        <v>1</v>
      </c>
      <c r="F25" s="593">
        <v>2012110072</v>
      </c>
      <c r="G25" s="595">
        <v>1500000</v>
      </c>
      <c r="H25" s="572">
        <v>0</v>
      </c>
      <c r="I25" s="572">
        <v>1</v>
      </c>
      <c r="J25" s="559" t="s">
        <v>667</v>
      </c>
      <c r="K25" s="559" t="s">
        <v>580</v>
      </c>
      <c r="L25" s="578">
        <v>40820</v>
      </c>
      <c r="M25" s="578">
        <v>40984</v>
      </c>
      <c r="N25" s="559" t="s">
        <v>664</v>
      </c>
      <c r="O25" s="593" t="s">
        <v>500</v>
      </c>
      <c r="P25" s="588" t="s">
        <v>589</v>
      </c>
      <c r="Q25" s="49"/>
      <c r="R25" s="49"/>
      <c r="S25" s="49"/>
    </row>
    <row r="26" spans="1:19" x14ac:dyDescent="0.2">
      <c r="A26" s="558" t="s">
        <v>666</v>
      </c>
      <c r="B26" s="559" t="s">
        <v>136</v>
      </c>
      <c r="C26" s="599" t="s">
        <v>37</v>
      </c>
      <c r="D26" s="559" t="s">
        <v>580</v>
      </c>
      <c r="E26" s="559">
        <v>1</v>
      </c>
      <c r="F26" s="593">
        <v>2011100001</v>
      </c>
      <c r="G26" s="595">
        <v>4319179.76</v>
      </c>
      <c r="H26" s="572">
        <v>0</v>
      </c>
      <c r="I26" s="572">
        <v>1</v>
      </c>
      <c r="J26" s="559" t="s">
        <v>667</v>
      </c>
      <c r="K26" s="559" t="s">
        <v>580</v>
      </c>
      <c r="L26" s="578">
        <v>40820</v>
      </c>
      <c r="M26" s="578">
        <v>40984</v>
      </c>
      <c r="N26" s="559" t="s">
        <v>664</v>
      </c>
      <c r="O26" s="593" t="s">
        <v>232</v>
      </c>
      <c r="P26" s="588" t="s">
        <v>588</v>
      </c>
      <c r="Q26" s="49"/>
      <c r="R26" s="49"/>
      <c r="S26" s="49"/>
    </row>
    <row r="27" spans="1:19" x14ac:dyDescent="0.2">
      <c r="A27" s="558" t="s">
        <v>666</v>
      </c>
      <c r="B27" s="559" t="s">
        <v>137</v>
      </c>
      <c r="C27" s="599" t="s">
        <v>39</v>
      </c>
      <c r="D27" s="559" t="s">
        <v>600</v>
      </c>
      <c r="E27" s="559">
        <v>1</v>
      </c>
      <c r="F27" s="593">
        <v>2015050022</v>
      </c>
      <c r="G27" s="595">
        <v>5222968.0269999998</v>
      </c>
      <c r="H27" s="572">
        <v>1</v>
      </c>
      <c r="I27" s="572">
        <v>0</v>
      </c>
      <c r="J27" s="559" t="s">
        <v>667</v>
      </c>
      <c r="K27" s="559" t="s">
        <v>581</v>
      </c>
      <c r="L27" s="578">
        <v>42136</v>
      </c>
      <c r="M27" s="578">
        <v>42215</v>
      </c>
      <c r="N27" s="559"/>
      <c r="O27" s="593">
        <v>0</v>
      </c>
      <c r="P27" s="588" t="s">
        <v>583</v>
      </c>
      <c r="Q27" s="49"/>
      <c r="R27" s="49"/>
      <c r="S27" s="49"/>
    </row>
    <row r="28" spans="1:19" x14ac:dyDescent="0.2">
      <c r="A28" s="558" t="s">
        <v>666</v>
      </c>
      <c r="B28" s="559" t="s">
        <v>138</v>
      </c>
      <c r="C28" s="599" t="s">
        <v>432</v>
      </c>
      <c r="D28" s="559" t="s">
        <v>580</v>
      </c>
      <c r="E28" s="559">
        <v>1</v>
      </c>
      <c r="F28" s="593">
        <v>2011100052</v>
      </c>
      <c r="G28" s="595">
        <v>2220916.58</v>
      </c>
      <c r="H28" s="572">
        <v>0</v>
      </c>
      <c r="I28" s="572">
        <v>1</v>
      </c>
      <c r="J28" s="559" t="s">
        <v>667</v>
      </c>
      <c r="K28" s="559" t="s">
        <v>580</v>
      </c>
      <c r="L28" s="578">
        <v>40834</v>
      </c>
      <c r="M28" s="578">
        <v>40919</v>
      </c>
      <c r="N28" s="559" t="s">
        <v>664</v>
      </c>
      <c r="O28" s="593" t="s">
        <v>228</v>
      </c>
      <c r="P28" s="588" t="s">
        <v>589</v>
      </c>
      <c r="Q28" s="49"/>
      <c r="R28" s="49"/>
      <c r="S28" s="49"/>
    </row>
    <row r="29" spans="1:19" x14ac:dyDescent="0.2">
      <c r="A29" s="558" t="s">
        <v>666</v>
      </c>
      <c r="B29" s="559" t="s">
        <v>138</v>
      </c>
      <c r="C29" s="599" t="s">
        <v>472</v>
      </c>
      <c r="D29" s="559" t="s">
        <v>580</v>
      </c>
      <c r="E29" s="559">
        <v>1</v>
      </c>
      <c r="F29" s="593">
        <v>2010070009</v>
      </c>
      <c r="G29" s="595">
        <v>2129000</v>
      </c>
      <c r="H29" s="572">
        <v>0</v>
      </c>
      <c r="I29" s="572">
        <v>1</v>
      </c>
      <c r="J29" s="559" t="s">
        <v>667</v>
      </c>
      <c r="K29" s="559" t="s">
        <v>580</v>
      </c>
      <c r="L29" s="578">
        <v>40834</v>
      </c>
      <c r="M29" s="578">
        <v>40919</v>
      </c>
      <c r="N29" s="559" t="s">
        <v>664</v>
      </c>
      <c r="O29" s="593" t="s">
        <v>237</v>
      </c>
      <c r="P29" s="588" t="s">
        <v>589</v>
      </c>
      <c r="Q29" s="49"/>
      <c r="R29" s="49"/>
      <c r="S29" s="49"/>
    </row>
    <row r="30" spans="1:19" x14ac:dyDescent="0.2">
      <c r="A30" s="558" t="s">
        <v>666</v>
      </c>
      <c r="B30" s="559" t="s">
        <v>141</v>
      </c>
      <c r="C30" s="592" t="s">
        <v>673</v>
      </c>
      <c r="D30" s="559" t="s">
        <v>580</v>
      </c>
      <c r="E30" s="559">
        <v>1</v>
      </c>
      <c r="F30" s="593">
        <v>2010010046</v>
      </c>
      <c r="G30" s="595">
        <v>3604071.01</v>
      </c>
      <c r="H30" s="572">
        <v>0</v>
      </c>
      <c r="I30" s="572">
        <v>1</v>
      </c>
      <c r="J30" s="559" t="s">
        <v>667</v>
      </c>
      <c r="K30" s="559" t="s">
        <v>580</v>
      </c>
      <c r="L30" s="578">
        <v>40193</v>
      </c>
      <c r="M30" s="578">
        <v>40508</v>
      </c>
      <c r="N30" s="559" t="s">
        <v>664</v>
      </c>
      <c r="O30" s="593" t="s">
        <v>229</v>
      </c>
      <c r="P30" s="588" t="s">
        <v>589</v>
      </c>
      <c r="Q30" s="49"/>
      <c r="R30" s="49"/>
      <c r="S30" s="49"/>
    </row>
    <row r="31" spans="1:19" x14ac:dyDescent="0.2">
      <c r="A31" s="558" t="s">
        <v>666</v>
      </c>
      <c r="B31" s="559" t="s">
        <v>142</v>
      </c>
      <c r="C31" s="592" t="s">
        <v>674</v>
      </c>
      <c r="D31" s="559" t="s">
        <v>580</v>
      </c>
      <c r="E31" s="559">
        <v>1</v>
      </c>
      <c r="F31" s="593">
        <v>2011100084</v>
      </c>
      <c r="G31" s="595">
        <v>1596132.7000000002</v>
      </c>
      <c r="H31" s="572">
        <v>0</v>
      </c>
      <c r="I31" s="572">
        <v>1</v>
      </c>
      <c r="J31" s="559" t="s">
        <v>667</v>
      </c>
      <c r="K31" s="559" t="s">
        <v>580</v>
      </c>
      <c r="L31" s="578">
        <v>40837</v>
      </c>
      <c r="M31" s="578">
        <v>40906</v>
      </c>
      <c r="N31" s="559" t="s">
        <v>664</v>
      </c>
      <c r="O31" s="593" t="s">
        <v>230</v>
      </c>
      <c r="P31" s="588" t="s">
        <v>589</v>
      </c>
      <c r="Q31" s="49"/>
      <c r="R31" s="49"/>
      <c r="S31" s="49"/>
    </row>
    <row r="32" spans="1:19" ht="25.5" x14ac:dyDescent="0.2">
      <c r="A32" s="558" t="s">
        <v>666</v>
      </c>
      <c r="B32" s="559" t="s">
        <v>143</v>
      </c>
      <c r="C32" s="599" t="s">
        <v>64</v>
      </c>
      <c r="D32" s="559" t="s">
        <v>580</v>
      </c>
      <c r="E32" s="559">
        <v>1</v>
      </c>
      <c r="F32" s="593">
        <v>2010010031</v>
      </c>
      <c r="G32" s="595">
        <v>236337.63</v>
      </c>
      <c r="H32" s="572">
        <v>0</v>
      </c>
      <c r="I32" s="572">
        <v>1</v>
      </c>
      <c r="J32" s="559" t="s">
        <v>667</v>
      </c>
      <c r="K32" s="559" t="s">
        <v>580</v>
      </c>
      <c r="L32" s="578">
        <v>40189</v>
      </c>
      <c r="M32" s="578">
        <v>41097</v>
      </c>
      <c r="N32" s="559" t="s">
        <v>664</v>
      </c>
      <c r="O32" s="593" t="s">
        <v>235</v>
      </c>
      <c r="P32" s="588" t="s">
        <v>589</v>
      </c>
      <c r="Q32" s="49"/>
      <c r="R32" s="49"/>
      <c r="S32" s="49"/>
    </row>
    <row r="33" spans="1:19" x14ac:dyDescent="0.2">
      <c r="A33" s="558" t="s">
        <v>666</v>
      </c>
      <c r="B33" s="559" t="s">
        <v>227</v>
      </c>
      <c r="C33" s="592" t="s">
        <v>676</v>
      </c>
      <c r="D33" s="559" t="s">
        <v>600</v>
      </c>
      <c r="E33" s="559">
        <v>1</v>
      </c>
      <c r="F33" s="593">
        <v>2014080004</v>
      </c>
      <c r="G33" s="595">
        <v>8186100</v>
      </c>
      <c r="H33" s="572">
        <v>0.86022447479999997</v>
      </c>
      <c r="I33" s="572">
        <v>0.13977552520000003</v>
      </c>
      <c r="J33" s="559" t="s">
        <v>667</v>
      </c>
      <c r="K33" s="559" t="s">
        <v>581</v>
      </c>
      <c r="L33" s="578">
        <v>41856</v>
      </c>
      <c r="M33" s="578">
        <v>41993</v>
      </c>
      <c r="N33" s="559"/>
      <c r="O33" s="593">
        <v>0</v>
      </c>
      <c r="P33" s="588" t="s">
        <v>588</v>
      </c>
      <c r="Q33" s="49"/>
      <c r="R33" s="49"/>
      <c r="S33" s="49"/>
    </row>
    <row r="34" spans="1:19" x14ac:dyDescent="0.2">
      <c r="A34" s="558" t="s">
        <v>666</v>
      </c>
      <c r="B34" s="561" t="s">
        <v>506</v>
      </c>
      <c r="C34" s="600" t="s">
        <v>38</v>
      </c>
      <c r="D34" s="561" t="s">
        <v>600</v>
      </c>
      <c r="E34" s="561">
        <v>1</v>
      </c>
      <c r="F34" s="601">
        <v>2015010047</v>
      </c>
      <c r="G34" s="596">
        <v>9085430</v>
      </c>
      <c r="H34" s="568">
        <v>0.86022447479999997</v>
      </c>
      <c r="I34" s="568">
        <v>0.13977552520000003</v>
      </c>
      <c r="J34" s="559" t="s">
        <v>667</v>
      </c>
      <c r="K34" s="561" t="s">
        <v>581</v>
      </c>
      <c r="L34" s="579">
        <v>42031</v>
      </c>
      <c r="M34" s="579">
        <v>42154</v>
      </c>
      <c r="N34" s="561"/>
      <c r="O34" s="601">
        <v>0</v>
      </c>
      <c r="P34" s="589" t="s">
        <v>588</v>
      </c>
      <c r="Q34" s="49"/>
      <c r="R34" s="49"/>
      <c r="S34" s="49"/>
    </row>
    <row r="35" spans="1:19" x14ac:dyDescent="0.2">
      <c r="A35" s="558" t="s">
        <v>666</v>
      </c>
      <c r="B35" s="561" t="s">
        <v>505</v>
      </c>
      <c r="C35" s="600" t="s">
        <v>62</v>
      </c>
      <c r="D35" s="561" t="s">
        <v>600</v>
      </c>
      <c r="E35" s="561">
        <v>1</v>
      </c>
      <c r="F35" s="601">
        <v>2014050039</v>
      </c>
      <c r="G35" s="596">
        <v>4714780</v>
      </c>
      <c r="H35" s="568">
        <v>0.86022447479999997</v>
      </c>
      <c r="I35" s="568">
        <v>0.13977552520000003</v>
      </c>
      <c r="J35" s="559" t="s">
        <v>667</v>
      </c>
      <c r="K35" s="561" t="s">
        <v>581</v>
      </c>
      <c r="L35" s="579">
        <v>41775</v>
      </c>
      <c r="M35" s="579">
        <v>41921</v>
      </c>
      <c r="N35" s="561"/>
      <c r="O35" s="601" t="s">
        <v>511</v>
      </c>
      <c r="P35" s="589" t="s">
        <v>588</v>
      </c>
      <c r="Q35" s="49"/>
      <c r="R35" s="49"/>
      <c r="S35" s="49"/>
    </row>
    <row r="36" spans="1:19" x14ac:dyDescent="0.2">
      <c r="A36" s="560" t="s">
        <v>666</v>
      </c>
      <c r="B36" s="561" t="s">
        <v>514</v>
      </c>
      <c r="C36" s="600" t="s">
        <v>512</v>
      </c>
      <c r="D36" s="561" t="s">
        <v>600</v>
      </c>
      <c r="E36" s="561">
        <v>1</v>
      </c>
      <c r="F36" s="601">
        <v>2015050053</v>
      </c>
      <c r="G36" s="596">
        <v>9112463.1679999996</v>
      </c>
      <c r="H36" s="568">
        <v>1</v>
      </c>
      <c r="I36" s="568">
        <v>0</v>
      </c>
      <c r="J36" s="561" t="s">
        <v>667</v>
      </c>
      <c r="K36" s="561" t="s">
        <v>581</v>
      </c>
      <c r="L36" s="579">
        <v>42151</v>
      </c>
      <c r="M36" s="579">
        <v>42246</v>
      </c>
      <c r="N36" s="561"/>
      <c r="O36" s="601">
        <v>0</v>
      </c>
      <c r="P36" s="589" t="s">
        <v>583</v>
      </c>
      <c r="Q36" s="49"/>
      <c r="R36" s="49"/>
      <c r="S36" s="49"/>
    </row>
    <row r="37" spans="1:19" x14ac:dyDescent="0.2">
      <c r="A37" s="560" t="s">
        <v>666</v>
      </c>
      <c r="B37" s="561" t="s">
        <v>515</v>
      </c>
      <c r="C37" s="600" t="s">
        <v>513</v>
      </c>
      <c r="D37" s="561" t="s">
        <v>600</v>
      </c>
      <c r="E37" s="561">
        <v>1</v>
      </c>
      <c r="F37" s="601">
        <v>0</v>
      </c>
      <c r="G37" s="596">
        <v>2278115.7919999999</v>
      </c>
      <c r="H37" s="568">
        <v>1</v>
      </c>
      <c r="I37" s="568">
        <v>0</v>
      </c>
      <c r="J37" s="561" t="s">
        <v>667</v>
      </c>
      <c r="K37" s="561" t="s">
        <v>581</v>
      </c>
      <c r="L37" s="579">
        <v>42246</v>
      </c>
      <c r="M37" s="579">
        <v>42338</v>
      </c>
      <c r="N37" s="561"/>
      <c r="O37" s="601">
        <v>0</v>
      </c>
      <c r="P37" s="589" t="s">
        <v>224</v>
      </c>
      <c r="Q37" s="49"/>
      <c r="R37" s="49"/>
      <c r="S37" s="49"/>
    </row>
    <row r="38" spans="1:19" ht="15.75" thickBot="1" x14ac:dyDescent="0.25">
      <c r="A38" s="562"/>
      <c r="B38" s="609" t="s">
        <v>140</v>
      </c>
      <c r="C38" s="602" t="s">
        <v>25</v>
      </c>
      <c r="D38" s="563"/>
      <c r="E38" s="563"/>
      <c r="F38" s="603"/>
      <c r="G38" s="610">
        <v>7387953</v>
      </c>
      <c r="H38" s="569">
        <v>1</v>
      </c>
      <c r="I38" s="569">
        <v>0</v>
      </c>
      <c r="J38" s="563" t="s">
        <v>679</v>
      </c>
      <c r="K38" s="563"/>
      <c r="L38" s="580"/>
      <c r="M38" s="580"/>
      <c r="N38" s="563"/>
      <c r="O38" s="603"/>
      <c r="P38" s="590" t="s">
        <v>224</v>
      </c>
      <c r="Q38" s="49"/>
      <c r="R38" s="49"/>
      <c r="S38" s="49"/>
    </row>
    <row r="39" spans="1:19" x14ac:dyDescent="0.2">
      <c r="A39" s="552"/>
      <c r="B39" s="552"/>
      <c r="C39" s="552"/>
      <c r="D39" s="552"/>
      <c r="E39" s="552"/>
      <c r="F39" s="552" t="s">
        <v>22</v>
      </c>
      <c r="G39" s="553">
        <f>SUM(G15:G38)</f>
        <v>145259953.00000003</v>
      </c>
      <c r="H39" s="570"/>
      <c r="I39" s="570"/>
      <c r="J39" s="566"/>
      <c r="K39" s="552"/>
      <c r="L39" s="552"/>
      <c r="M39" s="552"/>
      <c r="N39" s="566"/>
      <c r="O39" s="566"/>
      <c r="P39" s="552"/>
      <c r="Q39" s="49"/>
      <c r="R39" s="49"/>
      <c r="S39" s="49"/>
    </row>
    <row r="41" spans="1:19" ht="15.75" hidden="1" x14ac:dyDescent="0.2">
      <c r="A41" s="692" t="s">
        <v>627</v>
      </c>
      <c r="B41" s="693"/>
      <c r="C41" s="693"/>
      <c r="D41" s="693"/>
      <c r="E41" s="693"/>
      <c r="F41" s="693"/>
      <c r="G41" s="693"/>
      <c r="H41" s="693"/>
      <c r="I41" s="693"/>
      <c r="J41" s="693"/>
      <c r="K41" s="693"/>
      <c r="L41" s="693"/>
      <c r="M41" s="693"/>
      <c r="N41" s="693"/>
      <c r="O41" s="693"/>
      <c r="P41" s="693"/>
      <c r="Q41" s="49"/>
      <c r="R41" s="49"/>
      <c r="S41" s="49"/>
    </row>
    <row r="42" spans="1:19" ht="15" hidden="1" customHeight="1" x14ac:dyDescent="0.2">
      <c r="A42" s="694" t="s">
        <v>628</v>
      </c>
      <c r="B42" s="686" t="s">
        <v>576</v>
      </c>
      <c r="C42" s="686" t="s">
        <v>612</v>
      </c>
      <c r="D42" s="686" t="s">
        <v>629</v>
      </c>
      <c r="E42" s="686" t="s">
        <v>614</v>
      </c>
      <c r="F42" s="686" t="s">
        <v>615</v>
      </c>
      <c r="G42" s="696" t="s">
        <v>616</v>
      </c>
      <c r="H42" s="696"/>
      <c r="I42" s="696"/>
      <c r="J42" s="686" t="s">
        <v>617</v>
      </c>
      <c r="K42" s="686" t="s">
        <v>618</v>
      </c>
      <c r="L42" s="686" t="s">
        <v>619</v>
      </c>
      <c r="M42" s="686"/>
      <c r="N42" s="707" t="s">
        <v>620</v>
      </c>
      <c r="O42" s="686" t="s">
        <v>621</v>
      </c>
      <c r="P42" s="686" t="s">
        <v>254</v>
      </c>
      <c r="Q42" s="49"/>
      <c r="R42" s="49"/>
      <c r="S42" s="49"/>
    </row>
    <row r="43" spans="1:19" ht="51.75" hidden="1" customHeight="1" thickBot="1" x14ac:dyDescent="0.25">
      <c r="A43" s="695"/>
      <c r="B43" s="687"/>
      <c r="C43" s="687"/>
      <c r="D43" s="687"/>
      <c r="E43" s="687"/>
      <c r="F43" s="687"/>
      <c r="G43" s="534" t="s">
        <v>622</v>
      </c>
      <c r="H43" s="535" t="s">
        <v>623</v>
      </c>
      <c r="I43" s="535" t="s">
        <v>624</v>
      </c>
      <c r="J43" s="687"/>
      <c r="K43" s="687"/>
      <c r="L43" s="536" t="s">
        <v>625</v>
      </c>
      <c r="M43" s="536" t="s">
        <v>626</v>
      </c>
      <c r="N43" s="699"/>
      <c r="O43" s="687"/>
      <c r="P43" s="687"/>
      <c r="Q43" s="49"/>
      <c r="R43" s="49"/>
      <c r="S43" s="49"/>
    </row>
    <row r="44" spans="1:19" hidden="1" x14ac:dyDescent="0.2">
      <c r="A44" s="537"/>
      <c r="B44" s="538"/>
      <c r="C44" s="538"/>
      <c r="D44" s="538"/>
      <c r="E44" s="538"/>
      <c r="F44" s="538"/>
      <c r="G44" s="539"/>
      <c r="H44" s="567"/>
      <c r="I44" s="567"/>
      <c r="J44" s="557"/>
      <c r="K44" s="538"/>
      <c r="L44" s="538"/>
      <c r="M44" s="538"/>
      <c r="N44" s="557"/>
      <c r="O44" s="557"/>
      <c r="P44" s="541"/>
      <c r="Q44" s="49"/>
      <c r="R44" s="49"/>
      <c r="S44" s="49"/>
    </row>
    <row r="45" spans="1:19" hidden="1" x14ac:dyDescent="0.2">
      <c r="A45" s="542"/>
      <c r="B45" s="543"/>
      <c r="C45" s="543"/>
      <c r="D45" s="543"/>
      <c r="E45" s="543"/>
      <c r="F45" s="543"/>
      <c r="G45" s="544"/>
      <c r="H45" s="568"/>
      <c r="I45" s="568"/>
      <c r="J45" s="561"/>
      <c r="K45" s="543"/>
      <c r="L45" s="543"/>
      <c r="M45" s="543"/>
      <c r="N45" s="561"/>
      <c r="O45" s="561"/>
      <c r="P45" s="546"/>
      <c r="Q45" s="49"/>
      <c r="R45" s="49"/>
      <c r="S45" s="49"/>
    </row>
    <row r="46" spans="1:19" hidden="1" x14ac:dyDescent="0.2">
      <c r="A46" s="542"/>
      <c r="B46" s="543"/>
      <c r="C46" s="543"/>
      <c r="D46" s="543"/>
      <c r="E46" s="543"/>
      <c r="F46" s="543"/>
      <c r="G46" s="544"/>
      <c r="H46" s="568"/>
      <c r="I46" s="568"/>
      <c r="J46" s="561"/>
      <c r="K46" s="543"/>
      <c r="L46" s="543"/>
      <c r="M46" s="543"/>
      <c r="N46" s="561"/>
      <c r="O46" s="561"/>
      <c r="P46" s="546"/>
      <c r="Q46" s="49"/>
      <c r="R46" s="49"/>
      <c r="S46" s="49"/>
    </row>
    <row r="47" spans="1:19" hidden="1" x14ac:dyDescent="0.2">
      <c r="A47" s="542"/>
      <c r="B47" s="543"/>
      <c r="C47" s="543"/>
      <c r="D47" s="543"/>
      <c r="E47" s="543"/>
      <c r="F47" s="543"/>
      <c r="G47" s="544"/>
      <c r="H47" s="568"/>
      <c r="I47" s="568"/>
      <c r="J47" s="561"/>
      <c r="K47" s="543"/>
      <c r="L47" s="543"/>
      <c r="M47" s="543"/>
      <c r="N47" s="561"/>
      <c r="O47" s="561"/>
      <c r="P47" s="546"/>
      <c r="Q47" s="49"/>
      <c r="R47" s="49"/>
      <c r="S47" s="49"/>
    </row>
    <row r="48" spans="1:19" ht="15.75" hidden="1" thickBot="1" x14ac:dyDescent="0.25">
      <c r="A48" s="547"/>
      <c r="B48" s="548"/>
      <c r="C48" s="548"/>
      <c r="D48" s="548"/>
      <c r="E48" s="548"/>
      <c r="F48" s="548"/>
      <c r="G48" s="549"/>
      <c r="H48" s="569"/>
      <c r="I48" s="569"/>
      <c r="J48" s="563"/>
      <c r="K48" s="548"/>
      <c r="L48" s="548"/>
      <c r="M48" s="548"/>
      <c r="N48" s="563"/>
      <c r="O48" s="563"/>
      <c r="P48" s="551"/>
      <c r="Q48" s="49"/>
      <c r="R48" s="49"/>
      <c r="S48" s="49"/>
    </row>
    <row r="49" spans="1:19" hidden="1" x14ac:dyDescent="0.2">
      <c r="A49" s="552"/>
      <c r="B49" s="552"/>
      <c r="C49" s="552"/>
      <c r="D49" s="552"/>
      <c r="E49" s="552"/>
      <c r="F49" s="552" t="s">
        <v>22</v>
      </c>
      <c r="G49" s="553">
        <f>SUM(G44:G48)</f>
        <v>0</v>
      </c>
      <c r="H49" s="570"/>
      <c r="I49" s="570"/>
      <c r="J49" s="566"/>
      <c r="K49" s="552"/>
      <c r="L49" s="552"/>
      <c r="M49" s="552"/>
      <c r="N49" s="566"/>
      <c r="O49" s="566"/>
      <c r="P49" s="552"/>
      <c r="Q49" s="49"/>
      <c r="R49" s="49"/>
      <c r="S49" s="49"/>
    </row>
    <row r="50" spans="1:19" hidden="1" x14ac:dyDescent="0.2"/>
    <row r="51" spans="1:19" ht="15.75" customHeight="1" x14ac:dyDescent="0.2">
      <c r="A51" s="692" t="s">
        <v>630</v>
      </c>
      <c r="B51" s="693"/>
      <c r="C51" s="693"/>
      <c r="D51" s="693"/>
      <c r="E51" s="693"/>
      <c r="F51" s="693"/>
      <c r="G51" s="693"/>
      <c r="H51" s="693"/>
      <c r="I51" s="693"/>
      <c r="J51" s="693"/>
      <c r="K51" s="693"/>
      <c r="L51" s="693"/>
      <c r="M51" s="693"/>
      <c r="N51" s="693"/>
      <c r="O51" s="693"/>
      <c r="P51" s="693"/>
    </row>
    <row r="52" spans="1:19" ht="15" customHeight="1" x14ac:dyDescent="0.2">
      <c r="A52" s="694" t="s">
        <v>628</v>
      </c>
      <c r="B52" s="686" t="s">
        <v>576</v>
      </c>
      <c r="C52" s="686" t="s">
        <v>612</v>
      </c>
      <c r="D52" s="686" t="s">
        <v>629</v>
      </c>
      <c r="E52" s="686" t="s">
        <v>614</v>
      </c>
      <c r="F52" s="686" t="s">
        <v>615</v>
      </c>
      <c r="G52" s="696" t="s">
        <v>616</v>
      </c>
      <c r="H52" s="696"/>
      <c r="I52" s="696"/>
      <c r="J52" s="686" t="s">
        <v>617</v>
      </c>
      <c r="K52" s="686" t="s">
        <v>618</v>
      </c>
      <c r="L52" s="686" t="s">
        <v>619</v>
      </c>
      <c r="M52" s="686"/>
      <c r="N52" s="707" t="s">
        <v>620</v>
      </c>
      <c r="O52" s="686" t="s">
        <v>621</v>
      </c>
      <c r="P52" s="686" t="s">
        <v>254</v>
      </c>
    </row>
    <row r="53" spans="1:19" ht="36.75" customHeight="1" thickBot="1" x14ac:dyDescent="0.25">
      <c r="A53" s="695"/>
      <c r="B53" s="687"/>
      <c r="C53" s="687"/>
      <c r="D53" s="687"/>
      <c r="E53" s="687"/>
      <c r="F53" s="687"/>
      <c r="G53" s="534" t="s">
        <v>622</v>
      </c>
      <c r="H53" s="535" t="s">
        <v>623</v>
      </c>
      <c r="I53" s="535" t="s">
        <v>624</v>
      </c>
      <c r="J53" s="687"/>
      <c r="K53" s="687"/>
      <c r="L53" s="536" t="s">
        <v>631</v>
      </c>
      <c r="M53" s="536" t="s">
        <v>626</v>
      </c>
      <c r="N53" s="699"/>
      <c r="O53" s="687"/>
      <c r="P53" s="687"/>
    </row>
    <row r="54" spans="1:19" x14ac:dyDescent="0.2">
      <c r="A54" s="556" t="s">
        <v>166</v>
      </c>
      <c r="B54" s="557" t="s">
        <v>139</v>
      </c>
      <c r="C54" s="538" t="s">
        <v>536</v>
      </c>
      <c r="D54" s="557" t="s">
        <v>595</v>
      </c>
      <c r="E54" s="557">
        <v>1</v>
      </c>
      <c r="F54" s="581">
        <v>2013010041</v>
      </c>
      <c r="G54" s="539">
        <v>36510.006000000001</v>
      </c>
      <c r="H54" s="567">
        <v>1</v>
      </c>
      <c r="I54" s="567">
        <v>0</v>
      </c>
      <c r="J54" s="557" t="s">
        <v>679</v>
      </c>
      <c r="K54" s="557" t="s">
        <v>582</v>
      </c>
      <c r="L54" s="577">
        <v>41289</v>
      </c>
      <c r="M54" s="577">
        <v>41311</v>
      </c>
      <c r="N54" s="557"/>
      <c r="O54" s="581" t="s">
        <v>240</v>
      </c>
      <c r="P54" s="541" t="s">
        <v>589</v>
      </c>
    </row>
    <row r="55" spans="1:19" x14ac:dyDescent="0.2">
      <c r="A55" s="560" t="s">
        <v>166</v>
      </c>
      <c r="B55" s="561" t="s">
        <v>139</v>
      </c>
      <c r="C55" s="543" t="s">
        <v>537</v>
      </c>
      <c r="D55" s="561" t="s">
        <v>595</v>
      </c>
      <c r="E55" s="561">
        <v>1</v>
      </c>
      <c r="F55" s="601">
        <v>2014040061</v>
      </c>
      <c r="G55" s="544">
        <v>62440.000000000007</v>
      </c>
      <c r="H55" s="568">
        <v>1</v>
      </c>
      <c r="I55" s="568">
        <v>0</v>
      </c>
      <c r="J55" s="561" t="s">
        <v>679</v>
      </c>
      <c r="K55" s="561" t="s">
        <v>582</v>
      </c>
      <c r="L55" s="579">
        <v>41759</v>
      </c>
      <c r="M55" s="579">
        <v>41772</v>
      </c>
      <c r="N55" s="561"/>
      <c r="O55" s="601" t="s">
        <v>509</v>
      </c>
      <c r="P55" s="546" t="s">
        <v>589</v>
      </c>
    </row>
    <row r="56" spans="1:19" x14ac:dyDescent="0.2">
      <c r="A56" s="560" t="s">
        <v>166</v>
      </c>
      <c r="B56" s="561" t="s">
        <v>139</v>
      </c>
      <c r="C56" s="543" t="s">
        <v>498</v>
      </c>
      <c r="D56" s="561" t="s">
        <v>595</v>
      </c>
      <c r="E56" s="561">
        <v>1</v>
      </c>
      <c r="F56" s="601">
        <v>2015050013</v>
      </c>
      <c r="G56" s="544">
        <v>62440.000000000007</v>
      </c>
      <c r="H56" s="568">
        <v>1</v>
      </c>
      <c r="I56" s="568">
        <v>0</v>
      </c>
      <c r="J56" s="561" t="s">
        <v>679</v>
      </c>
      <c r="K56" s="561" t="s">
        <v>582</v>
      </c>
      <c r="L56" s="579">
        <v>42131</v>
      </c>
      <c r="M56" s="579">
        <v>42136</v>
      </c>
      <c r="N56" s="561"/>
      <c r="O56" s="601">
        <v>0</v>
      </c>
      <c r="P56" s="546" t="s">
        <v>589</v>
      </c>
    </row>
    <row r="57" spans="1:19" x14ac:dyDescent="0.2">
      <c r="A57" s="560" t="s">
        <v>166</v>
      </c>
      <c r="B57" s="561" t="s">
        <v>139</v>
      </c>
      <c r="C57" s="543" t="s">
        <v>677</v>
      </c>
      <c r="D57" s="561" t="s">
        <v>595</v>
      </c>
      <c r="E57" s="561">
        <v>1</v>
      </c>
      <c r="F57" s="601">
        <v>0</v>
      </c>
      <c r="G57" s="544">
        <v>61609.993999999999</v>
      </c>
      <c r="H57" s="568">
        <v>1</v>
      </c>
      <c r="I57" s="568">
        <v>0</v>
      </c>
      <c r="J57" s="561" t="s">
        <v>679</v>
      </c>
      <c r="K57" s="561" t="s">
        <v>582</v>
      </c>
      <c r="L57" s="579">
        <v>42430</v>
      </c>
      <c r="M57" s="579">
        <v>42459</v>
      </c>
      <c r="N57" s="561"/>
      <c r="O57" s="601">
        <v>0</v>
      </c>
      <c r="P57" s="546" t="s">
        <v>224</v>
      </c>
    </row>
    <row r="58" spans="1:19" x14ac:dyDescent="0.2">
      <c r="A58" s="560" t="s">
        <v>166</v>
      </c>
      <c r="B58" s="561" t="s">
        <v>139</v>
      </c>
      <c r="C58" s="543" t="s">
        <v>678</v>
      </c>
      <c r="D58" s="561" t="s">
        <v>595</v>
      </c>
      <c r="E58" s="561">
        <v>1</v>
      </c>
      <c r="F58" s="601">
        <v>0</v>
      </c>
      <c r="G58" s="544">
        <v>0</v>
      </c>
      <c r="H58" s="568">
        <v>1</v>
      </c>
      <c r="I58" s="568">
        <v>0</v>
      </c>
      <c r="J58" s="561" t="s">
        <v>679</v>
      </c>
      <c r="K58" s="561" t="s">
        <v>582</v>
      </c>
      <c r="L58" s="579">
        <v>42795</v>
      </c>
      <c r="M58" s="579">
        <v>42824</v>
      </c>
      <c r="N58" s="561"/>
      <c r="O58" s="601">
        <v>0</v>
      </c>
      <c r="P58" s="546" t="s">
        <v>224</v>
      </c>
    </row>
    <row r="59" spans="1:19" x14ac:dyDescent="0.2">
      <c r="A59" s="560" t="s">
        <v>166</v>
      </c>
      <c r="B59" s="561" t="s">
        <v>497</v>
      </c>
      <c r="C59" s="543" t="s">
        <v>253</v>
      </c>
      <c r="D59" s="561"/>
      <c r="E59" s="561"/>
      <c r="F59" s="601"/>
      <c r="G59" s="544">
        <v>2077000</v>
      </c>
      <c r="H59" s="568">
        <v>1</v>
      </c>
      <c r="I59" s="568">
        <v>0</v>
      </c>
      <c r="J59" s="561" t="s">
        <v>679</v>
      </c>
      <c r="K59" s="561"/>
      <c r="L59" s="579"/>
      <c r="M59" s="579"/>
      <c r="N59" s="561" t="s">
        <v>685</v>
      </c>
      <c r="O59" s="601"/>
      <c r="P59" s="546"/>
    </row>
    <row r="60" spans="1:19" ht="15.75" thickBot="1" x14ac:dyDescent="0.25">
      <c r="A60" s="562"/>
      <c r="B60" s="563"/>
      <c r="C60" s="548"/>
      <c r="D60" s="563"/>
      <c r="E60" s="563"/>
      <c r="F60" s="563"/>
      <c r="G60" s="549"/>
      <c r="H60" s="569"/>
      <c r="I60" s="569"/>
      <c r="J60" s="563"/>
      <c r="K60" s="548"/>
      <c r="L60" s="563"/>
      <c r="M60" s="563"/>
      <c r="N60" s="563"/>
      <c r="O60" s="563"/>
      <c r="P60" s="551"/>
    </row>
    <row r="61" spans="1:19" x14ac:dyDescent="0.2">
      <c r="A61" s="552"/>
      <c r="B61" s="552"/>
      <c r="C61" s="552"/>
      <c r="D61" s="552"/>
      <c r="E61" s="552"/>
      <c r="F61" s="552" t="s">
        <v>22</v>
      </c>
      <c r="G61" s="553">
        <f>SUM(G54:G60)</f>
        <v>2300000</v>
      </c>
      <c r="H61" s="570"/>
      <c r="I61" s="570"/>
      <c r="J61" s="566"/>
      <c r="K61" s="552"/>
      <c r="L61" s="552"/>
      <c r="M61" s="552"/>
      <c r="N61" s="566"/>
      <c r="O61" s="566"/>
      <c r="P61" s="552"/>
    </row>
    <row r="62" spans="1:19" hidden="1" x14ac:dyDescent="0.2"/>
    <row r="63" spans="1:19" ht="15.75" hidden="1" customHeight="1" x14ac:dyDescent="0.2">
      <c r="A63" s="692" t="s">
        <v>632</v>
      </c>
      <c r="B63" s="693"/>
      <c r="C63" s="693"/>
      <c r="D63" s="693"/>
      <c r="E63" s="693"/>
      <c r="F63" s="693"/>
      <c r="G63" s="693"/>
      <c r="H63" s="693"/>
      <c r="I63" s="693"/>
      <c r="J63" s="693"/>
      <c r="K63" s="693"/>
      <c r="L63" s="693"/>
      <c r="M63" s="693"/>
      <c r="N63" s="693"/>
      <c r="O63" s="693"/>
      <c r="P63" s="693"/>
    </row>
    <row r="64" spans="1:19" ht="15" hidden="1" customHeight="1" x14ac:dyDescent="0.2">
      <c r="A64" s="694" t="s">
        <v>628</v>
      </c>
      <c r="B64" s="686" t="s">
        <v>576</v>
      </c>
      <c r="C64" s="686" t="s">
        <v>612</v>
      </c>
      <c r="D64" s="686" t="s">
        <v>629</v>
      </c>
      <c r="E64" s="708"/>
      <c r="F64" s="708"/>
      <c r="G64" s="696" t="s">
        <v>616</v>
      </c>
      <c r="H64" s="696"/>
      <c r="I64" s="696"/>
      <c r="J64" s="686" t="s">
        <v>617</v>
      </c>
      <c r="K64" s="686" t="s">
        <v>618</v>
      </c>
      <c r="L64" s="686" t="s">
        <v>619</v>
      </c>
      <c r="M64" s="686"/>
      <c r="N64" s="707" t="s">
        <v>620</v>
      </c>
      <c r="O64" s="686" t="s">
        <v>621</v>
      </c>
      <c r="P64" s="686" t="s">
        <v>254</v>
      </c>
    </row>
    <row r="65" spans="1:16" ht="36" hidden="1" customHeight="1" thickBot="1" x14ac:dyDescent="0.25">
      <c r="A65" s="695"/>
      <c r="B65" s="687"/>
      <c r="C65" s="687"/>
      <c r="D65" s="687"/>
      <c r="E65" s="687" t="s">
        <v>633</v>
      </c>
      <c r="F65" s="687"/>
      <c r="G65" s="536" t="s">
        <v>622</v>
      </c>
      <c r="H65" s="534" t="s">
        <v>623</v>
      </c>
      <c r="I65" s="535" t="s">
        <v>624</v>
      </c>
      <c r="J65" s="687"/>
      <c r="K65" s="687"/>
      <c r="L65" s="536" t="s">
        <v>634</v>
      </c>
      <c r="M65" s="536" t="s">
        <v>626</v>
      </c>
      <c r="N65" s="699"/>
      <c r="O65" s="687"/>
      <c r="P65" s="687"/>
    </row>
    <row r="66" spans="1:16" hidden="1" x14ac:dyDescent="0.2">
      <c r="A66" s="556"/>
      <c r="B66" s="557"/>
      <c r="C66" s="538"/>
      <c r="D66" s="538"/>
      <c r="E66" s="581"/>
      <c r="F66" s="581"/>
      <c r="G66" s="539"/>
      <c r="H66" s="567"/>
      <c r="I66" s="567"/>
      <c r="J66" s="557"/>
      <c r="K66" s="557"/>
      <c r="L66" s="577"/>
      <c r="M66" s="577"/>
      <c r="N66" s="557"/>
      <c r="O66" s="581"/>
      <c r="P66" s="541"/>
    </row>
    <row r="67" spans="1:16" ht="15.75" hidden="1" thickBot="1" x14ac:dyDescent="0.25">
      <c r="A67" s="562"/>
      <c r="B67" s="563"/>
      <c r="C67" s="548"/>
      <c r="D67" s="548"/>
      <c r="E67" s="563"/>
      <c r="F67" s="563"/>
      <c r="G67" s="549"/>
      <c r="H67" s="575"/>
      <c r="I67" s="569"/>
      <c r="J67" s="569"/>
      <c r="K67" s="548"/>
      <c r="L67" s="548"/>
      <c r="M67" s="548"/>
      <c r="N67" s="563"/>
      <c r="O67" s="563"/>
      <c r="P67" s="551"/>
    </row>
    <row r="68" spans="1:16" hidden="1" x14ac:dyDescent="0.2">
      <c r="A68" s="552"/>
      <c r="B68" s="552"/>
      <c r="C68" s="552"/>
      <c r="D68" s="552"/>
      <c r="E68" s="552"/>
      <c r="F68" s="552" t="s">
        <v>22</v>
      </c>
      <c r="G68" s="553">
        <f>SUM(G66:G67)</f>
        <v>0</v>
      </c>
      <c r="H68" s="576"/>
      <c r="I68" s="570"/>
      <c r="J68" s="570"/>
      <c r="K68" s="552"/>
      <c r="L68" s="552"/>
      <c r="M68" s="552"/>
      <c r="N68" s="566"/>
      <c r="O68" s="566"/>
      <c r="P68" s="552"/>
    </row>
    <row r="70" spans="1:16" ht="15.75" customHeight="1" x14ac:dyDescent="0.2">
      <c r="A70" s="692" t="s">
        <v>635</v>
      </c>
      <c r="B70" s="693"/>
      <c r="C70" s="693"/>
      <c r="D70" s="693"/>
      <c r="E70" s="693"/>
      <c r="F70" s="693"/>
      <c r="G70" s="693"/>
      <c r="H70" s="693"/>
      <c r="I70" s="693"/>
      <c r="J70" s="693"/>
      <c r="K70" s="693"/>
      <c r="L70" s="693"/>
      <c r="M70" s="693"/>
      <c r="N70" s="693"/>
      <c r="O70" s="693"/>
      <c r="P70" s="693"/>
    </row>
    <row r="71" spans="1:16" ht="15" customHeight="1" x14ac:dyDescent="0.2">
      <c r="A71" s="694" t="s">
        <v>628</v>
      </c>
      <c r="B71" s="686" t="s">
        <v>576</v>
      </c>
      <c r="C71" s="686" t="s">
        <v>612</v>
      </c>
      <c r="D71" s="686" t="s">
        <v>629</v>
      </c>
      <c r="E71" s="686" t="s">
        <v>615</v>
      </c>
      <c r="F71" s="696" t="s">
        <v>616</v>
      </c>
      <c r="G71" s="696"/>
      <c r="H71" s="696"/>
      <c r="I71" s="697" t="s">
        <v>636</v>
      </c>
      <c r="J71" s="686" t="s">
        <v>617</v>
      </c>
      <c r="K71" s="686" t="s">
        <v>618</v>
      </c>
      <c r="L71" s="686" t="s">
        <v>619</v>
      </c>
      <c r="M71" s="686"/>
      <c r="N71" s="707" t="s">
        <v>620</v>
      </c>
      <c r="O71" s="686" t="s">
        <v>621</v>
      </c>
      <c r="P71" s="686" t="s">
        <v>254</v>
      </c>
    </row>
    <row r="72" spans="1:16" ht="39" thickBot="1" x14ac:dyDescent="0.25">
      <c r="A72" s="695"/>
      <c r="B72" s="687"/>
      <c r="C72" s="687"/>
      <c r="D72" s="687"/>
      <c r="E72" s="687"/>
      <c r="F72" s="536" t="s">
        <v>622</v>
      </c>
      <c r="G72" s="534" t="s">
        <v>623</v>
      </c>
      <c r="H72" s="535" t="s">
        <v>624</v>
      </c>
      <c r="I72" s="698"/>
      <c r="J72" s="687"/>
      <c r="K72" s="687"/>
      <c r="L72" s="604" t="s">
        <v>637</v>
      </c>
      <c r="M72" s="604" t="s">
        <v>638</v>
      </c>
      <c r="N72" s="699"/>
      <c r="O72" s="687"/>
      <c r="P72" s="687"/>
    </row>
    <row r="73" spans="1:16" ht="25.5" x14ac:dyDescent="0.2">
      <c r="A73" s="556" t="s">
        <v>166</v>
      </c>
      <c r="B73" s="557" t="s">
        <v>682</v>
      </c>
      <c r="C73" s="538" t="s">
        <v>680</v>
      </c>
      <c r="D73" s="538" t="s">
        <v>608</v>
      </c>
      <c r="E73" s="581">
        <v>0</v>
      </c>
      <c r="F73" s="594">
        <v>100000</v>
      </c>
      <c r="G73" s="567">
        <v>1</v>
      </c>
      <c r="H73" s="567">
        <v>0</v>
      </c>
      <c r="I73" s="581">
        <v>1</v>
      </c>
      <c r="J73" s="557" t="s">
        <v>679</v>
      </c>
      <c r="K73" s="557" t="s">
        <v>581</v>
      </c>
      <c r="L73" s="578">
        <v>42280</v>
      </c>
      <c r="M73" s="578">
        <v>42310</v>
      </c>
      <c r="N73" s="582"/>
      <c r="O73" s="581">
        <v>0</v>
      </c>
      <c r="P73" s="541" t="s">
        <v>224</v>
      </c>
    </row>
    <row r="74" spans="1:16" ht="25.5" x14ac:dyDescent="0.2">
      <c r="A74" s="560" t="s">
        <v>166</v>
      </c>
      <c r="B74" s="561" t="s">
        <v>683</v>
      </c>
      <c r="C74" s="543" t="s">
        <v>681</v>
      </c>
      <c r="D74" s="543" t="s">
        <v>608</v>
      </c>
      <c r="E74" s="601">
        <v>0</v>
      </c>
      <c r="F74" s="596">
        <v>100000</v>
      </c>
      <c r="G74" s="568">
        <v>1</v>
      </c>
      <c r="H74" s="568">
        <v>0</v>
      </c>
      <c r="I74" s="601">
        <v>1</v>
      </c>
      <c r="J74" s="561" t="s">
        <v>679</v>
      </c>
      <c r="K74" s="561" t="s">
        <v>581</v>
      </c>
      <c r="L74" s="579">
        <v>42646</v>
      </c>
      <c r="M74" s="579">
        <v>42676</v>
      </c>
      <c r="N74" s="583"/>
      <c r="O74" s="601">
        <v>0</v>
      </c>
      <c r="P74" s="546" t="s">
        <v>224</v>
      </c>
    </row>
    <row r="75" spans="1:16" ht="15.75" thickBot="1" x14ac:dyDescent="0.25">
      <c r="A75" s="562"/>
      <c r="B75" s="563"/>
      <c r="C75" s="548"/>
      <c r="D75" s="548"/>
      <c r="E75" s="563"/>
      <c r="F75" s="597"/>
      <c r="G75" s="549"/>
      <c r="H75" s="569"/>
      <c r="I75" s="603"/>
      <c r="J75" s="563"/>
      <c r="K75" s="548"/>
      <c r="L75" s="548"/>
      <c r="M75" s="548"/>
      <c r="N75" s="584"/>
      <c r="O75" s="563"/>
      <c r="P75" s="551"/>
    </row>
    <row r="76" spans="1:16" x14ac:dyDescent="0.2">
      <c r="A76" s="552"/>
      <c r="B76" s="552"/>
      <c r="C76" s="552"/>
      <c r="D76" s="552"/>
      <c r="E76" s="552"/>
      <c r="F76" s="552" t="s">
        <v>22</v>
      </c>
      <c r="G76" s="553">
        <f>SUM(F73:F75)</f>
        <v>200000</v>
      </c>
      <c r="H76" s="570"/>
      <c r="I76" s="570"/>
      <c r="J76" s="566"/>
      <c r="K76" s="552"/>
      <c r="L76" s="552"/>
      <c r="M76" s="552"/>
      <c r="N76" s="566"/>
      <c r="O76" s="566"/>
      <c r="P76" s="552"/>
    </row>
    <row r="77" spans="1:16" x14ac:dyDescent="0.2">
      <c r="F77" s="605"/>
    </row>
    <row r="78" spans="1:16" ht="15.75" hidden="1" customHeight="1" x14ac:dyDescent="0.2">
      <c r="A78" s="692" t="s">
        <v>639</v>
      </c>
      <c r="B78" s="693"/>
      <c r="C78" s="693"/>
      <c r="D78" s="693"/>
      <c r="E78" s="693"/>
      <c r="F78" s="693"/>
      <c r="G78" s="693"/>
      <c r="H78" s="693"/>
      <c r="I78" s="693"/>
      <c r="J78" s="693"/>
      <c r="K78" s="693"/>
      <c r="L78" s="693"/>
      <c r="M78" s="693"/>
      <c r="N78" s="693"/>
      <c r="O78" s="693"/>
      <c r="P78" s="693"/>
    </row>
    <row r="79" spans="1:16" ht="15" hidden="1" customHeight="1" x14ac:dyDescent="0.2">
      <c r="A79" s="694" t="s">
        <v>628</v>
      </c>
      <c r="B79" s="686" t="s">
        <v>576</v>
      </c>
      <c r="C79" s="686" t="s">
        <v>612</v>
      </c>
      <c r="D79" s="686" t="s">
        <v>629</v>
      </c>
      <c r="E79" s="708"/>
      <c r="F79" s="708"/>
      <c r="G79" s="696" t="s">
        <v>616</v>
      </c>
      <c r="H79" s="696"/>
      <c r="I79" s="696"/>
      <c r="J79" s="686" t="s">
        <v>617</v>
      </c>
      <c r="K79" s="686" t="s">
        <v>618</v>
      </c>
      <c r="L79" s="686" t="s">
        <v>619</v>
      </c>
      <c r="M79" s="686"/>
      <c r="N79" s="707" t="s">
        <v>620</v>
      </c>
      <c r="O79" s="686" t="s">
        <v>621</v>
      </c>
      <c r="P79" s="686" t="s">
        <v>254</v>
      </c>
    </row>
    <row r="80" spans="1:16" ht="36" hidden="1" customHeight="1" thickBot="1" x14ac:dyDescent="0.25">
      <c r="A80" s="695"/>
      <c r="B80" s="687"/>
      <c r="C80" s="687"/>
      <c r="D80" s="687"/>
      <c r="E80" s="687" t="s">
        <v>615</v>
      </c>
      <c r="F80" s="687"/>
      <c r="G80" s="536" t="s">
        <v>622</v>
      </c>
      <c r="H80" s="534" t="s">
        <v>623</v>
      </c>
      <c r="I80" s="535" t="s">
        <v>624</v>
      </c>
      <c r="J80" s="687"/>
      <c r="K80" s="687"/>
      <c r="L80" s="536" t="s">
        <v>640</v>
      </c>
      <c r="M80" s="536" t="s">
        <v>626</v>
      </c>
      <c r="N80" s="699"/>
      <c r="O80" s="687"/>
      <c r="P80" s="687"/>
    </row>
    <row r="81" spans="1:16" hidden="1" x14ac:dyDescent="0.2">
      <c r="A81" s="537"/>
      <c r="B81" s="538"/>
      <c r="C81" s="538"/>
      <c r="D81" s="538"/>
      <c r="E81" s="688"/>
      <c r="F81" s="689"/>
      <c r="G81" s="538"/>
      <c r="H81" s="573"/>
      <c r="I81" s="567"/>
      <c r="J81" s="567"/>
      <c r="K81" s="538"/>
      <c r="L81" s="538"/>
      <c r="M81" s="538"/>
      <c r="N81" s="582"/>
      <c r="O81" s="557"/>
      <c r="P81" s="541"/>
    </row>
    <row r="82" spans="1:16" hidden="1" x14ac:dyDescent="0.2">
      <c r="A82" s="542"/>
      <c r="B82" s="543"/>
      <c r="C82" s="543"/>
      <c r="D82" s="543"/>
      <c r="E82" s="703"/>
      <c r="F82" s="704"/>
      <c r="G82" s="543"/>
      <c r="H82" s="574"/>
      <c r="I82" s="568"/>
      <c r="J82" s="568"/>
      <c r="K82" s="543"/>
      <c r="L82" s="543"/>
      <c r="M82" s="543"/>
      <c r="N82" s="583"/>
      <c r="O82" s="561"/>
      <c r="P82" s="546"/>
    </row>
    <row r="83" spans="1:16" hidden="1" x14ac:dyDescent="0.2">
      <c r="A83" s="542"/>
      <c r="B83" s="543"/>
      <c r="C83" s="543"/>
      <c r="D83" s="543"/>
      <c r="E83" s="703"/>
      <c r="F83" s="704"/>
      <c r="G83" s="543"/>
      <c r="H83" s="574"/>
      <c r="I83" s="568"/>
      <c r="J83" s="568"/>
      <c r="K83" s="543"/>
      <c r="L83" s="543"/>
      <c r="M83" s="543"/>
      <c r="N83" s="583"/>
      <c r="O83" s="561"/>
      <c r="P83" s="546"/>
    </row>
    <row r="84" spans="1:16" ht="15.75" hidden="1" thickBot="1" x14ac:dyDescent="0.25">
      <c r="A84" s="547"/>
      <c r="B84" s="548"/>
      <c r="C84" s="548"/>
      <c r="D84" s="548"/>
      <c r="E84" s="705"/>
      <c r="F84" s="706"/>
      <c r="G84" s="548"/>
      <c r="H84" s="575"/>
      <c r="I84" s="569"/>
      <c r="J84" s="569"/>
      <c r="K84" s="548"/>
      <c r="L84" s="548"/>
      <c r="M84" s="548"/>
      <c r="N84" s="584"/>
      <c r="O84" s="563"/>
      <c r="P84" s="551"/>
    </row>
    <row r="85" spans="1:16" hidden="1" x14ac:dyDescent="0.2">
      <c r="A85" s="552"/>
      <c r="B85" s="552"/>
      <c r="C85" s="552"/>
      <c r="D85" s="552"/>
      <c r="E85" s="552"/>
      <c r="F85" s="552" t="s">
        <v>22</v>
      </c>
      <c r="G85" s="552">
        <f>SUM(G81:G84)</f>
        <v>0</v>
      </c>
      <c r="H85" s="576"/>
      <c r="I85" s="570"/>
      <c r="J85" s="570"/>
      <c r="K85" s="552"/>
      <c r="L85" s="552"/>
      <c r="M85" s="552"/>
      <c r="N85" s="566"/>
      <c r="O85" s="566"/>
      <c r="P85" s="552"/>
    </row>
    <row r="86" spans="1:16" hidden="1" x14ac:dyDescent="0.2">
      <c r="E86" s="552"/>
      <c r="F86" s="552"/>
      <c r="G86" s="552"/>
      <c r="H86" s="576"/>
      <c r="I86" s="570"/>
      <c r="J86" s="570"/>
      <c r="K86" s="552"/>
      <c r="L86" s="552"/>
      <c r="M86" s="552"/>
      <c r="N86" s="566"/>
      <c r="O86" s="566"/>
      <c r="P86" s="552"/>
    </row>
    <row r="87" spans="1:16" ht="15.75" hidden="1" customHeight="1" x14ac:dyDescent="0.2">
      <c r="A87" s="692" t="s">
        <v>641</v>
      </c>
      <c r="B87" s="693"/>
      <c r="C87" s="693"/>
      <c r="D87" s="693"/>
      <c r="E87" s="693"/>
      <c r="F87" s="693"/>
      <c r="G87" s="693"/>
      <c r="H87" s="693"/>
      <c r="I87" s="693"/>
      <c r="J87" s="693"/>
      <c r="K87" s="693"/>
      <c r="L87" s="693"/>
      <c r="M87" s="693"/>
      <c r="N87" s="693"/>
      <c r="O87" s="693"/>
      <c r="P87" s="693"/>
    </row>
    <row r="88" spans="1:16" ht="15" hidden="1" customHeight="1" x14ac:dyDescent="0.2">
      <c r="A88" s="694" t="s">
        <v>628</v>
      </c>
      <c r="B88" s="686" t="s">
        <v>642</v>
      </c>
      <c r="C88" s="686" t="s">
        <v>612</v>
      </c>
      <c r="D88" s="686"/>
      <c r="E88" s="686" t="s">
        <v>615</v>
      </c>
      <c r="F88" s="686"/>
      <c r="G88" s="696" t="s">
        <v>616</v>
      </c>
      <c r="H88" s="696"/>
      <c r="I88" s="696"/>
      <c r="J88" s="686" t="s">
        <v>617</v>
      </c>
      <c r="K88" s="697" t="s">
        <v>643</v>
      </c>
      <c r="L88" s="686" t="s">
        <v>619</v>
      </c>
      <c r="M88" s="686"/>
      <c r="N88" s="699" t="s">
        <v>644</v>
      </c>
      <c r="O88" s="686" t="s">
        <v>621</v>
      </c>
      <c r="P88" s="686" t="s">
        <v>254</v>
      </c>
    </row>
    <row r="89" spans="1:16" ht="64.5" hidden="1" thickBot="1" x14ac:dyDescent="0.25">
      <c r="A89" s="695"/>
      <c r="B89" s="687"/>
      <c r="C89" s="687"/>
      <c r="D89" s="687"/>
      <c r="E89" s="687"/>
      <c r="F89" s="687"/>
      <c r="G89" s="536" t="s">
        <v>622</v>
      </c>
      <c r="H89" s="536" t="s">
        <v>623</v>
      </c>
      <c r="I89" s="534" t="s">
        <v>624</v>
      </c>
      <c r="J89" s="687"/>
      <c r="K89" s="698"/>
      <c r="L89" s="536" t="s">
        <v>645</v>
      </c>
      <c r="M89" s="536" t="s">
        <v>646</v>
      </c>
      <c r="N89" s="700"/>
      <c r="O89" s="687"/>
      <c r="P89" s="687"/>
    </row>
    <row r="90" spans="1:16" hidden="1" x14ac:dyDescent="0.2">
      <c r="A90" s="606"/>
      <c r="B90" s="607"/>
      <c r="C90" s="701"/>
      <c r="D90" s="702"/>
      <c r="E90" s="688"/>
      <c r="F90" s="689"/>
      <c r="G90" s="539"/>
      <c r="H90" s="567"/>
      <c r="I90" s="567"/>
      <c r="J90" s="557"/>
      <c r="K90" s="540"/>
      <c r="L90" s="538"/>
      <c r="M90" s="538"/>
      <c r="N90" s="582"/>
      <c r="O90" s="557"/>
      <c r="P90" s="541"/>
    </row>
    <row r="91" spans="1:16" hidden="1" x14ac:dyDescent="0.2">
      <c r="A91" s="560"/>
      <c r="B91" s="608"/>
      <c r="C91" s="690"/>
      <c r="D91" s="691"/>
      <c r="E91" s="684"/>
      <c r="F91" s="684"/>
      <c r="G91" s="544"/>
      <c r="H91" s="568"/>
      <c r="I91" s="568"/>
      <c r="J91" s="561"/>
      <c r="K91" s="545"/>
      <c r="L91" s="543"/>
      <c r="M91" s="543"/>
      <c r="N91" s="583"/>
      <c r="O91" s="561"/>
      <c r="P91" s="546"/>
    </row>
    <row r="92" spans="1:16" hidden="1" x14ac:dyDescent="0.2">
      <c r="A92" s="560"/>
      <c r="B92" s="561"/>
      <c r="C92" s="684"/>
      <c r="D92" s="684"/>
      <c r="E92" s="684"/>
      <c r="F92" s="684"/>
      <c r="G92" s="544"/>
      <c r="H92" s="561"/>
      <c r="I92" s="574"/>
      <c r="J92" s="568"/>
      <c r="K92" s="545"/>
      <c r="L92" s="543"/>
      <c r="M92" s="543"/>
      <c r="N92" s="583"/>
      <c r="O92" s="561"/>
      <c r="P92" s="546"/>
    </row>
    <row r="93" spans="1:16" hidden="1" x14ac:dyDescent="0.2">
      <c r="A93" s="560"/>
      <c r="B93" s="561"/>
      <c r="C93" s="684"/>
      <c r="D93" s="684"/>
      <c r="E93" s="684"/>
      <c r="F93" s="684"/>
      <c r="G93" s="544"/>
      <c r="H93" s="561"/>
      <c r="I93" s="574"/>
      <c r="J93" s="568"/>
      <c r="K93" s="545"/>
      <c r="L93" s="543"/>
      <c r="M93" s="543"/>
      <c r="N93" s="583"/>
      <c r="O93" s="561"/>
      <c r="P93" s="546"/>
    </row>
    <row r="94" spans="1:16" ht="15.75" hidden="1" thickBot="1" x14ac:dyDescent="0.25">
      <c r="A94" s="562"/>
      <c r="B94" s="563"/>
      <c r="C94" s="685"/>
      <c r="D94" s="685"/>
      <c r="E94" s="685"/>
      <c r="F94" s="685"/>
      <c r="G94" s="549"/>
      <c r="H94" s="563"/>
      <c r="I94" s="575"/>
      <c r="J94" s="569"/>
      <c r="K94" s="550"/>
      <c r="L94" s="548"/>
      <c r="M94" s="548"/>
      <c r="N94" s="584"/>
      <c r="O94" s="563"/>
      <c r="P94" s="551"/>
    </row>
    <row r="95" spans="1:16" ht="15.75" hidden="1" customHeight="1" x14ac:dyDescent="0.2">
      <c r="F95" s="564" t="s">
        <v>22</v>
      </c>
      <c r="G95" s="585">
        <f>SUM(G90:G94)</f>
        <v>0</v>
      </c>
    </row>
    <row r="96" spans="1:16" hidden="1" x14ac:dyDescent="0.2"/>
    <row r="97" spans="1:7" x14ac:dyDescent="0.2">
      <c r="F97" s="605" t="s">
        <v>684</v>
      </c>
      <c r="G97" s="585">
        <f>G39+G61+G68+G76+G95</f>
        <v>147759953.00000003</v>
      </c>
    </row>
    <row r="99" spans="1:7" ht="23.25" hidden="1" customHeight="1" x14ac:dyDescent="0.2">
      <c r="A99" s="672" t="s">
        <v>579</v>
      </c>
      <c r="B99" s="529" t="s">
        <v>580</v>
      </c>
    </row>
    <row r="100" spans="1:7" hidden="1" x14ac:dyDescent="0.2">
      <c r="A100" s="673"/>
      <c r="B100" s="529" t="s">
        <v>581</v>
      </c>
    </row>
    <row r="101" spans="1:7" hidden="1" x14ac:dyDescent="0.2">
      <c r="A101" s="674"/>
      <c r="B101" s="586" t="s">
        <v>582</v>
      </c>
    </row>
    <row r="102" spans="1:7" hidden="1" x14ac:dyDescent="0.2"/>
    <row r="103" spans="1:7" hidden="1" x14ac:dyDescent="0.2">
      <c r="A103" s="675" t="s">
        <v>254</v>
      </c>
      <c r="B103" s="529" t="s">
        <v>224</v>
      </c>
    </row>
    <row r="104" spans="1:7" ht="25.5" hidden="1" x14ac:dyDescent="0.2">
      <c r="A104" s="676"/>
      <c r="B104" s="529" t="s">
        <v>583</v>
      </c>
    </row>
    <row r="105" spans="1:7" hidden="1" x14ac:dyDescent="0.2">
      <c r="A105" s="676"/>
      <c r="B105" s="529" t="s">
        <v>584</v>
      </c>
    </row>
    <row r="106" spans="1:7" ht="25.5" hidden="1" x14ac:dyDescent="0.2">
      <c r="A106" s="676"/>
      <c r="B106" s="529" t="s">
        <v>585</v>
      </c>
    </row>
    <row r="107" spans="1:7" ht="38.25" hidden="1" x14ac:dyDescent="0.2">
      <c r="A107" s="676"/>
      <c r="B107" s="529" t="s">
        <v>586</v>
      </c>
    </row>
    <row r="108" spans="1:7" ht="25.5" hidden="1" x14ac:dyDescent="0.2">
      <c r="A108" s="676"/>
      <c r="B108" s="529" t="s">
        <v>587</v>
      </c>
    </row>
    <row r="109" spans="1:7" ht="25.5" hidden="1" x14ac:dyDescent="0.2">
      <c r="A109" s="676"/>
      <c r="B109" s="529" t="s">
        <v>588</v>
      </c>
    </row>
    <row r="110" spans="1:7" ht="25.5" hidden="1" x14ac:dyDescent="0.2">
      <c r="A110" s="677"/>
      <c r="B110" s="529" t="s">
        <v>589</v>
      </c>
    </row>
    <row r="111" spans="1:7" hidden="1" x14ac:dyDescent="0.2"/>
    <row r="112" spans="1:7" hidden="1" x14ac:dyDescent="0.2">
      <c r="A112" s="678" t="s">
        <v>590</v>
      </c>
      <c r="B112" s="679" t="s">
        <v>647</v>
      </c>
      <c r="C112" s="529" t="s">
        <v>592</v>
      </c>
    </row>
    <row r="113" spans="1:3" hidden="1" x14ac:dyDescent="0.2">
      <c r="A113" s="678"/>
      <c r="B113" s="679"/>
      <c r="C113" s="529" t="s">
        <v>593</v>
      </c>
    </row>
    <row r="114" spans="1:3" ht="25.5" hidden="1" x14ac:dyDescent="0.2">
      <c r="A114" s="678"/>
      <c r="B114" s="679"/>
      <c r="C114" s="529" t="s">
        <v>594</v>
      </c>
    </row>
    <row r="115" spans="1:3" hidden="1" x14ac:dyDescent="0.2">
      <c r="A115" s="678"/>
      <c r="B115" s="679"/>
      <c r="C115" s="529" t="s">
        <v>595</v>
      </c>
    </row>
    <row r="116" spans="1:3" hidden="1" x14ac:dyDescent="0.2">
      <c r="A116" s="678"/>
      <c r="B116" s="679"/>
      <c r="C116" s="529" t="s">
        <v>580</v>
      </c>
    </row>
    <row r="117" spans="1:3" hidden="1" x14ac:dyDescent="0.2">
      <c r="A117" s="678"/>
      <c r="B117" s="679"/>
      <c r="C117" s="529" t="s">
        <v>596</v>
      </c>
    </row>
    <row r="118" spans="1:3" hidden="1" x14ac:dyDescent="0.2">
      <c r="A118" s="678"/>
      <c r="B118" s="679"/>
      <c r="C118" s="529" t="s">
        <v>597</v>
      </c>
    </row>
    <row r="119" spans="1:3" hidden="1" x14ac:dyDescent="0.2">
      <c r="A119" s="678"/>
      <c r="B119" s="680" t="s">
        <v>598</v>
      </c>
      <c r="C119" s="529" t="s">
        <v>599</v>
      </c>
    </row>
    <row r="120" spans="1:3" hidden="1" x14ac:dyDescent="0.2">
      <c r="A120" s="678"/>
      <c r="B120" s="680"/>
      <c r="C120" s="529" t="s">
        <v>600</v>
      </c>
    </row>
    <row r="121" spans="1:3" hidden="1" x14ac:dyDescent="0.2">
      <c r="A121" s="678"/>
      <c r="B121" s="680"/>
      <c r="C121" s="529" t="s">
        <v>601</v>
      </c>
    </row>
    <row r="122" spans="1:3" hidden="1" x14ac:dyDescent="0.2">
      <c r="A122" s="678"/>
      <c r="B122" s="680"/>
      <c r="C122" s="529" t="s">
        <v>595</v>
      </c>
    </row>
    <row r="123" spans="1:3" hidden="1" x14ac:dyDescent="0.2">
      <c r="A123" s="678"/>
      <c r="B123" s="680"/>
      <c r="C123" s="529" t="s">
        <v>580</v>
      </c>
    </row>
    <row r="124" spans="1:3" hidden="1" x14ac:dyDescent="0.2">
      <c r="A124" s="678"/>
      <c r="B124" s="680"/>
      <c r="C124" s="529" t="s">
        <v>602</v>
      </c>
    </row>
    <row r="125" spans="1:3" ht="25.5" hidden="1" x14ac:dyDescent="0.2">
      <c r="A125" s="678"/>
      <c r="B125" s="680"/>
      <c r="C125" s="529" t="s">
        <v>603</v>
      </c>
    </row>
    <row r="126" spans="1:3" hidden="1" x14ac:dyDescent="0.2">
      <c r="A126" s="678"/>
      <c r="B126" s="680"/>
      <c r="C126" s="529" t="s">
        <v>604</v>
      </c>
    </row>
    <row r="127" spans="1:3" hidden="1" x14ac:dyDescent="0.2">
      <c r="A127" s="678"/>
      <c r="B127" s="680"/>
      <c r="C127" s="529" t="s">
        <v>605</v>
      </c>
    </row>
    <row r="128" spans="1:3" ht="25.5" hidden="1" x14ac:dyDescent="0.2">
      <c r="A128" s="678"/>
      <c r="B128" s="680"/>
      <c r="C128" s="529" t="s">
        <v>606</v>
      </c>
    </row>
    <row r="129" spans="1:3" ht="30" hidden="1" customHeight="1" x14ac:dyDescent="0.2">
      <c r="A129" s="678"/>
      <c r="B129" s="681" t="s">
        <v>607</v>
      </c>
      <c r="C129" s="529" t="s">
        <v>608</v>
      </c>
    </row>
    <row r="130" spans="1:3" hidden="1" x14ac:dyDescent="0.2">
      <c r="A130" s="678"/>
      <c r="B130" s="682"/>
      <c r="C130" s="529" t="s">
        <v>595</v>
      </c>
    </row>
    <row r="131" spans="1:3" hidden="1" x14ac:dyDescent="0.2">
      <c r="A131" s="678"/>
      <c r="B131" s="683"/>
      <c r="C131" s="529" t="s">
        <v>580</v>
      </c>
    </row>
  </sheetData>
  <mergeCells count="117">
    <mergeCell ref="A11:P11"/>
    <mergeCell ref="A12:P12"/>
    <mergeCell ref="A13:A14"/>
    <mergeCell ref="B13:B14"/>
    <mergeCell ref="C13:C14"/>
    <mergeCell ref="D13:D14"/>
    <mergeCell ref="E13:E14"/>
    <mergeCell ref="F13:F14"/>
    <mergeCell ref="G13:I13"/>
    <mergeCell ref="J13:J14"/>
    <mergeCell ref="C42:C43"/>
    <mergeCell ref="D42:D43"/>
    <mergeCell ref="E42:E43"/>
    <mergeCell ref="F42:F43"/>
    <mergeCell ref="K13:K14"/>
    <mergeCell ref="L13:M13"/>
    <mergeCell ref="N13:N14"/>
    <mergeCell ref="O13:O14"/>
    <mergeCell ref="P13:P14"/>
    <mergeCell ref="A41:P41"/>
    <mergeCell ref="K52:K53"/>
    <mergeCell ref="L52:M52"/>
    <mergeCell ref="N52:N53"/>
    <mergeCell ref="O52:O53"/>
    <mergeCell ref="P52:P53"/>
    <mergeCell ref="A63:P63"/>
    <mergeCell ref="P42:P43"/>
    <mergeCell ref="A51:P51"/>
    <mergeCell ref="A52:A53"/>
    <mergeCell ref="B52:B53"/>
    <mergeCell ref="C52:C53"/>
    <mergeCell ref="D52:D53"/>
    <mergeCell ref="E52:E53"/>
    <mergeCell ref="F52:F53"/>
    <mergeCell ref="G52:I52"/>
    <mergeCell ref="J52:J53"/>
    <mergeCell ref="G42:I42"/>
    <mergeCell ref="J42:J43"/>
    <mergeCell ref="K42:K43"/>
    <mergeCell ref="L42:M42"/>
    <mergeCell ref="N42:N43"/>
    <mergeCell ref="O42:O43"/>
    <mergeCell ref="A42:A43"/>
    <mergeCell ref="B42:B43"/>
    <mergeCell ref="J64:J65"/>
    <mergeCell ref="K64:K65"/>
    <mergeCell ref="L64:M64"/>
    <mergeCell ref="N64:N65"/>
    <mergeCell ref="O64:O65"/>
    <mergeCell ref="P64:P65"/>
    <mergeCell ref="A64:A65"/>
    <mergeCell ref="B64:B65"/>
    <mergeCell ref="C64:C65"/>
    <mergeCell ref="D64:D65"/>
    <mergeCell ref="E64:F64"/>
    <mergeCell ref="G64:I64"/>
    <mergeCell ref="E65:F65"/>
    <mergeCell ref="A70:P70"/>
    <mergeCell ref="A71:A72"/>
    <mergeCell ref="B71:B72"/>
    <mergeCell ref="C71:C72"/>
    <mergeCell ref="D71:D72"/>
    <mergeCell ref="E71:E72"/>
    <mergeCell ref="F71:H71"/>
    <mergeCell ref="I71:I72"/>
    <mergeCell ref="J71:J72"/>
    <mergeCell ref="K71:K72"/>
    <mergeCell ref="L71:M71"/>
    <mergeCell ref="N71:N72"/>
    <mergeCell ref="O71:O72"/>
    <mergeCell ref="P71:P72"/>
    <mergeCell ref="A78:P78"/>
    <mergeCell ref="A79:A80"/>
    <mergeCell ref="B79:B80"/>
    <mergeCell ref="C79:C80"/>
    <mergeCell ref="D79:D80"/>
    <mergeCell ref="E79:F79"/>
    <mergeCell ref="P79:P80"/>
    <mergeCell ref="E80:F80"/>
    <mergeCell ref="E81:F81"/>
    <mergeCell ref="E82:F82"/>
    <mergeCell ref="E83:F83"/>
    <mergeCell ref="E84:F84"/>
    <mergeCell ref="G79:I79"/>
    <mergeCell ref="J79:J80"/>
    <mergeCell ref="K79:K80"/>
    <mergeCell ref="L79:M79"/>
    <mergeCell ref="N79:N80"/>
    <mergeCell ref="O79:O80"/>
    <mergeCell ref="O88:O89"/>
    <mergeCell ref="P88:P89"/>
    <mergeCell ref="E90:F90"/>
    <mergeCell ref="C91:D91"/>
    <mergeCell ref="E91:F91"/>
    <mergeCell ref="A87:P87"/>
    <mergeCell ref="A88:A89"/>
    <mergeCell ref="B88:B89"/>
    <mergeCell ref="C88:D89"/>
    <mergeCell ref="E88:F89"/>
    <mergeCell ref="G88:I88"/>
    <mergeCell ref="J88:J89"/>
    <mergeCell ref="K88:K89"/>
    <mergeCell ref="L88:M88"/>
    <mergeCell ref="N88:N89"/>
    <mergeCell ref="C90:D90"/>
    <mergeCell ref="A99:A101"/>
    <mergeCell ref="A103:A110"/>
    <mergeCell ref="A112:A131"/>
    <mergeCell ref="B112:B118"/>
    <mergeCell ref="B119:B128"/>
    <mergeCell ref="B129:B131"/>
    <mergeCell ref="C92:D92"/>
    <mergeCell ref="E92:F92"/>
    <mergeCell ref="C93:D93"/>
    <mergeCell ref="E93:F93"/>
    <mergeCell ref="C94:D94"/>
    <mergeCell ref="E94:F94"/>
  </mergeCells>
  <dataValidations count="6">
    <dataValidation type="list" allowBlank="1" showInputMessage="1" showErrorMessage="1" sqref="P15:P39 P90:P94 P81:P84 P73:P76 P66:P68 P44:P49 P54:P61">
      <formula1>$B$103:$B$110</formula1>
    </dataValidation>
    <dataValidation type="list" allowBlank="1" showInputMessage="1" showErrorMessage="1" sqref="D15:D39 D44:D49 D54:D61">
      <formula1>$C$119:$C$128</formula1>
    </dataValidation>
    <dataValidation type="list" allowBlank="1" showInputMessage="1" showErrorMessage="1" sqref="D81:D84 D66:D68">
      <formula1>$C$112:$C$118</formula1>
    </dataValidation>
    <dataValidation type="list" allowBlank="1" showInputMessage="1" showErrorMessage="1" sqref="D85 K85:K86">
      <formula1>#REF!</formula1>
    </dataValidation>
    <dataValidation type="list" allowBlank="1" showInputMessage="1" showErrorMessage="1" sqref="K15:K39 K44:K49 K73:K76 K66:K68 K81:K84 K54:K61">
      <formula1>$B$99:$B$101</formula1>
    </dataValidation>
    <dataValidation type="list" allowBlank="1" showInputMessage="1" showErrorMessage="1" sqref="D73:D76">
      <formula1>$C$129:$C$131</formula1>
    </dataValidation>
  </dataValidations>
  <printOptions horizontalCentered="1"/>
  <pageMargins left="0" right="0" top="0.74803149606299213" bottom="0.74803149606299213" header="0.31496062992125984" footer="0.31496062992125984"/>
  <pageSetup paperSize="9" scale="49" fitToHeight="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topLeftCell="B1" zoomScaleNormal="100" workbookViewId="0">
      <selection activeCell="L13" sqref="L13"/>
    </sheetView>
  </sheetViews>
  <sheetFormatPr defaultRowHeight="14.25" x14ac:dyDescent="0.2"/>
  <cols>
    <col min="1" max="1" width="9.140625" style="58" hidden="1" customWidth="1"/>
    <col min="2" max="2" width="1.7109375" style="58" customWidth="1"/>
    <col min="3" max="3" width="87.7109375" style="58" customWidth="1"/>
    <col min="4" max="4" width="14.140625" style="58" customWidth="1"/>
    <col min="5" max="5" width="14.28515625" style="58" customWidth="1"/>
    <col min="6" max="6" width="14.5703125" style="58" customWidth="1"/>
    <col min="7" max="7" width="13.5703125" style="58" customWidth="1"/>
    <col min="8" max="8" width="14.5703125" style="58" customWidth="1"/>
    <col min="9" max="257" width="9.140625" style="58"/>
    <col min="258" max="258" width="0" style="58" hidden="1" customWidth="1"/>
    <col min="259" max="259" width="87.7109375" style="58" customWidth="1"/>
    <col min="260" max="260" width="14.140625" style="58" customWidth="1"/>
    <col min="261" max="261" width="14.28515625" style="58" customWidth="1"/>
    <col min="262" max="262" width="14.5703125" style="58" customWidth="1"/>
    <col min="263" max="263" width="13.5703125" style="58" customWidth="1"/>
    <col min="264" max="264" width="14.5703125" style="58" customWidth="1"/>
    <col min="265" max="513" width="9.140625" style="58"/>
    <col min="514" max="514" width="0" style="58" hidden="1" customWidth="1"/>
    <col min="515" max="515" width="87.7109375" style="58" customWidth="1"/>
    <col min="516" max="516" width="14.140625" style="58" customWidth="1"/>
    <col min="517" max="517" width="14.28515625" style="58" customWidth="1"/>
    <col min="518" max="518" width="14.5703125" style="58" customWidth="1"/>
    <col min="519" max="519" width="13.5703125" style="58" customWidth="1"/>
    <col min="520" max="520" width="14.5703125" style="58" customWidth="1"/>
    <col min="521" max="769" width="9.140625" style="58"/>
    <col min="770" max="770" width="0" style="58" hidden="1" customWidth="1"/>
    <col min="771" max="771" width="87.7109375" style="58" customWidth="1"/>
    <col min="772" max="772" width="14.140625" style="58" customWidth="1"/>
    <col min="773" max="773" width="14.28515625" style="58" customWidth="1"/>
    <col min="774" max="774" width="14.5703125" style="58" customWidth="1"/>
    <col min="775" max="775" width="13.5703125" style="58" customWidth="1"/>
    <col min="776" max="776" width="14.5703125" style="58" customWidth="1"/>
    <col min="777" max="1025" width="9.140625" style="58"/>
    <col min="1026" max="1026" width="0" style="58" hidden="1" customWidth="1"/>
    <col min="1027" max="1027" width="87.7109375" style="58" customWidth="1"/>
    <col min="1028" max="1028" width="14.140625" style="58" customWidth="1"/>
    <col min="1029" max="1029" width="14.28515625" style="58" customWidth="1"/>
    <col min="1030" max="1030" width="14.5703125" style="58" customWidth="1"/>
    <col min="1031" max="1031" width="13.5703125" style="58" customWidth="1"/>
    <col min="1032" max="1032" width="14.5703125" style="58" customWidth="1"/>
    <col min="1033" max="1281" width="9.140625" style="58"/>
    <col min="1282" max="1282" width="0" style="58" hidden="1" customWidth="1"/>
    <col min="1283" max="1283" width="87.7109375" style="58" customWidth="1"/>
    <col min="1284" max="1284" width="14.140625" style="58" customWidth="1"/>
    <col min="1285" max="1285" width="14.28515625" style="58" customWidth="1"/>
    <col min="1286" max="1286" width="14.5703125" style="58" customWidth="1"/>
    <col min="1287" max="1287" width="13.5703125" style="58" customWidth="1"/>
    <col min="1288" max="1288" width="14.5703125" style="58" customWidth="1"/>
    <col min="1289" max="1537" width="9.140625" style="58"/>
    <col min="1538" max="1538" width="0" style="58" hidden="1" customWidth="1"/>
    <col min="1539" max="1539" width="87.7109375" style="58" customWidth="1"/>
    <col min="1540" max="1540" width="14.140625" style="58" customWidth="1"/>
    <col min="1541" max="1541" width="14.28515625" style="58" customWidth="1"/>
    <col min="1542" max="1542" width="14.5703125" style="58" customWidth="1"/>
    <col min="1543" max="1543" width="13.5703125" style="58" customWidth="1"/>
    <col min="1544" max="1544" width="14.5703125" style="58" customWidth="1"/>
    <col min="1545" max="1793" width="9.140625" style="58"/>
    <col min="1794" max="1794" width="0" style="58" hidden="1" customWidth="1"/>
    <col min="1795" max="1795" width="87.7109375" style="58" customWidth="1"/>
    <col min="1796" max="1796" width="14.140625" style="58" customWidth="1"/>
    <col min="1797" max="1797" width="14.28515625" style="58" customWidth="1"/>
    <col min="1798" max="1798" width="14.5703125" style="58" customWidth="1"/>
    <col min="1799" max="1799" width="13.5703125" style="58" customWidth="1"/>
    <col min="1800" max="1800" width="14.5703125" style="58" customWidth="1"/>
    <col min="1801" max="2049" width="9.140625" style="58"/>
    <col min="2050" max="2050" width="0" style="58" hidden="1" customWidth="1"/>
    <col min="2051" max="2051" width="87.7109375" style="58" customWidth="1"/>
    <col min="2052" max="2052" width="14.140625" style="58" customWidth="1"/>
    <col min="2053" max="2053" width="14.28515625" style="58" customWidth="1"/>
    <col min="2054" max="2054" width="14.5703125" style="58" customWidth="1"/>
    <col min="2055" max="2055" width="13.5703125" style="58" customWidth="1"/>
    <col min="2056" max="2056" width="14.5703125" style="58" customWidth="1"/>
    <col min="2057" max="2305" width="9.140625" style="58"/>
    <col min="2306" max="2306" width="0" style="58" hidden="1" customWidth="1"/>
    <col min="2307" max="2307" width="87.7109375" style="58" customWidth="1"/>
    <col min="2308" max="2308" width="14.140625" style="58" customWidth="1"/>
    <col min="2309" max="2309" width="14.28515625" style="58" customWidth="1"/>
    <col min="2310" max="2310" width="14.5703125" style="58" customWidth="1"/>
    <col min="2311" max="2311" width="13.5703125" style="58" customWidth="1"/>
    <col min="2312" max="2312" width="14.5703125" style="58" customWidth="1"/>
    <col min="2313" max="2561" width="9.140625" style="58"/>
    <col min="2562" max="2562" width="0" style="58" hidden="1" customWidth="1"/>
    <col min="2563" max="2563" width="87.7109375" style="58" customWidth="1"/>
    <col min="2564" max="2564" width="14.140625" style="58" customWidth="1"/>
    <col min="2565" max="2565" width="14.28515625" style="58" customWidth="1"/>
    <col min="2566" max="2566" width="14.5703125" style="58" customWidth="1"/>
    <col min="2567" max="2567" width="13.5703125" style="58" customWidth="1"/>
    <col min="2568" max="2568" width="14.5703125" style="58" customWidth="1"/>
    <col min="2569" max="2817" width="9.140625" style="58"/>
    <col min="2818" max="2818" width="0" style="58" hidden="1" customWidth="1"/>
    <col min="2819" max="2819" width="87.7109375" style="58" customWidth="1"/>
    <col min="2820" max="2820" width="14.140625" style="58" customWidth="1"/>
    <col min="2821" max="2821" width="14.28515625" style="58" customWidth="1"/>
    <col min="2822" max="2822" width="14.5703125" style="58" customWidth="1"/>
    <col min="2823" max="2823" width="13.5703125" style="58" customWidth="1"/>
    <col min="2824" max="2824" width="14.5703125" style="58" customWidth="1"/>
    <col min="2825" max="3073" width="9.140625" style="58"/>
    <col min="3074" max="3074" width="0" style="58" hidden="1" customWidth="1"/>
    <col min="3075" max="3075" width="87.7109375" style="58" customWidth="1"/>
    <col min="3076" max="3076" width="14.140625" style="58" customWidth="1"/>
    <col min="3077" max="3077" width="14.28515625" style="58" customWidth="1"/>
    <col min="3078" max="3078" width="14.5703125" style="58" customWidth="1"/>
    <col min="3079" max="3079" width="13.5703125" style="58" customWidth="1"/>
    <col min="3080" max="3080" width="14.5703125" style="58" customWidth="1"/>
    <col min="3081" max="3329" width="9.140625" style="58"/>
    <col min="3330" max="3330" width="0" style="58" hidden="1" customWidth="1"/>
    <col min="3331" max="3331" width="87.7109375" style="58" customWidth="1"/>
    <col min="3332" max="3332" width="14.140625" style="58" customWidth="1"/>
    <col min="3333" max="3333" width="14.28515625" style="58" customWidth="1"/>
    <col min="3334" max="3334" width="14.5703125" style="58" customWidth="1"/>
    <col min="3335" max="3335" width="13.5703125" style="58" customWidth="1"/>
    <col min="3336" max="3336" width="14.5703125" style="58" customWidth="1"/>
    <col min="3337" max="3585" width="9.140625" style="58"/>
    <col min="3586" max="3586" width="0" style="58" hidden="1" customWidth="1"/>
    <col min="3587" max="3587" width="87.7109375" style="58" customWidth="1"/>
    <col min="3588" max="3588" width="14.140625" style="58" customWidth="1"/>
    <col min="3589" max="3589" width="14.28515625" style="58" customWidth="1"/>
    <col min="3590" max="3590" width="14.5703125" style="58" customWidth="1"/>
    <col min="3591" max="3591" width="13.5703125" style="58" customWidth="1"/>
    <col min="3592" max="3592" width="14.5703125" style="58" customWidth="1"/>
    <col min="3593" max="3841" width="9.140625" style="58"/>
    <col min="3842" max="3842" width="0" style="58" hidden="1" customWidth="1"/>
    <col min="3843" max="3843" width="87.7109375" style="58" customWidth="1"/>
    <col min="3844" max="3844" width="14.140625" style="58" customWidth="1"/>
    <col min="3845" max="3845" width="14.28515625" style="58" customWidth="1"/>
    <col min="3846" max="3846" width="14.5703125" style="58" customWidth="1"/>
    <col min="3847" max="3847" width="13.5703125" style="58" customWidth="1"/>
    <col min="3848" max="3848" width="14.5703125" style="58" customWidth="1"/>
    <col min="3849" max="4097" width="9.140625" style="58"/>
    <col min="4098" max="4098" width="0" style="58" hidden="1" customWidth="1"/>
    <col min="4099" max="4099" width="87.7109375" style="58" customWidth="1"/>
    <col min="4100" max="4100" width="14.140625" style="58" customWidth="1"/>
    <col min="4101" max="4101" width="14.28515625" style="58" customWidth="1"/>
    <col min="4102" max="4102" width="14.5703125" style="58" customWidth="1"/>
    <col min="4103" max="4103" width="13.5703125" style="58" customWidth="1"/>
    <col min="4104" max="4104" width="14.5703125" style="58" customWidth="1"/>
    <col min="4105" max="4353" width="9.140625" style="58"/>
    <col min="4354" max="4354" width="0" style="58" hidden="1" customWidth="1"/>
    <col min="4355" max="4355" width="87.7109375" style="58" customWidth="1"/>
    <col min="4356" max="4356" width="14.140625" style="58" customWidth="1"/>
    <col min="4357" max="4357" width="14.28515625" style="58" customWidth="1"/>
    <col min="4358" max="4358" width="14.5703125" style="58" customWidth="1"/>
    <col min="4359" max="4359" width="13.5703125" style="58" customWidth="1"/>
    <col min="4360" max="4360" width="14.5703125" style="58" customWidth="1"/>
    <col min="4361" max="4609" width="9.140625" style="58"/>
    <col min="4610" max="4610" width="0" style="58" hidden="1" customWidth="1"/>
    <col min="4611" max="4611" width="87.7109375" style="58" customWidth="1"/>
    <col min="4612" max="4612" width="14.140625" style="58" customWidth="1"/>
    <col min="4613" max="4613" width="14.28515625" style="58" customWidth="1"/>
    <col min="4614" max="4614" width="14.5703125" style="58" customWidth="1"/>
    <col min="4615" max="4615" width="13.5703125" style="58" customWidth="1"/>
    <col min="4616" max="4616" width="14.5703125" style="58" customWidth="1"/>
    <col min="4617" max="4865" width="9.140625" style="58"/>
    <col min="4866" max="4866" width="0" style="58" hidden="1" customWidth="1"/>
    <col min="4867" max="4867" width="87.7109375" style="58" customWidth="1"/>
    <col min="4868" max="4868" width="14.140625" style="58" customWidth="1"/>
    <col min="4869" max="4869" width="14.28515625" style="58" customWidth="1"/>
    <col min="4870" max="4870" width="14.5703125" style="58" customWidth="1"/>
    <col min="4871" max="4871" width="13.5703125" style="58" customWidth="1"/>
    <col min="4872" max="4872" width="14.5703125" style="58" customWidth="1"/>
    <col min="4873" max="5121" width="9.140625" style="58"/>
    <col min="5122" max="5122" width="0" style="58" hidden="1" customWidth="1"/>
    <col min="5123" max="5123" width="87.7109375" style="58" customWidth="1"/>
    <col min="5124" max="5124" width="14.140625" style="58" customWidth="1"/>
    <col min="5125" max="5125" width="14.28515625" style="58" customWidth="1"/>
    <col min="5126" max="5126" width="14.5703125" style="58" customWidth="1"/>
    <col min="5127" max="5127" width="13.5703125" style="58" customWidth="1"/>
    <col min="5128" max="5128" width="14.5703125" style="58" customWidth="1"/>
    <col min="5129" max="5377" width="9.140625" style="58"/>
    <col min="5378" max="5378" width="0" style="58" hidden="1" customWidth="1"/>
    <col min="5379" max="5379" width="87.7109375" style="58" customWidth="1"/>
    <col min="5380" max="5380" width="14.140625" style="58" customWidth="1"/>
    <col min="5381" max="5381" width="14.28515625" style="58" customWidth="1"/>
    <col min="5382" max="5382" width="14.5703125" style="58" customWidth="1"/>
    <col min="5383" max="5383" width="13.5703125" style="58" customWidth="1"/>
    <col min="5384" max="5384" width="14.5703125" style="58" customWidth="1"/>
    <col min="5385" max="5633" width="9.140625" style="58"/>
    <col min="5634" max="5634" width="0" style="58" hidden="1" customWidth="1"/>
    <col min="5635" max="5635" width="87.7109375" style="58" customWidth="1"/>
    <col min="5636" max="5636" width="14.140625" style="58" customWidth="1"/>
    <col min="5637" max="5637" width="14.28515625" style="58" customWidth="1"/>
    <col min="5638" max="5638" width="14.5703125" style="58" customWidth="1"/>
    <col min="5639" max="5639" width="13.5703125" style="58" customWidth="1"/>
    <col min="5640" max="5640" width="14.5703125" style="58" customWidth="1"/>
    <col min="5641" max="5889" width="9.140625" style="58"/>
    <col min="5890" max="5890" width="0" style="58" hidden="1" customWidth="1"/>
    <col min="5891" max="5891" width="87.7109375" style="58" customWidth="1"/>
    <col min="5892" max="5892" width="14.140625" style="58" customWidth="1"/>
    <col min="5893" max="5893" width="14.28515625" style="58" customWidth="1"/>
    <col min="5894" max="5894" width="14.5703125" style="58" customWidth="1"/>
    <col min="5895" max="5895" width="13.5703125" style="58" customWidth="1"/>
    <col min="5896" max="5896" width="14.5703125" style="58" customWidth="1"/>
    <col min="5897" max="6145" width="9.140625" style="58"/>
    <col min="6146" max="6146" width="0" style="58" hidden="1" customWidth="1"/>
    <col min="6147" max="6147" width="87.7109375" style="58" customWidth="1"/>
    <col min="6148" max="6148" width="14.140625" style="58" customWidth="1"/>
    <col min="6149" max="6149" width="14.28515625" style="58" customWidth="1"/>
    <col min="6150" max="6150" width="14.5703125" style="58" customWidth="1"/>
    <col min="6151" max="6151" width="13.5703125" style="58" customWidth="1"/>
    <col min="6152" max="6152" width="14.5703125" style="58" customWidth="1"/>
    <col min="6153" max="6401" width="9.140625" style="58"/>
    <col min="6402" max="6402" width="0" style="58" hidden="1" customWidth="1"/>
    <col min="6403" max="6403" width="87.7109375" style="58" customWidth="1"/>
    <col min="6404" max="6404" width="14.140625" style="58" customWidth="1"/>
    <col min="6405" max="6405" width="14.28515625" style="58" customWidth="1"/>
    <col min="6406" max="6406" width="14.5703125" style="58" customWidth="1"/>
    <col min="6407" max="6407" width="13.5703125" style="58" customWidth="1"/>
    <col min="6408" max="6408" width="14.5703125" style="58" customWidth="1"/>
    <col min="6409" max="6657" width="9.140625" style="58"/>
    <col min="6658" max="6658" width="0" style="58" hidden="1" customWidth="1"/>
    <col min="6659" max="6659" width="87.7109375" style="58" customWidth="1"/>
    <col min="6660" max="6660" width="14.140625" style="58" customWidth="1"/>
    <col min="6661" max="6661" width="14.28515625" style="58" customWidth="1"/>
    <col min="6662" max="6662" width="14.5703125" style="58" customWidth="1"/>
    <col min="6663" max="6663" width="13.5703125" style="58" customWidth="1"/>
    <col min="6664" max="6664" width="14.5703125" style="58" customWidth="1"/>
    <col min="6665" max="6913" width="9.140625" style="58"/>
    <col min="6914" max="6914" width="0" style="58" hidden="1" customWidth="1"/>
    <col min="6915" max="6915" width="87.7109375" style="58" customWidth="1"/>
    <col min="6916" max="6916" width="14.140625" style="58" customWidth="1"/>
    <col min="6917" max="6917" width="14.28515625" style="58" customWidth="1"/>
    <col min="6918" max="6918" width="14.5703125" style="58" customWidth="1"/>
    <col min="6919" max="6919" width="13.5703125" style="58" customWidth="1"/>
    <col min="6920" max="6920" width="14.5703125" style="58" customWidth="1"/>
    <col min="6921" max="7169" width="9.140625" style="58"/>
    <col min="7170" max="7170" width="0" style="58" hidden="1" customWidth="1"/>
    <col min="7171" max="7171" width="87.7109375" style="58" customWidth="1"/>
    <col min="7172" max="7172" width="14.140625" style="58" customWidth="1"/>
    <col min="7173" max="7173" width="14.28515625" style="58" customWidth="1"/>
    <col min="7174" max="7174" width="14.5703125" style="58" customWidth="1"/>
    <col min="7175" max="7175" width="13.5703125" style="58" customWidth="1"/>
    <col min="7176" max="7176" width="14.5703125" style="58" customWidth="1"/>
    <col min="7177" max="7425" width="9.140625" style="58"/>
    <col min="7426" max="7426" width="0" style="58" hidden="1" customWidth="1"/>
    <col min="7427" max="7427" width="87.7109375" style="58" customWidth="1"/>
    <col min="7428" max="7428" width="14.140625" style="58" customWidth="1"/>
    <col min="7429" max="7429" width="14.28515625" style="58" customWidth="1"/>
    <col min="7430" max="7430" width="14.5703125" style="58" customWidth="1"/>
    <col min="7431" max="7431" width="13.5703125" style="58" customWidth="1"/>
    <col min="7432" max="7432" width="14.5703125" style="58" customWidth="1"/>
    <col min="7433" max="7681" width="9.140625" style="58"/>
    <col min="7682" max="7682" width="0" style="58" hidden="1" customWidth="1"/>
    <col min="7683" max="7683" width="87.7109375" style="58" customWidth="1"/>
    <col min="7684" max="7684" width="14.140625" style="58" customWidth="1"/>
    <col min="7685" max="7685" width="14.28515625" style="58" customWidth="1"/>
    <col min="7686" max="7686" width="14.5703125" style="58" customWidth="1"/>
    <col min="7687" max="7687" width="13.5703125" style="58" customWidth="1"/>
    <col min="7688" max="7688" width="14.5703125" style="58" customWidth="1"/>
    <col min="7689" max="7937" width="9.140625" style="58"/>
    <col min="7938" max="7938" width="0" style="58" hidden="1" customWidth="1"/>
    <col min="7939" max="7939" width="87.7109375" style="58" customWidth="1"/>
    <col min="7940" max="7940" width="14.140625" style="58" customWidth="1"/>
    <col min="7941" max="7941" width="14.28515625" style="58" customWidth="1"/>
    <col min="7942" max="7942" width="14.5703125" style="58" customWidth="1"/>
    <col min="7943" max="7943" width="13.5703125" style="58" customWidth="1"/>
    <col min="7944" max="7944" width="14.5703125" style="58" customWidth="1"/>
    <col min="7945" max="8193" width="9.140625" style="58"/>
    <col min="8194" max="8194" width="0" style="58" hidden="1" customWidth="1"/>
    <col min="8195" max="8195" width="87.7109375" style="58" customWidth="1"/>
    <col min="8196" max="8196" width="14.140625" style="58" customWidth="1"/>
    <col min="8197" max="8197" width="14.28515625" style="58" customWidth="1"/>
    <col min="8198" max="8198" width="14.5703125" style="58" customWidth="1"/>
    <col min="8199" max="8199" width="13.5703125" style="58" customWidth="1"/>
    <col min="8200" max="8200" width="14.5703125" style="58" customWidth="1"/>
    <col min="8201" max="8449" width="9.140625" style="58"/>
    <col min="8450" max="8450" width="0" style="58" hidden="1" customWidth="1"/>
    <col min="8451" max="8451" width="87.7109375" style="58" customWidth="1"/>
    <col min="8452" max="8452" width="14.140625" style="58" customWidth="1"/>
    <col min="8453" max="8453" width="14.28515625" style="58" customWidth="1"/>
    <col min="8454" max="8454" width="14.5703125" style="58" customWidth="1"/>
    <col min="8455" max="8455" width="13.5703125" style="58" customWidth="1"/>
    <col min="8456" max="8456" width="14.5703125" style="58" customWidth="1"/>
    <col min="8457" max="8705" width="9.140625" style="58"/>
    <col min="8706" max="8706" width="0" style="58" hidden="1" customWidth="1"/>
    <col min="8707" max="8707" width="87.7109375" style="58" customWidth="1"/>
    <col min="8708" max="8708" width="14.140625" style="58" customWidth="1"/>
    <col min="8709" max="8709" width="14.28515625" style="58" customWidth="1"/>
    <col min="8710" max="8710" width="14.5703125" style="58" customWidth="1"/>
    <col min="8711" max="8711" width="13.5703125" style="58" customWidth="1"/>
    <col min="8712" max="8712" width="14.5703125" style="58" customWidth="1"/>
    <col min="8713" max="8961" width="9.140625" style="58"/>
    <col min="8962" max="8962" width="0" style="58" hidden="1" customWidth="1"/>
    <col min="8963" max="8963" width="87.7109375" style="58" customWidth="1"/>
    <col min="8964" max="8964" width="14.140625" style="58" customWidth="1"/>
    <col min="8965" max="8965" width="14.28515625" style="58" customWidth="1"/>
    <col min="8966" max="8966" width="14.5703125" style="58" customWidth="1"/>
    <col min="8967" max="8967" width="13.5703125" style="58" customWidth="1"/>
    <col min="8968" max="8968" width="14.5703125" style="58" customWidth="1"/>
    <col min="8969" max="9217" width="9.140625" style="58"/>
    <col min="9218" max="9218" width="0" style="58" hidden="1" customWidth="1"/>
    <col min="9219" max="9219" width="87.7109375" style="58" customWidth="1"/>
    <col min="9220" max="9220" width="14.140625" style="58" customWidth="1"/>
    <col min="9221" max="9221" width="14.28515625" style="58" customWidth="1"/>
    <col min="9222" max="9222" width="14.5703125" style="58" customWidth="1"/>
    <col min="9223" max="9223" width="13.5703125" style="58" customWidth="1"/>
    <col min="9224" max="9224" width="14.5703125" style="58" customWidth="1"/>
    <col min="9225" max="9473" width="9.140625" style="58"/>
    <col min="9474" max="9474" width="0" style="58" hidden="1" customWidth="1"/>
    <col min="9475" max="9475" width="87.7109375" style="58" customWidth="1"/>
    <col min="9476" max="9476" width="14.140625" style="58" customWidth="1"/>
    <col min="9477" max="9477" width="14.28515625" style="58" customWidth="1"/>
    <col min="9478" max="9478" width="14.5703125" style="58" customWidth="1"/>
    <col min="9479" max="9479" width="13.5703125" style="58" customWidth="1"/>
    <col min="9480" max="9480" width="14.5703125" style="58" customWidth="1"/>
    <col min="9481" max="9729" width="9.140625" style="58"/>
    <col min="9730" max="9730" width="0" style="58" hidden="1" customWidth="1"/>
    <col min="9731" max="9731" width="87.7109375" style="58" customWidth="1"/>
    <col min="9732" max="9732" width="14.140625" style="58" customWidth="1"/>
    <col min="9733" max="9733" width="14.28515625" style="58" customWidth="1"/>
    <col min="9734" max="9734" width="14.5703125" style="58" customWidth="1"/>
    <col min="9735" max="9735" width="13.5703125" style="58" customWidth="1"/>
    <col min="9736" max="9736" width="14.5703125" style="58" customWidth="1"/>
    <col min="9737" max="9985" width="9.140625" style="58"/>
    <col min="9986" max="9986" width="0" style="58" hidden="1" customWidth="1"/>
    <col min="9987" max="9987" width="87.7109375" style="58" customWidth="1"/>
    <col min="9988" max="9988" width="14.140625" style="58" customWidth="1"/>
    <col min="9989" max="9989" width="14.28515625" style="58" customWidth="1"/>
    <col min="9990" max="9990" width="14.5703125" style="58" customWidth="1"/>
    <col min="9991" max="9991" width="13.5703125" style="58" customWidth="1"/>
    <col min="9992" max="9992" width="14.5703125" style="58" customWidth="1"/>
    <col min="9993" max="10241" width="9.140625" style="58"/>
    <col min="10242" max="10242" width="0" style="58" hidden="1" customWidth="1"/>
    <col min="10243" max="10243" width="87.7109375" style="58" customWidth="1"/>
    <col min="10244" max="10244" width="14.140625" style="58" customWidth="1"/>
    <col min="10245" max="10245" width="14.28515625" style="58" customWidth="1"/>
    <col min="10246" max="10246" width="14.5703125" style="58" customWidth="1"/>
    <col min="10247" max="10247" width="13.5703125" style="58" customWidth="1"/>
    <col min="10248" max="10248" width="14.5703125" style="58" customWidth="1"/>
    <col min="10249" max="10497" width="9.140625" style="58"/>
    <col min="10498" max="10498" width="0" style="58" hidden="1" customWidth="1"/>
    <col min="10499" max="10499" width="87.7109375" style="58" customWidth="1"/>
    <col min="10500" max="10500" width="14.140625" style="58" customWidth="1"/>
    <col min="10501" max="10501" width="14.28515625" style="58" customWidth="1"/>
    <col min="10502" max="10502" width="14.5703125" style="58" customWidth="1"/>
    <col min="10503" max="10503" width="13.5703125" style="58" customWidth="1"/>
    <col min="10504" max="10504" width="14.5703125" style="58" customWidth="1"/>
    <col min="10505" max="10753" width="9.140625" style="58"/>
    <col min="10754" max="10754" width="0" style="58" hidden="1" customWidth="1"/>
    <col min="10755" max="10755" width="87.7109375" style="58" customWidth="1"/>
    <col min="10756" max="10756" width="14.140625" style="58" customWidth="1"/>
    <col min="10757" max="10757" width="14.28515625" style="58" customWidth="1"/>
    <col min="10758" max="10758" width="14.5703125" style="58" customWidth="1"/>
    <col min="10759" max="10759" width="13.5703125" style="58" customWidth="1"/>
    <col min="10760" max="10760" width="14.5703125" style="58" customWidth="1"/>
    <col min="10761" max="11009" width="9.140625" style="58"/>
    <col min="11010" max="11010" width="0" style="58" hidden="1" customWidth="1"/>
    <col min="11011" max="11011" width="87.7109375" style="58" customWidth="1"/>
    <col min="11012" max="11012" width="14.140625" style="58" customWidth="1"/>
    <col min="11013" max="11013" width="14.28515625" style="58" customWidth="1"/>
    <col min="11014" max="11014" width="14.5703125" style="58" customWidth="1"/>
    <col min="11015" max="11015" width="13.5703125" style="58" customWidth="1"/>
    <col min="11016" max="11016" width="14.5703125" style="58" customWidth="1"/>
    <col min="11017" max="11265" width="9.140625" style="58"/>
    <col min="11266" max="11266" width="0" style="58" hidden="1" customWidth="1"/>
    <col min="11267" max="11267" width="87.7109375" style="58" customWidth="1"/>
    <col min="11268" max="11268" width="14.140625" style="58" customWidth="1"/>
    <col min="11269" max="11269" width="14.28515625" style="58" customWidth="1"/>
    <col min="11270" max="11270" width="14.5703125" style="58" customWidth="1"/>
    <col min="11271" max="11271" width="13.5703125" style="58" customWidth="1"/>
    <col min="11272" max="11272" width="14.5703125" style="58" customWidth="1"/>
    <col min="11273" max="11521" width="9.140625" style="58"/>
    <col min="11522" max="11522" width="0" style="58" hidden="1" customWidth="1"/>
    <col min="11523" max="11523" width="87.7109375" style="58" customWidth="1"/>
    <col min="11524" max="11524" width="14.140625" style="58" customWidth="1"/>
    <col min="11525" max="11525" width="14.28515625" style="58" customWidth="1"/>
    <col min="11526" max="11526" width="14.5703125" style="58" customWidth="1"/>
    <col min="11527" max="11527" width="13.5703125" style="58" customWidth="1"/>
    <col min="11528" max="11528" width="14.5703125" style="58" customWidth="1"/>
    <col min="11529" max="11777" width="9.140625" style="58"/>
    <col min="11778" max="11778" width="0" style="58" hidden="1" customWidth="1"/>
    <col min="11779" max="11779" width="87.7109375" style="58" customWidth="1"/>
    <col min="11780" max="11780" width="14.140625" style="58" customWidth="1"/>
    <col min="11781" max="11781" width="14.28515625" style="58" customWidth="1"/>
    <col min="11782" max="11782" width="14.5703125" style="58" customWidth="1"/>
    <col min="11783" max="11783" width="13.5703125" style="58" customWidth="1"/>
    <col min="11784" max="11784" width="14.5703125" style="58" customWidth="1"/>
    <col min="11785" max="12033" width="9.140625" style="58"/>
    <col min="12034" max="12034" width="0" style="58" hidden="1" customWidth="1"/>
    <col min="12035" max="12035" width="87.7109375" style="58" customWidth="1"/>
    <col min="12036" max="12036" width="14.140625" style="58" customWidth="1"/>
    <col min="12037" max="12037" width="14.28515625" style="58" customWidth="1"/>
    <col min="12038" max="12038" width="14.5703125" style="58" customWidth="1"/>
    <col min="12039" max="12039" width="13.5703125" style="58" customWidth="1"/>
    <col min="12040" max="12040" width="14.5703125" style="58" customWidth="1"/>
    <col min="12041" max="12289" width="9.140625" style="58"/>
    <col min="12290" max="12290" width="0" style="58" hidden="1" customWidth="1"/>
    <col min="12291" max="12291" width="87.7109375" style="58" customWidth="1"/>
    <col min="12292" max="12292" width="14.140625" style="58" customWidth="1"/>
    <col min="12293" max="12293" width="14.28515625" style="58" customWidth="1"/>
    <col min="12294" max="12294" width="14.5703125" style="58" customWidth="1"/>
    <col min="12295" max="12295" width="13.5703125" style="58" customWidth="1"/>
    <col min="12296" max="12296" width="14.5703125" style="58" customWidth="1"/>
    <col min="12297" max="12545" width="9.140625" style="58"/>
    <col min="12546" max="12546" width="0" style="58" hidden="1" customWidth="1"/>
    <col min="12547" max="12547" width="87.7109375" style="58" customWidth="1"/>
    <col min="12548" max="12548" width="14.140625" style="58" customWidth="1"/>
    <col min="12549" max="12549" width="14.28515625" style="58" customWidth="1"/>
    <col min="12550" max="12550" width="14.5703125" style="58" customWidth="1"/>
    <col min="12551" max="12551" width="13.5703125" style="58" customWidth="1"/>
    <col min="12552" max="12552" width="14.5703125" style="58" customWidth="1"/>
    <col min="12553" max="12801" width="9.140625" style="58"/>
    <col min="12802" max="12802" width="0" style="58" hidden="1" customWidth="1"/>
    <col min="12803" max="12803" width="87.7109375" style="58" customWidth="1"/>
    <col min="12804" max="12804" width="14.140625" style="58" customWidth="1"/>
    <col min="12805" max="12805" width="14.28515625" style="58" customWidth="1"/>
    <col min="12806" max="12806" width="14.5703125" style="58" customWidth="1"/>
    <col min="12807" max="12807" width="13.5703125" style="58" customWidth="1"/>
    <col min="12808" max="12808" width="14.5703125" style="58" customWidth="1"/>
    <col min="12809" max="13057" width="9.140625" style="58"/>
    <col min="13058" max="13058" width="0" style="58" hidden="1" customWidth="1"/>
    <col min="13059" max="13059" width="87.7109375" style="58" customWidth="1"/>
    <col min="13060" max="13060" width="14.140625" style="58" customWidth="1"/>
    <col min="13061" max="13061" width="14.28515625" style="58" customWidth="1"/>
    <col min="13062" max="13062" width="14.5703125" style="58" customWidth="1"/>
    <col min="13063" max="13063" width="13.5703125" style="58" customWidth="1"/>
    <col min="13064" max="13064" width="14.5703125" style="58" customWidth="1"/>
    <col min="13065" max="13313" width="9.140625" style="58"/>
    <col min="13314" max="13314" width="0" style="58" hidden="1" customWidth="1"/>
    <col min="13315" max="13315" width="87.7109375" style="58" customWidth="1"/>
    <col min="13316" max="13316" width="14.140625" style="58" customWidth="1"/>
    <col min="13317" max="13317" width="14.28515625" style="58" customWidth="1"/>
    <col min="13318" max="13318" width="14.5703125" style="58" customWidth="1"/>
    <col min="13319" max="13319" width="13.5703125" style="58" customWidth="1"/>
    <col min="13320" max="13320" width="14.5703125" style="58" customWidth="1"/>
    <col min="13321" max="13569" width="9.140625" style="58"/>
    <col min="13570" max="13570" width="0" style="58" hidden="1" customWidth="1"/>
    <col min="13571" max="13571" width="87.7109375" style="58" customWidth="1"/>
    <col min="13572" max="13572" width="14.140625" style="58" customWidth="1"/>
    <col min="13573" max="13573" width="14.28515625" style="58" customWidth="1"/>
    <col min="13574" max="13574" width="14.5703125" style="58" customWidth="1"/>
    <col min="13575" max="13575" width="13.5703125" style="58" customWidth="1"/>
    <col min="13576" max="13576" width="14.5703125" style="58" customWidth="1"/>
    <col min="13577" max="13825" width="9.140625" style="58"/>
    <col min="13826" max="13826" width="0" style="58" hidden="1" customWidth="1"/>
    <col min="13827" max="13827" width="87.7109375" style="58" customWidth="1"/>
    <col min="13828" max="13828" width="14.140625" style="58" customWidth="1"/>
    <col min="13829" max="13829" width="14.28515625" style="58" customWidth="1"/>
    <col min="13830" max="13830" width="14.5703125" style="58" customWidth="1"/>
    <col min="13831" max="13831" width="13.5703125" style="58" customWidth="1"/>
    <col min="13832" max="13832" width="14.5703125" style="58" customWidth="1"/>
    <col min="13833" max="14081" width="9.140625" style="58"/>
    <col min="14082" max="14082" width="0" style="58" hidden="1" customWidth="1"/>
    <col min="14083" max="14083" width="87.7109375" style="58" customWidth="1"/>
    <col min="14084" max="14084" width="14.140625" style="58" customWidth="1"/>
    <col min="14085" max="14085" width="14.28515625" style="58" customWidth="1"/>
    <col min="14086" max="14086" width="14.5703125" style="58" customWidth="1"/>
    <col min="14087" max="14087" width="13.5703125" style="58" customWidth="1"/>
    <col min="14088" max="14088" width="14.5703125" style="58" customWidth="1"/>
    <col min="14089" max="14337" width="9.140625" style="58"/>
    <col min="14338" max="14338" width="0" style="58" hidden="1" customWidth="1"/>
    <col min="14339" max="14339" width="87.7109375" style="58" customWidth="1"/>
    <col min="14340" max="14340" width="14.140625" style="58" customWidth="1"/>
    <col min="14341" max="14341" width="14.28515625" style="58" customWidth="1"/>
    <col min="14342" max="14342" width="14.5703125" style="58" customWidth="1"/>
    <col min="14343" max="14343" width="13.5703125" style="58" customWidth="1"/>
    <col min="14344" max="14344" width="14.5703125" style="58" customWidth="1"/>
    <col min="14345" max="14593" width="9.140625" style="58"/>
    <col min="14594" max="14594" width="0" style="58" hidden="1" customWidth="1"/>
    <col min="14595" max="14595" width="87.7109375" style="58" customWidth="1"/>
    <col min="14596" max="14596" width="14.140625" style="58" customWidth="1"/>
    <col min="14597" max="14597" width="14.28515625" style="58" customWidth="1"/>
    <col min="14598" max="14598" width="14.5703125" style="58" customWidth="1"/>
    <col min="14599" max="14599" width="13.5703125" style="58" customWidth="1"/>
    <col min="14600" max="14600" width="14.5703125" style="58" customWidth="1"/>
    <col min="14601" max="14849" width="9.140625" style="58"/>
    <col min="14850" max="14850" width="0" style="58" hidden="1" customWidth="1"/>
    <col min="14851" max="14851" width="87.7109375" style="58" customWidth="1"/>
    <col min="14852" max="14852" width="14.140625" style="58" customWidth="1"/>
    <col min="14853" max="14853" width="14.28515625" style="58" customWidth="1"/>
    <col min="14854" max="14854" width="14.5703125" style="58" customWidth="1"/>
    <col min="14855" max="14855" width="13.5703125" style="58" customWidth="1"/>
    <col min="14856" max="14856" width="14.5703125" style="58" customWidth="1"/>
    <col min="14857" max="15105" width="9.140625" style="58"/>
    <col min="15106" max="15106" width="0" style="58" hidden="1" customWidth="1"/>
    <col min="15107" max="15107" width="87.7109375" style="58" customWidth="1"/>
    <col min="15108" max="15108" width="14.140625" style="58" customWidth="1"/>
    <col min="15109" max="15109" width="14.28515625" style="58" customWidth="1"/>
    <col min="15110" max="15110" width="14.5703125" style="58" customWidth="1"/>
    <col min="15111" max="15111" width="13.5703125" style="58" customWidth="1"/>
    <col min="15112" max="15112" width="14.5703125" style="58" customWidth="1"/>
    <col min="15113" max="15361" width="9.140625" style="58"/>
    <col min="15362" max="15362" width="0" style="58" hidden="1" customWidth="1"/>
    <col min="15363" max="15363" width="87.7109375" style="58" customWidth="1"/>
    <col min="15364" max="15364" width="14.140625" style="58" customWidth="1"/>
    <col min="15365" max="15365" width="14.28515625" style="58" customWidth="1"/>
    <col min="15366" max="15366" width="14.5703125" style="58" customWidth="1"/>
    <col min="15367" max="15367" width="13.5703125" style="58" customWidth="1"/>
    <col min="15368" max="15368" width="14.5703125" style="58" customWidth="1"/>
    <col min="15369" max="15617" width="9.140625" style="58"/>
    <col min="15618" max="15618" width="0" style="58" hidden="1" customWidth="1"/>
    <col min="15619" max="15619" width="87.7109375" style="58" customWidth="1"/>
    <col min="15620" max="15620" width="14.140625" style="58" customWidth="1"/>
    <col min="15621" max="15621" width="14.28515625" style="58" customWidth="1"/>
    <col min="15622" max="15622" width="14.5703125" style="58" customWidth="1"/>
    <col min="15623" max="15623" width="13.5703125" style="58" customWidth="1"/>
    <col min="15624" max="15624" width="14.5703125" style="58" customWidth="1"/>
    <col min="15625" max="15873" width="9.140625" style="58"/>
    <col min="15874" max="15874" width="0" style="58" hidden="1" customWidth="1"/>
    <col min="15875" max="15875" width="87.7109375" style="58" customWidth="1"/>
    <col min="15876" max="15876" width="14.140625" style="58" customWidth="1"/>
    <col min="15877" max="15877" width="14.28515625" style="58" customWidth="1"/>
    <col min="15878" max="15878" width="14.5703125" style="58" customWidth="1"/>
    <col min="15879" max="15879" width="13.5703125" style="58" customWidth="1"/>
    <col min="15880" max="15880" width="14.5703125" style="58" customWidth="1"/>
    <col min="15881" max="16129" width="9.140625" style="58"/>
    <col min="16130" max="16130" width="0" style="58" hidden="1" customWidth="1"/>
    <col min="16131" max="16131" width="87.7109375" style="58" customWidth="1"/>
    <col min="16132" max="16132" width="14.140625" style="58" customWidth="1"/>
    <col min="16133" max="16133" width="14.28515625" style="58" customWidth="1"/>
    <col min="16134" max="16134" width="14.5703125" style="58" customWidth="1"/>
    <col min="16135" max="16135" width="13.5703125" style="58" customWidth="1"/>
    <col min="16136" max="16136" width="14.5703125" style="58" customWidth="1"/>
    <col min="16137" max="16384" width="9.140625" style="58"/>
  </cols>
  <sheetData>
    <row r="1" spans="1:8" ht="15" thickBot="1" x14ac:dyDescent="0.25"/>
    <row r="2" spans="1:8" ht="35.1" customHeight="1" x14ac:dyDescent="0.2">
      <c r="A2" s="58" t="s">
        <v>14</v>
      </c>
      <c r="C2" s="59" t="s">
        <v>45</v>
      </c>
      <c r="D2" s="60"/>
      <c r="E2" s="60"/>
      <c r="F2" s="60"/>
      <c r="G2" s="60"/>
      <c r="H2" s="60"/>
    </row>
    <row r="3" spans="1:8" ht="15.75" x14ac:dyDescent="0.2">
      <c r="C3" s="61" t="s">
        <v>46</v>
      </c>
    </row>
    <row r="4" spans="1:8" ht="35.1" customHeight="1" x14ac:dyDescent="0.2">
      <c r="C4" s="62" t="s">
        <v>40</v>
      </c>
    </row>
    <row r="5" spans="1:8" ht="15" x14ac:dyDescent="0.2">
      <c r="C5" s="63"/>
    </row>
    <row r="6" spans="1:8" ht="15.75" x14ac:dyDescent="0.2">
      <c r="C6" s="61" t="s">
        <v>47</v>
      </c>
    </row>
    <row r="7" spans="1:8" ht="45" x14ac:dyDescent="0.2">
      <c r="C7" s="64" t="s">
        <v>41</v>
      </c>
    </row>
    <row r="8" spans="1:8" ht="15" thickBot="1" x14ac:dyDescent="0.25">
      <c r="C8" s="65"/>
    </row>
    <row r="9" spans="1:8" ht="15" thickBot="1" x14ac:dyDescent="0.25"/>
    <row r="10" spans="1:8" ht="35.1" customHeight="1" x14ac:dyDescent="0.2">
      <c r="C10" s="59" t="s">
        <v>48</v>
      </c>
      <c r="D10" s="60"/>
      <c r="E10" s="60"/>
      <c r="F10" s="60"/>
      <c r="G10" s="60"/>
      <c r="H10" s="60"/>
    </row>
    <row r="11" spans="1:8" ht="15.75" x14ac:dyDescent="0.2">
      <c r="C11" s="61" t="s">
        <v>49</v>
      </c>
    </row>
    <row r="12" spans="1:8" ht="35.1" customHeight="1" x14ac:dyDescent="0.2">
      <c r="C12" s="62" t="s">
        <v>55</v>
      </c>
    </row>
    <row r="13" spans="1:8" ht="35.1" customHeight="1" x14ac:dyDescent="0.2">
      <c r="C13" s="62" t="s">
        <v>129</v>
      </c>
    </row>
    <row r="14" spans="1:8" ht="15" customHeight="1" x14ac:dyDescent="0.2">
      <c r="C14" s="63"/>
    </row>
    <row r="15" spans="1:8" ht="15.75" x14ac:dyDescent="0.2">
      <c r="C15" s="61" t="s">
        <v>50</v>
      </c>
    </row>
    <row r="16" spans="1:8" ht="30" x14ac:dyDescent="0.2">
      <c r="C16" s="62" t="s">
        <v>42</v>
      </c>
    </row>
    <row r="17" spans="3:3" x14ac:dyDescent="0.2">
      <c r="C17" s="66"/>
    </row>
    <row r="18" spans="3:3" ht="15.75" x14ac:dyDescent="0.2">
      <c r="C18" s="61" t="s">
        <v>51</v>
      </c>
    </row>
    <row r="19" spans="3:3" ht="30" x14ac:dyDescent="0.2">
      <c r="C19" s="62" t="s">
        <v>93</v>
      </c>
    </row>
    <row r="20" spans="3:3" ht="30.75" customHeight="1" x14ac:dyDescent="0.2">
      <c r="C20" s="62" t="s">
        <v>43</v>
      </c>
    </row>
    <row r="21" spans="3:3" ht="15" thickBot="1" x14ac:dyDescent="0.25">
      <c r="C21" s="65"/>
    </row>
  </sheetData>
  <printOptions horizontalCentered="1" verticalCentered="1"/>
  <pageMargins left="0.35433070866141736" right="0.35433070866141736" top="0.59055118110236227" bottom="0.39370078740157483" header="0.39370078740157483" footer="0.19685039370078741"/>
  <pageSetup paperSize="9" orientation="landscape" r:id="rId1"/>
  <headerFooter alignWithMargins="0">
    <oddHeader>&amp;L&amp;14GRUPO CEEE/AF - UGP&amp;C&amp;14PRÓ-ENERGIA RS&amp;10
&amp;R&amp;"Arial,Negrito itálico"&amp;12Percentuais Realizações</oddHeader>
    <oddFooter>&amp;L&amp;D&amp;CRelatórios - &amp;F&amp;R&amp;P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C8" sqref="C8"/>
    </sheetView>
  </sheetViews>
  <sheetFormatPr defaultRowHeight="15.75" x14ac:dyDescent="0.25"/>
  <cols>
    <col min="1" max="2" width="19.140625" style="137" bestFit="1" customWidth="1"/>
    <col min="3" max="5" width="17.7109375" style="136" customWidth="1"/>
    <col min="6" max="16384" width="9.140625" style="136"/>
  </cols>
  <sheetData>
    <row r="1" spans="1:5" x14ac:dyDescent="0.25">
      <c r="A1" s="717" t="s">
        <v>166</v>
      </c>
      <c r="B1" s="717"/>
      <c r="C1" s="717"/>
      <c r="D1" s="717"/>
      <c r="E1" s="717"/>
    </row>
    <row r="2" spans="1:5" x14ac:dyDescent="0.25">
      <c r="A2" s="138" t="s">
        <v>26</v>
      </c>
      <c r="B2" s="138" t="s">
        <v>226</v>
      </c>
      <c r="C2" s="139" t="s">
        <v>4</v>
      </c>
      <c r="D2" s="138" t="s">
        <v>11</v>
      </c>
      <c r="E2" s="138" t="s">
        <v>11</v>
      </c>
    </row>
    <row r="3" spans="1:5" x14ac:dyDescent="0.25">
      <c r="A3" s="718">
        <v>2013</v>
      </c>
      <c r="B3" s="140" t="s">
        <v>242</v>
      </c>
      <c r="C3" s="142">
        <v>63017.06</v>
      </c>
      <c r="D3" s="141">
        <f t="shared" ref="D3:D8" si="0">C3/1.9655</f>
        <v>32061.592470109386</v>
      </c>
      <c r="E3" s="711">
        <f>SUM(D3:D8)</f>
        <v>353232.73976087512</v>
      </c>
    </row>
    <row r="4" spans="1:5" x14ac:dyDescent="0.25">
      <c r="A4" s="718"/>
      <c r="B4" s="140" t="s">
        <v>243</v>
      </c>
      <c r="C4" s="142">
        <v>56976.91</v>
      </c>
      <c r="D4" s="141">
        <f t="shared" si="0"/>
        <v>28988.506741287205</v>
      </c>
      <c r="E4" s="712"/>
    </row>
    <row r="5" spans="1:5" x14ac:dyDescent="0.25">
      <c r="A5" s="718"/>
      <c r="B5" s="140" t="s">
        <v>244</v>
      </c>
      <c r="C5" s="142">
        <v>58254.25</v>
      </c>
      <c r="D5" s="141">
        <f t="shared" si="0"/>
        <v>29638.387178834902</v>
      </c>
      <c r="E5" s="712"/>
    </row>
    <row r="6" spans="1:5" x14ac:dyDescent="0.25">
      <c r="A6" s="718"/>
      <c r="B6" s="140" t="s">
        <v>245</v>
      </c>
      <c r="C6" s="142">
        <v>125884.49</v>
      </c>
      <c r="D6" s="141">
        <f t="shared" si="0"/>
        <v>64047.056728567797</v>
      </c>
      <c r="E6" s="712"/>
    </row>
    <row r="7" spans="1:5" x14ac:dyDescent="0.25">
      <c r="A7" s="718"/>
      <c r="B7" s="140" t="s">
        <v>246</v>
      </c>
      <c r="C7" s="142">
        <v>125884.49</v>
      </c>
      <c r="D7" s="141">
        <f t="shared" si="0"/>
        <v>64047.056728567797</v>
      </c>
      <c r="E7" s="712"/>
    </row>
    <row r="8" spans="1:5" x14ac:dyDescent="0.25">
      <c r="A8" s="718"/>
      <c r="B8" s="140" t="s">
        <v>247</v>
      </c>
      <c r="C8" s="142">
        <v>264261.75</v>
      </c>
      <c r="D8" s="141">
        <f t="shared" si="0"/>
        <v>134450.139913508</v>
      </c>
      <c r="E8" s="713"/>
    </row>
    <row r="9" spans="1:5" x14ac:dyDescent="0.25">
      <c r="A9" s="718"/>
      <c r="B9" s="143" t="s">
        <v>249</v>
      </c>
      <c r="C9" s="144"/>
      <c r="D9" s="145"/>
      <c r="E9" s="714">
        <f>SUM(D9:D14)</f>
        <v>0</v>
      </c>
    </row>
    <row r="10" spans="1:5" x14ac:dyDescent="0.25">
      <c r="A10" s="718"/>
      <c r="B10" s="143" t="s">
        <v>250</v>
      </c>
      <c r="C10" s="144"/>
      <c r="D10" s="145"/>
      <c r="E10" s="715"/>
    </row>
    <row r="11" spans="1:5" x14ac:dyDescent="0.25">
      <c r="A11" s="718"/>
      <c r="B11" s="143" t="s">
        <v>251</v>
      </c>
      <c r="C11" s="144"/>
      <c r="D11" s="145"/>
      <c r="E11" s="715"/>
    </row>
    <row r="12" spans="1:5" x14ac:dyDescent="0.25">
      <c r="A12" s="718"/>
      <c r="B12" s="143" t="s">
        <v>248</v>
      </c>
      <c r="C12" s="144"/>
      <c r="D12" s="145"/>
      <c r="E12" s="715"/>
    </row>
    <row r="13" spans="1:5" x14ac:dyDescent="0.25">
      <c r="A13" s="718"/>
      <c r="B13" s="143" t="s">
        <v>252</v>
      </c>
      <c r="C13" s="144"/>
      <c r="D13" s="145"/>
      <c r="E13" s="715"/>
    </row>
    <row r="14" spans="1:5" x14ac:dyDescent="0.25">
      <c r="A14" s="718"/>
      <c r="B14" s="147" t="s">
        <v>241</v>
      </c>
      <c r="C14" s="148"/>
      <c r="D14" s="149"/>
      <c r="E14" s="716"/>
    </row>
    <row r="15" spans="1:5" x14ac:dyDescent="0.25">
      <c r="A15" s="138"/>
      <c r="B15" s="138" t="s">
        <v>22</v>
      </c>
      <c r="C15" s="146">
        <f>SUM(C3:C8)</f>
        <v>694278.95</v>
      </c>
      <c r="D15" s="146">
        <f>SUM(D3:D8)</f>
        <v>353232.73976087512</v>
      </c>
      <c r="E15" s="146">
        <f>SUM(E3:E8)</f>
        <v>353232.73976087512</v>
      </c>
    </row>
  </sheetData>
  <mergeCells count="4">
    <mergeCell ref="E3:E8"/>
    <mergeCell ref="E9:E14"/>
    <mergeCell ref="A1:E1"/>
    <mergeCell ref="A3:A14"/>
  </mergeCells>
  <pageMargins left="0.511811024" right="0.511811024" top="0.78740157499999996" bottom="0.78740157499999996" header="0.31496062000000002" footer="0.31496062000000002"/>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40D3511B73E04F4AB4EB079BDB06E476" ma:contentTypeVersion="0" ma:contentTypeDescription="A content type to manage public (operations) IDB documents" ma:contentTypeScope="" ma:versionID="aa5604fb81bb2b256a5f7e2dc8d76344">
  <xsd:schema xmlns:xsd="http://www.w3.org/2001/XMLSchema" xmlns:xs="http://www.w3.org/2001/XMLSchema" xmlns:p="http://schemas.microsoft.com/office/2006/metadata/properties" xmlns:ns2="9c571b2f-e523-4ab2-ba2e-09e151a03ef4" targetNamespace="http://schemas.microsoft.com/office/2006/metadata/properties" ma:root="true" ma:fieldsID="d313c5b03f50677e08b791a98de73599"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4f5b06c0-f351-4ec4-ba3e-eabde8538985}" ma:internalName="TaxCatchAll" ma:showField="CatchAllData" ma:web="45937d2a-35eb-42bb-b6ac-38e255243bfa">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4f5b06c0-f351-4ec4-ba3e-eabde8538985}" ma:internalName="TaxCatchAllLabel" ma:readOnly="true" ma:showField="CatchAllDataLabel" ma:web="45937d2a-35eb-42bb-b6ac-38e255243bfa">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39778422</IDBDocs_x0020_Number>
    <TaxCatchAll xmlns="9c571b2f-e523-4ab2-ba2e-09e151a03ef4">
      <Value>8</Value>
      <Value>7</Value>
    </TaxCatchAll>
    <Phase xmlns="9c571b2f-e523-4ab2-ba2e-09e151a03ef4" xsi:nil="true"/>
    <SISCOR_x0020_Number xmlns="9c571b2f-e523-4ab2-ba2e-09e151a03ef4" xsi:nil="true"/>
    <Division_x0020_or_x0020_Unit xmlns="9c571b2f-e523-4ab2-ba2e-09e151a03ef4">CSC/CBR</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Procurement Administration</TermName>
          <TermId xmlns="http://schemas.microsoft.com/office/infopath/2007/PartnerControls">d8145667-6247-4db3-9e42-91a14331cc81</TermId>
        </TermInfo>
      </Terms>
    </o5138a91267540169645e33d09c9ddc6>
    <Approval_x0020_Number xmlns="9c571b2f-e523-4ab2-ba2e-09e151a03ef4">2813/OC-BR</Approval_x0020_Number>
    <Document_x0020_Author xmlns="9c571b2f-e523-4ab2-ba2e-09e151a03ef4">Alarcon, Arturo</Document_x0020_Author>
    <e559ffcc31d34167856647188be35015 xmlns="9c571b2f-e523-4ab2-ba2e-09e151a03ef4">
      <Terms xmlns="http://schemas.microsoft.com/office/infopath/2007/PartnerControls"/>
    </e559ffcc31d34167856647188be35015>
    <Fiscal_x0020_Year_x0020_IDB xmlns="9c571b2f-e523-4ab2-ba2e-09e151a03ef4">2015</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fd0e48b6a66848a9885f717e5bbf40c4>
    <Project_x0020_Number xmlns="9c571b2f-e523-4ab2-ba2e-09e151a03ef4">BR-L1303</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EXCEL&lt;/APPLICATION&gt;&lt;USER_STAGE&gt;Procurement Plan&lt;/USER_STAGE&gt;&lt;PD_OBJ_TYPE&gt;0&lt;/PD_OBJ_TYPE&gt;&lt;MAKERECORD&gt;N&lt;/MAKERECORD&gt;&lt;PD_FILEPT_NO&gt;PO-BR-L1303-GS&lt;/PD_FILEPT_NO&gt;&lt;/Data&gt;</Migration_x0020_Info>
    <Operation_x0020_Type xmlns="9c571b2f-e523-4ab2-ba2e-09e151a03ef4" xsi:nil="true"/>
    <Document_x0020_Language_x0020_IDB xmlns="9c571b2f-e523-4ab2-ba2e-09e151a03ef4">Portuguese</Document_x0020_Language_x0020_IDB>
    <Identifier xmlns="9c571b2f-e523-4ab2-ba2e-09e151a03ef4">Plano de Aquisições FULL DOC</Identifier>
    <Disclosure_x0020_Activity xmlns="9c571b2f-e523-4ab2-ba2e-09e151a03ef4">Procurement Plan</Disclosure_x0020_Activity>
    <Webtopic xmlns="9c571b2f-e523-4ab2-ba2e-09e151a03ef4">GENERIC</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cf0be0ad-272c-4e7f-a157-3f0abda6cde5" ContentTypeId="0x01010046CF21643EE8D14686A648AA6DAD0892" PreviousValue="false"/>
</file>

<file path=customXml/itemProps1.xml><?xml version="1.0" encoding="utf-8"?>
<ds:datastoreItem xmlns:ds="http://schemas.openxmlformats.org/officeDocument/2006/customXml" ds:itemID="{8E20B39D-5AD6-40A9-9516-4BB2B0C18B69}"/>
</file>

<file path=customXml/itemProps2.xml><?xml version="1.0" encoding="utf-8"?>
<ds:datastoreItem xmlns:ds="http://schemas.openxmlformats.org/officeDocument/2006/customXml" ds:itemID="{9EA81327-F259-43B9-B859-F07CD2A35557}"/>
</file>

<file path=customXml/itemProps3.xml><?xml version="1.0" encoding="utf-8"?>
<ds:datastoreItem xmlns:ds="http://schemas.openxmlformats.org/officeDocument/2006/customXml" ds:itemID="{10178D6D-7481-4227-9D9F-18FED8DC0767}"/>
</file>

<file path=customXml/itemProps4.xml><?xml version="1.0" encoding="utf-8"?>
<ds:datastoreItem xmlns:ds="http://schemas.openxmlformats.org/officeDocument/2006/customXml" ds:itemID="{66F634B0-E6FA-40A7-8648-1B5D8DE06BF6}"/>
</file>

<file path=customXml/itemProps5.xml><?xml version="1.0" encoding="utf-8"?>
<ds:datastoreItem xmlns:ds="http://schemas.openxmlformats.org/officeDocument/2006/customXml" ds:itemID="{BDB5168A-17CD-443F-962C-23438CF21B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20</vt:i4>
      </vt:variant>
      <vt:variant>
        <vt:lpstr>Charts</vt:lpstr>
      </vt:variant>
      <vt:variant>
        <vt:i4>8</vt:i4>
      </vt:variant>
      <vt:variant>
        <vt:lpstr>Named Ranges</vt:lpstr>
      </vt:variant>
      <vt:variant>
        <vt:i4>14</vt:i4>
      </vt:variant>
    </vt:vector>
  </HeadingPairs>
  <TitlesOfParts>
    <vt:vector size="42" baseType="lpstr">
      <vt:lpstr>Reconhecimento</vt:lpstr>
      <vt:lpstr>PxR R$</vt:lpstr>
      <vt:lpstr>PxR U$</vt:lpstr>
      <vt:lpstr>Estructura del Proyecto</vt:lpstr>
      <vt:lpstr>PA New</vt:lpstr>
      <vt:lpstr>Instruções</vt:lpstr>
      <vt:lpstr>Detalhe PA New</vt:lpstr>
      <vt:lpstr>Resumo</vt:lpstr>
      <vt:lpstr>UGP</vt:lpstr>
      <vt:lpstr>Tab1 POA 2011 e 2012</vt:lpstr>
      <vt:lpstr>Tab1 POA 2013</vt:lpstr>
      <vt:lpstr>Tab1 POA 2013 (2)</vt:lpstr>
      <vt:lpstr>Tab1 POA 2014</vt:lpstr>
      <vt:lpstr>Tabela 2 POA</vt:lpstr>
      <vt:lpstr>Tab2 POA 2014</vt:lpstr>
      <vt:lpstr>Relatorios</vt:lpstr>
      <vt:lpstr>Relatorios (2)</vt:lpstr>
      <vt:lpstr>Prestação de Contas GT</vt:lpstr>
      <vt:lpstr>Beneficiados</vt:lpstr>
      <vt:lpstr>Caixa</vt:lpstr>
      <vt:lpstr>Evolui BID</vt:lpstr>
      <vt:lpstr>Evolui AFD</vt:lpstr>
      <vt:lpstr>Graf Resul 1</vt:lpstr>
      <vt:lpstr>Graf Resul 2</vt:lpstr>
      <vt:lpstr>Graf Resul 3</vt:lpstr>
      <vt:lpstr>Graf Prod 1</vt:lpstr>
      <vt:lpstr>Graf Prod 2</vt:lpstr>
      <vt:lpstr>Graf Prod 3</vt:lpstr>
      <vt:lpstr>'Prestação de Contas GT'!Print_Area</vt:lpstr>
      <vt:lpstr>Reconhecimento!Print_Area</vt:lpstr>
      <vt:lpstr>'Tab1 POA 2013 (2)'!Print_Area</vt:lpstr>
      <vt:lpstr>'Tab1 POA 2014'!Print_Area</vt:lpstr>
      <vt:lpstr>'Tab2 POA 2014'!Print_Area</vt:lpstr>
      <vt:lpstr>'PxR R$'!Print_Titles</vt:lpstr>
      <vt:lpstr>'PxR U$'!Print_Titles</vt:lpstr>
      <vt:lpstr>Reconhecimento!Print_Titles</vt:lpstr>
      <vt:lpstr>'Tab1 POA 2011 e 2012'!Print_Titles</vt:lpstr>
      <vt:lpstr>'Tab1 POA 2013'!Print_Titles</vt:lpstr>
      <vt:lpstr>'Tab1 POA 2013 (2)'!Print_Titles</vt:lpstr>
      <vt:lpstr>'Tab1 POA 2014'!Print_Titles</vt:lpstr>
      <vt:lpstr>'Tab2 POA 2014'!Print_Titles</vt:lpstr>
      <vt:lpstr>'Tabela 2 POA'!Print_Titles</vt:lpstr>
    </vt:vector>
  </TitlesOfParts>
  <Company>CEEE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Plano de Aquisições (BR-L1303 CEEE-GT) Julho-2015</dc:title>
  <dc:subject>PA</dc:subject>
  <dc:creator>Canova</dc:creator>
  <cp:lastModifiedBy>Arturo D. Alarcon Rodriguez</cp:lastModifiedBy>
  <cp:lastPrinted>2015-07-20T14:31:08Z</cp:lastPrinted>
  <dcterms:created xsi:type="dcterms:W3CDTF">2010-08-10T16:40:19Z</dcterms:created>
  <dcterms:modified xsi:type="dcterms:W3CDTF">2015-08-07T20:47:47Z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0x01010046CF21643EE8D14686A648AA6DAD08920040D3511B73E04F4AB4EB079BDB06E476</vt:lpwstr>
  </property>
  <property fmtid="{D5CDD505-2E9C-101B-9397-08002B2CF9AE}" pid="3" name="TaxKeyword">
    <vt:lpwstr/>
  </property>
  <property fmtid="{D5CDD505-2E9C-101B-9397-08002B2CF9AE}" pid="4" name="Function Operations IDB">
    <vt:lpwstr>8;#Goods and Services|5bfebf1b-9f1f-4411-b1dd-4c19b807b799</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7;#Procurement Administration|d8145667-6247-4db3-9e42-91a14331cc81</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7;#Procurement Administration|d8145667-6247-4db3-9e42-91a14331cc81</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