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135" yWindow="0" windowWidth="21360" windowHeight="15480"/>
  </bookViews>
  <sheets>
    <sheet name="POA18m" sheetId="1" r:id="rId1"/>
    <sheet name="MemoInfra" sheetId="7" r:id="rId2"/>
  </sheets>
  <externalReferences>
    <externalReference r:id="rId3"/>
  </externalReferenc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1" i="1"/>
  <c r="J31"/>
  <c r="J32"/>
  <c r="J33"/>
  <c r="J34"/>
  <c r="J35"/>
  <c r="J36"/>
  <c r="J37"/>
  <c r="J38"/>
  <c r="J39"/>
  <c r="J40"/>
  <c r="J30"/>
  <c r="H31"/>
  <c r="H32"/>
  <c r="H33"/>
  <c r="H34"/>
  <c r="H35"/>
  <c r="H36"/>
  <c r="H37"/>
  <c r="H38"/>
  <c r="H39"/>
  <c r="H40"/>
  <c r="H30"/>
  <c r="G30"/>
  <c r="F30"/>
  <c r="G42"/>
  <c r="J42"/>
  <c r="J43"/>
  <c r="J44"/>
  <c r="G45"/>
  <c r="J45"/>
  <c r="J41"/>
  <c r="H42"/>
  <c r="H43"/>
  <c r="H44"/>
  <c r="H45"/>
  <c r="H41"/>
  <c r="G41"/>
  <c r="F41"/>
  <c r="J29"/>
  <c r="H29"/>
  <c r="H27"/>
  <c r="J27"/>
  <c r="H26"/>
  <c r="J26"/>
  <c r="J25"/>
  <c r="H25"/>
  <c r="J24"/>
  <c r="H24"/>
  <c r="H22"/>
  <c r="J22"/>
  <c r="J28"/>
  <c r="H28"/>
  <c r="J23"/>
  <c r="H23"/>
  <c r="J21"/>
  <c r="H21"/>
  <c r="J20"/>
  <c r="H20"/>
  <c r="J19"/>
  <c r="H19"/>
  <c r="J16"/>
  <c r="H16"/>
  <c r="J15"/>
  <c r="H15"/>
  <c r="J13"/>
  <c r="H13"/>
  <c r="J17"/>
  <c r="H17"/>
  <c r="F17"/>
  <c r="E17" i="7"/>
  <c r="F16" i="1"/>
  <c r="F14"/>
  <c r="F12"/>
  <c r="B17" i="7"/>
  <c r="F11" i="1"/>
  <c r="B15" i="7"/>
  <c r="C15"/>
  <c r="D15"/>
  <c r="E15"/>
  <c r="F15"/>
  <c r="F18"/>
  <c r="H14"/>
  <c r="I14"/>
  <c r="H13"/>
  <c r="I13"/>
  <c r="H12"/>
  <c r="I12"/>
  <c r="H11"/>
  <c r="I11"/>
  <c r="H10"/>
  <c r="I10"/>
  <c r="H9"/>
  <c r="I9"/>
  <c r="G8"/>
  <c r="J12" i="1"/>
  <c r="H12"/>
  <c r="J14"/>
  <c r="H14"/>
  <c r="G11"/>
  <c r="J11"/>
  <c r="H11"/>
  <c r="K41"/>
  <c r="I41"/>
  <c r="K30"/>
  <c r="I30"/>
  <c r="K18"/>
  <c r="I18"/>
  <c r="G18"/>
  <c r="C17"/>
  <c r="K10"/>
  <c r="J10"/>
  <c r="I10"/>
  <c r="I46"/>
  <c r="K46"/>
  <c r="B32"/>
  <c r="B43"/>
  <c r="B13"/>
  <c r="B15"/>
  <c r="B19"/>
  <c r="J18"/>
  <c r="B21"/>
  <c r="H18"/>
  <c r="J46"/>
  <c r="C16"/>
  <c r="B11"/>
  <c r="C13"/>
  <c r="B14"/>
  <c r="C15"/>
  <c r="B16"/>
  <c r="B17"/>
  <c r="C19"/>
  <c r="B20"/>
  <c r="C21"/>
  <c r="B23"/>
  <c r="B24"/>
  <c r="C32"/>
  <c r="B33"/>
  <c r="C43"/>
  <c r="C11"/>
  <c r="C14"/>
  <c r="C20"/>
  <c r="C23"/>
  <c r="C24"/>
  <c r="C33"/>
  <c r="F18"/>
  <c r="F10"/>
  <c r="F46"/>
  <c r="H10"/>
  <c r="H46"/>
  <c r="G10"/>
  <c r="G46"/>
</calcChain>
</file>

<file path=xl/comments1.xml><?xml version="1.0" encoding="utf-8"?>
<comments xmlns="http://schemas.openxmlformats.org/spreadsheetml/2006/main">
  <authors>
    <author>user</author>
  </authors>
  <commentList>
    <comment ref="K6" authorId="0">
      <text>
        <r>
          <rPr>
            <b/>
            <sz val="9"/>
            <color indexed="81"/>
            <rFont val="Tahoma"/>
            <family val="2"/>
          </rPr>
          <t>Qualquer alteração no PRODUTO (descrição, inclusão alteração,exclusão) deve ser efetuada APENAS na PLANILHA 3</t>
        </r>
      </text>
    </comment>
    <comment ref="B7" authorId="0">
      <text>
        <r>
          <rPr>
            <b/>
            <sz val="9"/>
            <color indexed="81"/>
            <rFont val="Tahoma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0">
      <text>
        <r>
          <rPr>
            <b/>
            <sz val="9"/>
            <color indexed="81"/>
            <rFont val="Tahoma"/>
            <family val="2"/>
          </rPr>
          <t xml:space="preserve">formadas por um objetivo, um prazo e uma quantidade. Neste campo devem ser indicadas as metas de execução do PRODUTO e sua LINHA DE BASE: situação atual da meta.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<sst xmlns="http://schemas.openxmlformats.org/spreadsheetml/2006/main" count="84" uniqueCount="80">
  <si>
    <t>XI- PLANO OPERACIONAL (POA) - 18 MESES</t>
  </si>
  <si>
    <t>COMPONENTES
SUBCOMPONENTES E PRODUTOS</t>
  </si>
  <si>
    <t>Atividades</t>
  </si>
  <si>
    <t>Meta e Linha de Base</t>
  </si>
  <si>
    <t>Data Início</t>
  </si>
  <si>
    <t>Data Término</t>
  </si>
  <si>
    <t>Vlr Total</t>
  </si>
  <si>
    <t>Valor 18M</t>
  </si>
  <si>
    <t>Financiamento BID</t>
  </si>
  <si>
    <t>Contrapartida</t>
  </si>
  <si>
    <t>Total</t>
  </si>
  <si>
    <t>Ressarc.</t>
  </si>
  <si>
    <t>Antecipada</t>
  </si>
  <si>
    <t>TOTAL GERAL</t>
  </si>
  <si>
    <t>REAIS (R$)</t>
  </si>
  <si>
    <t>US$</t>
  </si>
  <si>
    <t>BRASIL</t>
  </si>
  <si>
    <t>POA - 18 Meses</t>
  </si>
  <si>
    <r>
      <t>Atualizado em: Setembro</t>
    </r>
    <r>
      <rPr>
        <b/>
        <sz val="11"/>
        <color rgb="FFFF0000"/>
        <rFont val="Arial"/>
        <family val="2"/>
      </rPr>
      <t>/2011</t>
    </r>
  </si>
  <si>
    <t>Atualização Nº: 1</t>
  </si>
  <si>
    <t>Taxa de Câmbio:</t>
  </si>
  <si>
    <t>Projeto de Expansão e Aperfeiçoamento da Educação Infantil e do Ensino Fundamental no Municipio de Florianópolis</t>
  </si>
  <si>
    <t>BR-L1329</t>
  </si>
  <si>
    <t>COMPONENTE 1 - EXPANSAO DA COBERTURA E MELHORIA DA INFRAESTRUTURA EDUCATIVA</t>
  </si>
  <si>
    <t>COMPONENTE 2 - MELHORIA DA QUALIDADE NA EDUCACAO INFANTIL E NO ENSINO FUNDAMENTAL</t>
  </si>
  <si>
    <t>COMPONENTE 3 - GESTAO, MONITORAMENTO E AVALIACAO</t>
  </si>
  <si>
    <t>1a.1. Adquirir 19 terrenos para instalacao de unidades educativas</t>
  </si>
  <si>
    <t>Dez-2014</t>
  </si>
  <si>
    <t>1a.2. Elaborar projetos arquitetonicos e de engenharia para todas as obras do Projeto</t>
  </si>
  <si>
    <t>1a.3. Ampliar/reformar e equipar 15 unidades de EI</t>
  </si>
  <si>
    <t>1a.4. Construir e equipar 23 unidades de EI</t>
  </si>
  <si>
    <t>1a.5. Ampliar/reformar e equipar 10 unidades de EF</t>
  </si>
  <si>
    <t>1a.6. Construir e equipar 4 unidades de EF</t>
  </si>
  <si>
    <t>4a.2. Aquisiçao de bens para UCP</t>
  </si>
  <si>
    <t>Reforma EF</t>
  </si>
  <si>
    <t>2a.1. Contratar consultoria para revisar processo de seleçao e contrataçao de professores.</t>
  </si>
  <si>
    <t>3b.4. Contratar consultorias para realizacao de pesquisas bienais de avaliacao da demanda por EI</t>
  </si>
  <si>
    <t>4a.4. Contratar outros servicos e consultorias para gestao do projeto</t>
  </si>
  <si>
    <t>US$1 = R$1.80</t>
  </si>
  <si>
    <t>em US$1,000</t>
  </si>
  <si>
    <t>Obras</t>
  </si>
  <si>
    <t>Bens</t>
  </si>
  <si>
    <t>Projetos</t>
  </si>
  <si>
    <t>Supervisao</t>
  </si>
  <si>
    <t>Obra + Bens</t>
  </si>
  <si>
    <t>U$</t>
  </si>
  <si>
    <t>Terrenos</t>
  </si>
  <si>
    <t>R$</t>
  </si>
  <si>
    <t>Novas EI</t>
  </si>
  <si>
    <t>Acrescido 1 milhao</t>
  </si>
  <si>
    <t>Reforma e ampliacao EI</t>
  </si>
  <si>
    <t>Acrescido 200 mil</t>
  </si>
  <si>
    <t>Acrescido 500 mil</t>
  </si>
  <si>
    <t>Construcao EF</t>
  </si>
  <si>
    <t>CIEB</t>
  </si>
  <si>
    <t>Laboratorios</t>
  </si>
  <si>
    <t>2a.2. Desenvolvimento e execuçao de cursos de capacitaçao para docentes e auxiliares de sala da EI</t>
  </si>
  <si>
    <t>1.a.7. Contratar empresa de supervisao de obras</t>
  </si>
  <si>
    <t>2a.4. Consultoria para elaboraçao de Proposta e Matrizes Curriculares da Educaçao Basica</t>
  </si>
  <si>
    <t>2a.3. Desenvolvimento e execuçao de cursos de capacitaçao para profissionais do EF (docentes e nao-docentes)</t>
  </si>
  <si>
    <t>2a.5. Produçao de kits multimidiaticos com as matrizes curriculares da Educacao Basica</t>
  </si>
  <si>
    <r>
      <t xml:space="preserve">2a.6. Contratar consultoria para desenhar um processo de </t>
    </r>
    <r>
      <rPr>
        <i/>
        <sz val="10"/>
        <rFont val="Arial"/>
      </rPr>
      <t xml:space="preserve">coaching </t>
    </r>
    <r>
      <rPr>
        <sz val="10"/>
        <rFont val="Arial"/>
        <family val="2"/>
      </rPr>
      <t>para docentes da RME (EI e EF)</t>
    </r>
  </si>
  <si>
    <t>2a.7. Realizar ediçoes anuais do Congresso de Abertura do Ano Letivo de Florianopolis</t>
  </si>
  <si>
    <t>2a.8. Contratar consultoria para revisao pedagogica dos projetos de reforço escolar da SME</t>
  </si>
  <si>
    <t>2a.9. Implantar projetos de reforço escolar para um total acumulado de 6400 alunos ao longo de 4 anos.</t>
  </si>
  <si>
    <t>2a.10. Contratar consultoria para desenhar a proposta pedagogica dos cursos inovadores de aprendizagem de portugues, matematica e ciencias</t>
  </si>
  <si>
    <t>2a.11. Consultoria para revisao do Plano de Carreira do Magisterio</t>
  </si>
  <si>
    <t>3a.1. Desenvolvimento e execucao de cursos de capacitacao para gestores escolares.</t>
  </si>
  <si>
    <t>3a.2. Contratar consultoria para desenvolver sistema de assessoria tecnica para gestores escolares.</t>
  </si>
  <si>
    <t>3a.3. Consultoria para elaborar os TdR do SIGEF e estimativas de equipamentos e requisitos</t>
  </si>
  <si>
    <t>3.a.4. Consultoria para desenho, implantacao, treinamento para uso e manutencao evolutiva de Sistema de gestao da Rede (SIGEF)</t>
  </si>
  <si>
    <t>3a.5. Contratar consultoria para revisar e propor melhorias nos macroprocessos e fluxos gerenciais da SME.</t>
  </si>
  <si>
    <t>3a.6. Contratar consultoria para revisao do processo de selecao, contratacao e avaliacao de desempenho de gestores escolares.</t>
  </si>
  <si>
    <t>3b.1. Consultoria para revisao e elaboracao da Prova Floripa</t>
  </si>
  <si>
    <t>3b.2. Contratar consultoria para desenho e implantacao de sistema de monitoramento da qualidade e de avalicao das criancas na EI (inclui linha de base)</t>
  </si>
  <si>
    <t>3b.6. Contratar consultoria para realizar avaliacao intermediaria do Projeto</t>
  </si>
  <si>
    <t>4a.1. Contrataçao de consultores para compor Assessoria Especial de Coordenaçao do Projeto e reforçar a estrutura de linha da SME</t>
  </si>
  <si>
    <t>4a.3. Contratacao de serviços de desenho e implantacao de Plano de Comunicacao da SME</t>
  </si>
  <si>
    <t>Ago-2015</t>
  </si>
  <si>
    <t>COMPONENTE 4 - ADMINISTRAÇAO DO PROGRAMA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</si>
</sst>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[$$-409]* #,##0.00_);_([$$-409]* \(#,##0.00\);_([$$-409]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rial"/>
      <family val="2"/>
    </font>
    <font>
      <b/>
      <i/>
      <u/>
      <sz val="11"/>
      <name val="Arial"/>
      <family val="2"/>
    </font>
    <font>
      <b/>
      <i/>
      <sz val="11"/>
      <name val="Arial"/>
      <family val="2"/>
    </font>
    <font>
      <b/>
      <sz val="11"/>
      <color rgb="FFFF0000"/>
      <name val="Arial"/>
      <family val="2"/>
    </font>
    <font>
      <sz val="10"/>
      <color theme="1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indexed="30"/>
      <name val="Arial"/>
      <family val="2"/>
    </font>
    <font>
      <i/>
      <sz val="10"/>
      <name val="Arial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4">
    <xf numFmtId="0" fontId="0" fillId="0" borderId="0"/>
    <xf numFmtId="43" fontId="2" fillId="0" borderId="0" applyFont="0" applyFill="0" applyBorder="0" applyAlignment="0" applyProtection="0"/>
    <xf numFmtId="0" fontId="5" fillId="0" borderId="0"/>
    <xf numFmtId="164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72">
    <xf numFmtId="0" fontId="0" fillId="0" borderId="0" xfId="0"/>
    <xf numFmtId="0" fontId="5" fillId="0" borderId="0" xfId="2" applyNumberFormat="1" applyFont="1" applyFill="1" applyBorder="1"/>
    <xf numFmtId="0" fontId="5" fillId="0" borderId="0" xfId="2" applyNumberFormat="1" applyFont="1"/>
    <xf numFmtId="0" fontId="10" fillId="0" borderId="0" xfId="2" applyNumberFormat="1" applyFont="1" applyAlignment="1">
      <alignment horizontal="center" vertical="center"/>
    </xf>
    <xf numFmtId="0" fontId="10" fillId="0" borderId="0" xfId="2" applyNumberFormat="1" applyFont="1" applyAlignment="1">
      <alignment horizontal="left" vertical="center"/>
    </xf>
    <xf numFmtId="0" fontId="5" fillId="0" borderId="0" xfId="3" applyNumberFormat="1" applyFont="1" applyAlignment="1">
      <alignment vertical="center"/>
    </xf>
    <xf numFmtId="0" fontId="5" fillId="0" borderId="0" xfId="2" applyNumberFormat="1" applyFont="1" applyAlignment="1">
      <alignment horizontal="center" vertical="center"/>
    </xf>
    <xf numFmtId="0" fontId="0" fillId="0" borderId="0" xfId="0" applyNumberFormat="1"/>
    <xf numFmtId="0" fontId="5" fillId="0" borderId="0" xfId="0" applyNumberFormat="1" applyFont="1"/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0" fontId="14" fillId="0" borderId="0" xfId="0" applyFont="1"/>
    <xf numFmtId="0" fontId="4" fillId="0" borderId="1" xfId="1" applyNumberFormat="1" applyFont="1" applyFill="1" applyBorder="1" applyAlignment="1">
      <alignment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1" applyNumberFormat="1" applyFont="1" applyBorder="1" applyAlignment="1" applyProtection="1">
      <alignment horizontal="right" vertical="center" wrapText="1"/>
      <protection locked="0"/>
    </xf>
    <xf numFmtId="0" fontId="5" fillId="0" borderId="1" xfId="0" applyNumberFormat="1" applyFont="1" applyBorder="1"/>
    <xf numFmtId="43" fontId="4" fillId="0" borderId="1" xfId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/>
    </xf>
    <xf numFmtId="17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1" xfId="1" applyNumberFormat="1" applyFont="1" applyBorder="1" applyAlignment="1" applyProtection="1">
      <alignment horizontal="center" vertical="center" wrapText="1"/>
      <protection locked="0"/>
    </xf>
    <xf numFmtId="165" fontId="5" fillId="0" borderId="1" xfId="1" applyNumberFormat="1" applyFont="1" applyBorder="1" applyAlignment="1" applyProtection="1">
      <alignment horizontal="right" vertical="center" wrapText="1"/>
      <protection locked="0"/>
    </xf>
    <xf numFmtId="165" fontId="5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7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right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top" wrapText="1"/>
    </xf>
    <xf numFmtId="0" fontId="17" fillId="0" borderId="1" xfId="0" applyNumberFormat="1" applyFont="1" applyFill="1" applyBorder="1" applyAlignment="1">
      <alignment horizontal="left" vertical="top" wrapText="1"/>
    </xf>
    <xf numFmtId="0" fontId="17" fillId="0" borderId="1" xfId="0" applyNumberFormat="1" applyFont="1" applyFill="1" applyBorder="1" applyAlignment="1">
      <alignment wrapText="1"/>
    </xf>
    <xf numFmtId="0" fontId="5" fillId="0" borderId="1" xfId="1" applyNumberFormat="1" applyFont="1" applyFill="1" applyBorder="1" applyAlignment="1">
      <alignment wrapText="1"/>
    </xf>
    <xf numFmtId="0" fontId="19" fillId="0" borderId="0" xfId="0" applyFont="1" applyAlignment="1">
      <alignment horizontal="center"/>
    </xf>
    <xf numFmtId="0" fontId="0" fillId="5" borderId="0" xfId="0" applyFill="1"/>
    <xf numFmtId="0" fontId="1" fillId="0" borderId="0" xfId="0" applyFont="1"/>
    <xf numFmtId="43" fontId="1" fillId="0" borderId="0" xfId="1" applyFont="1"/>
    <xf numFmtId="0" fontId="1" fillId="4" borderId="0" xfId="0" applyFont="1" applyFill="1"/>
    <xf numFmtId="43" fontId="1" fillId="0" borderId="0" xfId="0" applyNumberFormat="1" applyFont="1"/>
    <xf numFmtId="0" fontId="1" fillId="5" borderId="0" xfId="0" applyFont="1" applyFill="1"/>
    <xf numFmtId="43" fontId="1" fillId="5" borderId="0" xfId="1" applyFont="1" applyFill="1"/>
    <xf numFmtId="0" fontId="4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44" fontId="5" fillId="0" borderId="1" xfId="1" applyNumberFormat="1" applyFont="1" applyBorder="1" applyAlignment="1" applyProtection="1">
      <alignment horizontal="right" vertical="center" wrapText="1"/>
      <protection locked="0"/>
    </xf>
    <xf numFmtId="44" fontId="5" fillId="0" borderId="1" xfId="1" applyNumberFormat="1" applyFont="1" applyFill="1" applyBorder="1" applyAlignment="1" applyProtection="1">
      <alignment horizontal="right" vertical="center" wrapText="1"/>
      <protection locked="0"/>
    </xf>
    <xf numFmtId="44" fontId="5" fillId="0" borderId="1" xfId="1" applyNumberFormat="1" applyFont="1" applyBorder="1" applyAlignment="1" applyProtection="1">
      <alignment horizontal="center" vertical="center" wrapText="1"/>
      <protection locked="0"/>
    </xf>
    <xf numFmtId="44" fontId="4" fillId="0" borderId="1" xfId="1" applyNumberFormat="1" applyFont="1" applyFill="1" applyBorder="1" applyAlignment="1">
      <alignment horizontal="right" vertical="center"/>
    </xf>
    <xf numFmtId="44" fontId="4" fillId="0" borderId="1" xfId="1" applyNumberFormat="1" applyFont="1" applyFill="1" applyBorder="1" applyAlignment="1">
      <alignment horizontal="left" vertical="center"/>
    </xf>
    <xf numFmtId="44" fontId="4" fillId="0" borderId="1" xfId="1" applyNumberFormat="1" applyFont="1" applyFill="1" applyBorder="1" applyAlignment="1">
      <alignment wrapText="1"/>
    </xf>
    <xf numFmtId="44" fontId="5" fillId="0" borderId="1" xfId="1" applyNumberFormat="1" applyFont="1" applyFill="1" applyBorder="1" applyAlignment="1">
      <alignment wrapText="1"/>
    </xf>
    <xf numFmtId="17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4" fontId="5" fillId="0" borderId="1" xfId="1" applyNumberFormat="1" applyFont="1" applyFill="1" applyBorder="1" applyAlignment="1">
      <alignment horizontal="left" vertical="center"/>
    </xf>
    <xf numFmtId="44" fontId="5" fillId="0" borderId="1" xfId="1" applyNumberFormat="1" applyFont="1" applyBorder="1" applyAlignment="1" applyProtection="1">
      <alignment vertical="center" wrapText="1"/>
      <protection locked="0"/>
    </xf>
    <xf numFmtId="165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left" vertical="top" wrapText="1"/>
      <protection locked="0"/>
    </xf>
    <xf numFmtId="4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2" applyNumberFormat="1" applyFont="1" applyAlignment="1">
      <alignment horizontal="center" vertical="center"/>
    </xf>
    <xf numFmtId="0" fontId="21" fillId="0" borderId="0" xfId="2" applyNumberFormat="1" applyFont="1"/>
    <xf numFmtId="0" fontId="22" fillId="0" borderId="0" xfId="0" applyNumberFormat="1" applyFont="1"/>
    <xf numFmtId="0" fontId="22" fillId="0" borderId="1" xfId="0" applyNumberFormat="1" applyFont="1" applyBorder="1"/>
    <xf numFmtId="0" fontId="22" fillId="0" borderId="0" xfId="0" applyNumberFormat="1" applyFont="1" applyFill="1"/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10" fillId="0" borderId="0" xfId="2" applyNumberFormat="1" applyFont="1" applyAlignment="1">
      <alignment horizontal="center" vertical="center"/>
    </xf>
    <xf numFmtId="0" fontId="11" fillId="0" borderId="0" xfId="2" applyNumberFormat="1" applyFont="1" applyAlignment="1">
      <alignment horizontal="center" vertical="center"/>
    </xf>
    <xf numFmtId="0" fontId="12" fillId="0" borderId="0" xfId="2" applyNumberFormat="1" applyFont="1" applyAlignment="1">
      <alignment horizontal="center" vertical="center"/>
    </xf>
    <xf numFmtId="0" fontId="7" fillId="0" borderId="1" xfId="0" applyNumberFormat="1" applyFont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34">
    <cellStyle name="Comma" xfId="1" builtin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Normal" xfId="0" builtinId="0"/>
    <cellStyle name="Normal 5" xfId="2"/>
    <cellStyle name="Separador de milhares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marilias/Local%20Settings/Temporary%20Internet%20Files/Content.Outlook/AZ9MD6MO/PAI-Juventude%20Rio%2011092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_Capa"/>
      <sheetName val="2_Índice"/>
      <sheetName val="3_Comp e Produtos"/>
      <sheetName val="4_Componente 1"/>
      <sheetName val="5_Componente 2"/>
      <sheetName val="6_Componente 3"/>
      <sheetName val="7_ADM"/>
      <sheetName val="8_Consolidação Tipo Recurso"/>
      <sheetName val="9_Cronograma Físico"/>
      <sheetName val="10_Cronograma FF semestral"/>
      <sheetName val="11_Distribuição por Fonte"/>
      <sheetName val="12_Orçamento Global"/>
      <sheetName val="13_POA 18 meses"/>
      <sheetName val="14_PA todo programa "/>
      <sheetName val="15_P.A 18 meses"/>
      <sheetName val="16_Custos Consolidados"/>
      <sheetName val="17_Custos - componente 1"/>
      <sheetName val="18_Custos componente 2"/>
      <sheetName val="19_Custos Componente 3"/>
      <sheetName val="20_Custos - ADM"/>
    </sheetNames>
    <sheetDataSet>
      <sheetData sheetId="0"/>
      <sheetData sheetId="1"/>
      <sheetData sheetId="2">
        <row r="6">
          <cell r="A6" t="str">
            <v>COMPONENTE 1: SISTEMA DE ATENÇÃO INTEGRAL AO JOVEM</v>
          </cell>
        </row>
      </sheetData>
      <sheetData sheetId="3">
        <row r="6">
          <cell r="B6" t="str">
            <v>1. Seleção e Contratação de consultoria para:
(i) Definição da metodologia (escopo);
(ii) Elaboração do mapeamento em campo;</v>
          </cell>
        </row>
        <row r="11">
          <cell r="B11" t="str">
            <v>1. Seleção e Contratação de consultoria para: 
(i) Desenho de metodologia do Sistema de Atenção integral ao jovem;
ii)Desenho de metodologia de  Unidade Local;
iii) Construção dos mecanismos de governança de integração local;
iv) Construção de material de referência para os articuladores e gerentes;
2- Seleção e contratação de consultoria para:
i) diagramação da arte do material do articulador e gerente;
ii) produção do material de referência dos articuladores e gerentes
3. Seleção e contratação de consultoria para: 
i) Seleção e Capacitação de  60 articuladores locais e dos gerentes de território; 
ii) produção de material para capacitação 
4. Contratação da equipe de articuladores (salários).
5. Adequação de espaço físico 
6. Aquisição de equipamentos e mobiliários (computadores, impressora, datashow e outros)
7 - Contratação de consultoria para:
i)Seleção do Gerentes
ii) Capacitação dos Gerentes;
8- Realização de Seminários de formação de ajustes de gerentes e articuladores;
9-Seleção e contratação de consultoria para:
i)Desenvolvimento do Sistema  de informação para o SAIJ 
ii)implantação do sistema de TI nas áreas de intervenção
10. Realizar Programa de formação para 300 gestores e técnicos no Sistema de Atenção Integral ao Jovem</v>
          </cell>
        </row>
        <row r="25">
          <cell r="B25" t="str">
            <v xml:space="preserve">1. Seleção e Contratação de consultoria para: 
(i) desenho do plano de comunicação inovador que dialogue com as novas mídias e a cultura jovem;
(ii) elaboração dos canais de comunicação inter e intra territórios;
iii) Implementação dos plano de comunicação nas primeiras unidades 
iv) produção de layout
2. Continuação da consultoria para:
i) implementação do plano de comunicação das demais unidades </v>
          </cell>
        </row>
        <row r="57">
          <cell r="B57" t="str">
            <v>1. Seleção e contratação de consultoria para:
i)Sistematizar metodologia;
ii)Construir material de referência, criando protocolos para esta função; 
2 - Seleção e contratação de consultoria para; 
i)- Seleção dos Conselheiros;
ii) Capacitação dos Conselheiros;
3 - Contratação dos Conselheiros.
4 - Realização de Seminário para formação continuada
5 - Serviço de atenção a saúde do conselheiro</v>
          </cell>
        </row>
        <row r="62">
          <cell r="B62" t="str">
            <v>1. Seleção e contratação de consultoria para:
i)Sistematizar metodologia;
ii)Construir material de referência, criando protocolos para esta função; 
2 - Seleção e contratação de consultoria para; 
i)- Seleção dos Supervisor Técnicos;
ii) Capacitação dos Supervisores;
3 - Seleção e contratação dos Supervisores.</v>
          </cell>
        </row>
      </sheetData>
      <sheetData sheetId="4">
        <row r="6">
          <cell r="B6" t="str">
            <v>1- Ampliação do Ensino Médio Integrado para as escolas nas áreas abrangidas
2-Ampliação do Autonomia e Mais Educação;
3- Redesenho e implantação do EJA nos territórios abrangidos
4- Curso de qualificação para profissionais da educação
5- Adaptação de espaços (quadra de esporte, adequação de banheiros, construção de salas multimeios)
6- Desenho e implementação de metodologia de Itinerário Reinserção social  para  Jovens em conflito com a lei (DEGASE)
i) qualificação dos socioeducadores</v>
          </cell>
        </row>
        <row r="12">
          <cell r="B12" t="str">
            <v xml:space="preserve">1 - Resenho e ampliação dos cursos de qualificação profissional (atender as demandas do mercado de trabalho e incorporar habilidades específicas)
2 - Redesenho de portal de oportunidades (Base de dados) e capacitação de equipes SETRAB para desenvolver parcerias com o setor privado
3- Implementar sistema de monitoramento de egressos do curso de qualificação
4- Ações de integração escola/trabalho
 </v>
          </cell>
        </row>
      </sheetData>
      <sheetData sheetId="5">
        <row r="5">
          <cell r="B5" t="str">
            <v>1. Seleção e Contratação de consultoria para: 
i)Desenho e implantação do plano operativo de monitoramento do programa;
2- Seleção e contratação de consultoria para:
i) atualização e desenho de novos aplicativos para monitoramento e avaliação do sistema de TI do SAIJ
ii) implantação e manutenção do sistema de monitoramento
iii) capacitação no uso da ferramenta
3 - Capacitação em monitoramento e análise de dados para os servidores do SAIJ
4 - Produção de Material de apoio para monitoramento e avaliação</v>
          </cell>
        </row>
      </sheetData>
      <sheetData sheetId="6">
        <row r="5">
          <cell r="B5" t="str">
            <v>1 - Seleção e contratação de consultoria para:
i. Desenho e Implantação do Sistema de Acompanhamento Físico-Financeiro do Programa;
ii) Manutenção e Treinamento para uso do sistema físico e financeiro
2 - Seleção e contratação de consultoria para:
i) seleção dos profissionais da UGP;
ii) pagamento de salários
3. Aquisição de equipamentos eletrônicos (tb hospedagem dos sistemas) e mobiliários
4- Recursos para gastos operativos (materiais)
5 - Adequaçõa física
6 - Capacitação da equipe da secretaria</v>
          </cell>
        </row>
      </sheetData>
      <sheetData sheetId="7"/>
      <sheetData sheetId="8">
        <row r="7">
          <cell r="AC7">
            <v>1000000</v>
          </cell>
        </row>
      </sheetData>
      <sheetData sheetId="9">
        <row r="6">
          <cell r="B6">
            <v>41061</v>
          </cell>
        </row>
      </sheetData>
      <sheetData sheetId="10">
        <row r="8">
          <cell r="C8">
            <v>350000</v>
          </cell>
        </row>
      </sheetData>
      <sheetData sheetId="11"/>
      <sheetData sheetId="12"/>
      <sheetData sheetId="13"/>
      <sheetData sheetId="14"/>
      <sheetData sheetId="15"/>
      <sheetData sheetId="16">
        <row r="6">
          <cell r="K6">
            <v>1.66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D46"/>
  <sheetViews>
    <sheetView tabSelected="1" topLeftCell="A14" zoomScale="125" zoomScaleNormal="125" zoomScalePageLayoutView="125" workbookViewId="0">
      <selection activeCell="A18" sqref="A18:E18"/>
    </sheetView>
  </sheetViews>
  <sheetFormatPr defaultColWidth="9.140625" defaultRowHeight="15"/>
  <cols>
    <col min="1" max="1" width="46.85546875" style="8" customWidth="1"/>
    <col min="2" max="2" width="36.28515625" style="7" hidden="1" customWidth="1"/>
    <col min="3" max="3" width="35.42578125" style="7" hidden="1" customWidth="1"/>
    <col min="4" max="4" width="10.85546875" style="7" customWidth="1"/>
    <col min="5" max="5" width="8.42578125" style="7" bestFit="1" customWidth="1"/>
    <col min="6" max="6" width="14.7109375" style="7" customWidth="1"/>
    <col min="7" max="7" width="15" style="7" customWidth="1"/>
    <col min="8" max="8" width="14.85546875" style="7" customWidth="1"/>
    <col min="9" max="9" width="11.85546875" style="7" hidden="1" customWidth="1"/>
    <col min="10" max="10" width="14" style="7" customWidth="1"/>
    <col min="11" max="11" width="15.7109375" style="7" hidden="1" customWidth="1"/>
    <col min="12" max="16" width="9.140625" style="7"/>
    <col min="17" max="17" width="17.42578125" style="7" bestFit="1" customWidth="1"/>
    <col min="18" max="16384" width="9.140625" style="7"/>
  </cols>
  <sheetData>
    <row r="1" spans="1:836" s="2" customFormat="1">
      <c r="A1" s="65" t="s">
        <v>16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</row>
    <row r="2" spans="1:836" s="2" customFormat="1">
      <c r="A2" s="65" t="s">
        <v>21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</row>
    <row r="3" spans="1:836" s="2" customFormat="1" ht="14.25">
      <c r="A3" s="66" t="s">
        <v>22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</row>
    <row r="4" spans="1:836" s="2" customFormat="1" ht="15.75" thickBot="1">
      <c r="A4" s="65" t="s">
        <v>17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</row>
    <row r="5" spans="1:836" ht="10.5" customHeight="1">
      <c r="A5" s="3"/>
      <c r="B5" s="4" t="s">
        <v>18</v>
      </c>
      <c r="C5" s="5"/>
      <c r="D5" s="6"/>
      <c r="E5" s="6"/>
      <c r="F5" s="6"/>
      <c r="G5" s="6"/>
      <c r="H5" s="6"/>
      <c r="I5" s="6"/>
      <c r="J5" s="6" t="s">
        <v>39</v>
      </c>
      <c r="K5" s="29" t="s">
        <v>0</v>
      </c>
    </row>
    <row r="6" spans="1:836" s="59" customFormat="1" ht="13.5" customHeight="1">
      <c r="A6" s="57"/>
      <c r="B6" s="58" t="s">
        <v>19</v>
      </c>
      <c r="C6" s="5"/>
      <c r="D6" s="6"/>
      <c r="E6" s="6"/>
      <c r="F6" s="6"/>
      <c r="G6" s="68" t="s">
        <v>20</v>
      </c>
      <c r="H6" s="68"/>
      <c r="I6" s="69" t="s">
        <v>38</v>
      </c>
      <c r="J6" s="69"/>
      <c r="K6" s="42" t="s">
        <v>1</v>
      </c>
    </row>
    <row r="7" spans="1:836" s="59" customFormat="1" ht="24" customHeight="1">
      <c r="A7" s="62" t="s">
        <v>1</v>
      </c>
      <c r="B7" s="63" t="s">
        <v>2</v>
      </c>
      <c r="C7" s="62" t="s">
        <v>3</v>
      </c>
      <c r="D7" s="62" t="s">
        <v>4</v>
      </c>
      <c r="E7" s="62" t="s">
        <v>5</v>
      </c>
      <c r="F7" s="70" t="s">
        <v>6</v>
      </c>
      <c r="G7" s="62" t="s">
        <v>7</v>
      </c>
      <c r="H7" s="62" t="s">
        <v>8</v>
      </c>
      <c r="I7" s="62"/>
      <c r="J7" s="62" t="s">
        <v>9</v>
      </c>
      <c r="K7" s="62"/>
    </row>
    <row r="8" spans="1:836" s="59" customFormat="1" ht="12" customHeight="1">
      <c r="A8" s="63"/>
      <c r="B8" s="63"/>
      <c r="C8" s="62"/>
      <c r="D8" s="62"/>
      <c r="E8" s="62"/>
      <c r="F8" s="70"/>
      <c r="G8" s="62"/>
      <c r="H8" s="42" t="s">
        <v>10</v>
      </c>
      <c r="I8" s="42" t="s">
        <v>11</v>
      </c>
      <c r="J8" s="42" t="s">
        <v>10</v>
      </c>
      <c r="K8" s="42" t="s">
        <v>12</v>
      </c>
    </row>
    <row r="9" spans="1:836" s="59" customFormat="1" ht="12.75" hidden="1">
      <c r="A9" s="14"/>
      <c r="B9" s="60"/>
      <c r="C9" s="60"/>
      <c r="D9" s="60"/>
      <c r="E9" s="60"/>
      <c r="F9" s="60"/>
      <c r="G9" s="60"/>
      <c r="H9" s="60"/>
      <c r="I9" s="60"/>
      <c r="J9" s="60"/>
      <c r="K9" s="60"/>
    </row>
    <row r="10" spans="1:836" s="59" customFormat="1" ht="26.25" customHeight="1">
      <c r="A10" s="64" t="s">
        <v>23</v>
      </c>
      <c r="B10" s="64"/>
      <c r="C10" s="64"/>
      <c r="D10" s="64"/>
      <c r="E10" s="64"/>
      <c r="F10" s="15">
        <f t="shared" ref="F10:K10" si="0">SUM(F11:F17)</f>
        <v>72024.734444444432</v>
      </c>
      <c r="G10" s="15">
        <f t="shared" si="0"/>
        <v>27132.653333333335</v>
      </c>
      <c r="H10" s="15">
        <f t="shared" si="0"/>
        <v>13566.326666666668</v>
      </c>
      <c r="I10" s="15">
        <f t="shared" si="0"/>
        <v>0</v>
      </c>
      <c r="J10" s="15">
        <f t="shared" si="0"/>
        <v>13566.326666666668</v>
      </c>
      <c r="K10" s="16">
        <f t="shared" si="0"/>
        <v>0</v>
      </c>
    </row>
    <row r="11" spans="1:836" s="59" customFormat="1" ht="40.5" customHeight="1">
      <c r="A11" s="12" t="s">
        <v>26</v>
      </c>
      <c r="B11" s="9" t="str">
        <f>IF($A11&lt;&gt;"NÃO SELECIONADO",'[1]4_Componente 1'!B6,"")</f>
        <v>1. Seleção e Contratação de consultoria para:
(i) Definição da metodologia (escopo);
(ii) Elaboração do mapeamento em campo;</v>
      </c>
      <c r="C11" s="9">
        <f>IF($A11&lt;&gt;"NÃO SELECIONADO",'[1]4_Componente 1'!C6,"")</f>
        <v>0</v>
      </c>
      <c r="D11" s="17">
        <v>41275</v>
      </c>
      <c r="E11" s="51" t="s">
        <v>27</v>
      </c>
      <c r="F11" s="54">
        <f>MemoInfra!G8</f>
        <v>6204.4444444444443</v>
      </c>
      <c r="G11" s="19">
        <f>F11*0.75</f>
        <v>4653.333333333333</v>
      </c>
      <c r="H11" s="19">
        <f>G11/2</f>
        <v>2326.6666666666665</v>
      </c>
      <c r="I11" s="13">
        <v>0</v>
      </c>
      <c r="J11" s="20">
        <f>G11/2</f>
        <v>2326.6666666666665</v>
      </c>
      <c r="K11" s="13">
        <v>0</v>
      </c>
      <c r="N11" s="59">
        <v>1.65</v>
      </c>
      <c r="O11" s="59">
        <f>+N11/N12</f>
        <v>0.91666666666666663</v>
      </c>
    </row>
    <row r="12" spans="1:836" s="59" customFormat="1" ht="40.5" customHeight="1">
      <c r="A12" s="12" t="s">
        <v>28</v>
      </c>
      <c r="B12" s="9"/>
      <c r="C12" s="9"/>
      <c r="D12" s="17">
        <v>41426</v>
      </c>
      <c r="E12" s="51" t="s">
        <v>78</v>
      </c>
      <c r="F12" s="18">
        <f>MemoInfra!B17</f>
        <v>2591.1111111111109</v>
      </c>
      <c r="G12" s="19">
        <v>1613.76</v>
      </c>
      <c r="H12" s="19">
        <f>G12/2</f>
        <v>806.88</v>
      </c>
      <c r="I12" s="13"/>
      <c r="J12" s="20">
        <f>G12/2</f>
        <v>806.88</v>
      </c>
      <c r="K12" s="13"/>
      <c r="N12" s="59">
        <v>1.8</v>
      </c>
    </row>
    <row r="13" spans="1:836" s="59" customFormat="1" ht="43.5" customHeight="1">
      <c r="A13" s="12" t="s">
        <v>29</v>
      </c>
      <c r="B13" s="9" t="str">
        <f>IF($A13&lt;&gt;"NÃO SELECIONADO",'[1]4_Componente 1'!B11,"")</f>
        <v>1. Seleção e Contratação de consultoria para: 
(i) Desenho de metodologia do Sistema de Atenção integral ao jovem;
ii)Desenho de metodologia de  Unidade Local;
iii) Construção dos mecanismos de governança de integração local;
iv) Construção de material de referência para os articuladores e gerentes;
2- Seleção e contratação de consultoria para:
i) diagramação da arte do material do articulador e gerente;
ii) produção do material de referência dos articuladores e gerentes
3. Seleção e contratação de consultoria para: 
i) Seleção e Capacitação de  60 articuladores locais e dos gerentes de território; 
ii) produção de material para capacitação 
4. Contratação da equipe de articuladores (salários).
5. Adequação de espaço físico 
6. Aquisição de equipamentos e mobiliários (computadores, impressora, datashow e outros)
7 - Contratação de consultoria para:
i)Seleção do Gerentes
ii) Capacitação dos Gerentes;
8- Realização de Seminários de formação de ajustes de gerentes e articuladores;
9-Seleção e contratação de consultoria para:
i)Desenvolvimento do Sistema  de informação para o SAIJ 
ii)implantação do sistema de TI nas áreas de intervenção
10. Realizar Programa de formação para 300 gestores e técnicos no Sistema de Atenção Integral ao Jovem</v>
      </c>
      <c r="C13" s="9">
        <f>IF($A13&lt;&gt;"NÃO SELECIONADO",'[1]4_Componente 1'!C11,"")</f>
        <v>0</v>
      </c>
      <c r="D13" s="17">
        <v>41122</v>
      </c>
      <c r="E13" s="51">
        <v>42339</v>
      </c>
      <c r="F13" s="18">
        <v>4613.95</v>
      </c>
      <c r="G13" s="44">
        <v>2109.4499999999998</v>
      </c>
      <c r="H13" s="20">
        <f>G13*0.5</f>
        <v>1054.7249999999999</v>
      </c>
      <c r="I13" s="13">
        <v>0</v>
      </c>
      <c r="J13" s="20">
        <f>G13*0.5</f>
        <v>1054.7249999999999</v>
      </c>
      <c r="K13" s="13">
        <v>0</v>
      </c>
    </row>
    <row r="14" spans="1:836" s="61" customFormat="1" ht="45.75" customHeight="1">
      <c r="A14" s="30" t="s">
        <v>30</v>
      </c>
      <c r="B14" s="55" t="str">
        <f>IF($A14&lt;&gt;"NÃO SELECIONADO",'[1]4_Componente 1'!B25,"")</f>
        <v xml:space="preserve">1. Seleção e Contratação de consultoria para: 
(i) desenho do plano de comunicação inovador que dialogue com as novas mídias e a cultura jovem;
(ii) elaboração dos canais de comunicação inter e intra territórios;
iii) Implementação dos plano de comunicação nas primeiras unidades 
iv) produção de layout
2. Continuação da consultoria para:
i) implementação do plano de comunicação das demais unidades </v>
      </c>
      <c r="C14" s="55">
        <f>IF($A14&lt;&gt;"NÃO SELECIONADO",'[1]4_Componente 1'!C25,"")</f>
        <v>0</v>
      </c>
      <c r="D14" s="51">
        <v>41122</v>
      </c>
      <c r="E14" s="51">
        <v>42339</v>
      </c>
      <c r="F14" s="54">
        <f>MemoInfra!I9</f>
        <v>34299.666666666664</v>
      </c>
      <c r="G14" s="45">
        <v>8969.7800000000007</v>
      </c>
      <c r="H14" s="20">
        <f>G14/2</f>
        <v>4484.8900000000003</v>
      </c>
      <c r="I14" s="21">
        <v>0</v>
      </c>
      <c r="J14" s="20">
        <f>G14/2</f>
        <v>4484.8900000000003</v>
      </c>
      <c r="K14" s="21">
        <v>0</v>
      </c>
    </row>
    <row r="15" spans="1:836" s="59" customFormat="1" ht="39.75" customHeight="1">
      <c r="A15" s="12" t="s">
        <v>31</v>
      </c>
      <c r="B15" s="9" t="str">
        <f>IF($A15&lt;&gt;"NÃO SELECIONADO",'[1]4_Componente 1'!B57,"")</f>
        <v>1. Seleção e contratação de consultoria para:
i)Sistematizar metodologia;
ii)Construir material de referência, criando protocolos para esta função; 
2 - Seleção e contratação de consultoria para; 
i)- Seleção dos Conselheiros;
ii) Capacitação dos Conselheiros;
3 - Contratação dos Conselheiros.
4 - Realização de Seminário para formação continuada
5 - Serviço de atenção a saúde do conselheiro</v>
      </c>
      <c r="C15" s="9">
        <f>IF($A15&lt;&gt;"NÃO SELECIONADO",'[1]4_Componente 1'!C57,"")</f>
        <v>0</v>
      </c>
      <c r="D15" s="17">
        <v>41000</v>
      </c>
      <c r="E15" s="51">
        <v>42583</v>
      </c>
      <c r="F15" s="18">
        <v>5798.34</v>
      </c>
      <c r="G15" s="44">
        <v>2319.34</v>
      </c>
      <c r="H15" s="45">
        <f>G15*0.5</f>
        <v>1159.67</v>
      </c>
      <c r="I15" s="13">
        <v>0</v>
      </c>
      <c r="J15" s="45">
        <f>G15*0.5</f>
        <v>1159.67</v>
      </c>
      <c r="K15" s="13">
        <v>0</v>
      </c>
      <c r="Q15" s="10"/>
    </row>
    <row r="16" spans="1:836" s="59" customFormat="1" ht="38.25" customHeight="1">
      <c r="A16" s="12" t="s">
        <v>32</v>
      </c>
      <c r="B16" s="9" t="str">
        <f>IF($A16&lt;&gt;"NÃO SELECIONADO",'[1]4_Componente 1'!B62,"")</f>
        <v>1. Seleção e contratação de consultoria para:
i)Sistematizar metodologia;
ii)Construir material de referência, criando protocolos para esta função; 
2 - Seleção e contratação de consultoria para; 
i)- Seleção dos Supervisor Técnicos;
ii) Capacitação dos Supervisores;
3 - Seleção e contratação dos Supervisores.</v>
      </c>
      <c r="C16" s="9">
        <f>IF($A16&lt;&gt;"NÃO SELECIONADO",'[1]4_Componente 1'!C62,"")</f>
        <v>0</v>
      </c>
      <c r="D16" s="17">
        <v>41244</v>
      </c>
      <c r="E16" s="51">
        <v>42339</v>
      </c>
      <c r="F16" s="18">
        <f>MemoInfra!I12</f>
        <v>14630.555555555555</v>
      </c>
      <c r="G16" s="44">
        <v>6106.66</v>
      </c>
      <c r="H16" s="45">
        <f>G16*0.5</f>
        <v>3053.33</v>
      </c>
      <c r="I16" s="13">
        <v>0</v>
      </c>
      <c r="J16" s="45">
        <f>G16*0.5</f>
        <v>3053.33</v>
      </c>
      <c r="K16" s="13">
        <v>0</v>
      </c>
      <c r="Q16" s="10"/>
    </row>
    <row r="17" spans="1:11" s="59" customFormat="1" ht="28.5" customHeight="1">
      <c r="A17" s="12" t="s">
        <v>57</v>
      </c>
      <c r="B17" s="9" t="e">
        <f>IF($A17&lt;&gt;"NÃO SELECIONADO",'[1]4_Componente 1'!#REF!,"")</f>
        <v>#REF!</v>
      </c>
      <c r="C17" s="9" t="e">
        <f>IF($A17&lt;&gt;"NÃO SELECIONADO",'[1]4_Componente 1'!#REF!,"")</f>
        <v>#REF!</v>
      </c>
      <c r="D17" s="17">
        <v>41061</v>
      </c>
      <c r="E17" s="51">
        <v>42917</v>
      </c>
      <c r="F17" s="18">
        <f>MemoInfra!E17</f>
        <v>3886.6666666666665</v>
      </c>
      <c r="G17" s="44">
        <v>1360.33</v>
      </c>
      <c r="H17" s="20">
        <f>G17*0.5</f>
        <v>680.16499999999996</v>
      </c>
      <c r="I17" s="13">
        <v>0</v>
      </c>
      <c r="J17" s="20">
        <f>G17*0.5</f>
        <v>680.16499999999996</v>
      </c>
      <c r="K17" s="13">
        <v>0</v>
      </c>
    </row>
    <row r="18" spans="1:11" s="59" customFormat="1" ht="31.5" customHeight="1">
      <c r="A18" s="64" t="s">
        <v>24</v>
      </c>
      <c r="B18" s="64"/>
      <c r="C18" s="64"/>
      <c r="D18" s="64"/>
      <c r="E18" s="64"/>
      <c r="F18" s="47">
        <f>SUM(F19:F29)</f>
        <v>4652.7699999999995</v>
      </c>
      <c r="G18" s="47">
        <f>SUM(G19:G29)</f>
        <v>1747.5099999999998</v>
      </c>
      <c r="H18" s="47">
        <f>SUM(H19:H29)</f>
        <v>929.31099999999992</v>
      </c>
      <c r="I18" s="47">
        <f>SUM(I19:I24)</f>
        <v>0</v>
      </c>
      <c r="J18" s="47">
        <f>SUM(J19:J29)</f>
        <v>818.19900000000007</v>
      </c>
      <c r="K18" s="16">
        <f>SUM(K19:K24)</f>
        <v>0</v>
      </c>
    </row>
    <row r="19" spans="1:11" s="59" customFormat="1" ht="37.5" customHeight="1">
      <c r="A19" s="12" t="s">
        <v>35</v>
      </c>
      <c r="B19" s="9" t="str">
        <f>IF($A19&lt;&gt;"NÃO SELECIONADO",'[1]5_Componente 2'!B6,"")</f>
        <v>1- Ampliação do Ensino Médio Integrado para as escolas nas áreas abrangidas
2-Ampliação do Autonomia e Mais Educação;
3- Redesenho e implantação do EJA nos territórios abrangidos
4- Curso de qualificação para profissionais da educação
5- Adaptação de espaços (quadra de esporte, adequação de banheiros, construção de salas multimeios)
6- Desenho e implementação de metodologia de Itinerário Reinserção social  para  Jovens em conflito com a lei (DEGASE)
i) qualificação dos socioeducadores</v>
      </c>
      <c r="C19" s="9">
        <f>IF($A19&lt;&gt;"NÃO SELECIONADO",'[1]5_Componente 2'!C6,"")</f>
        <v>0</v>
      </c>
      <c r="D19" s="51">
        <v>41334</v>
      </c>
      <c r="E19" s="51">
        <v>41548</v>
      </c>
      <c r="F19" s="46">
        <v>50</v>
      </c>
      <c r="G19" s="44">
        <v>50</v>
      </c>
      <c r="H19" s="45">
        <f>G19*0.5</f>
        <v>25</v>
      </c>
      <c r="I19" s="44">
        <v>0</v>
      </c>
      <c r="J19" s="45">
        <f>G19*0.5</f>
        <v>25</v>
      </c>
      <c r="K19" s="13">
        <v>0</v>
      </c>
    </row>
    <row r="20" spans="1:11" s="59" customFormat="1" ht="30" customHeight="1">
      <c r="A20" s="12" t="s">
        <v>56</v>
      </c>
      <c r="B20" s="9" t="e">
        <f>IF($A20&lt;&gt;"NÃO SELECIONADO",'[1]5_Componente 2'!#REF!,"")</f>
        <v>#REF!</v>
      </c>
      <c r="C20" s="9" t="e">
        <f>IF($A20&lt;&gt;"NÃO SELECIONADO",'[1]5_Componente 2'!#REF!,"")</f>
        <v>#REF!</v>
      </c>
      <c r="D20" s="51">
        <v>41334</v>
      </c>
      <c r="E20" s="51">
        <v>42917</v>
      </c>
      <c r="F20" s="46">
        <v>524.52</v>
      </c>
      <c r="G20" s="44">
        <v>127.45</v>
      </c>
      <c r="H20" s="45">
        <f t="shared" ref="H20:H36" si="1">G20*0.5</f>
        <v>63.725000000000001</v>
      </c>
      <c r="I20" s="44">
        <v>0</v>
      </c>
      <c r="J20" s="45">
        <f t="shared" ref="J20:J28" si="2">G20*0.5</f>
        <v>63.725000000000001</v>
      </c>
      <c r="K20" s="13">
        <v>0</v>
      </c>
    </row>
    <row r="21" spans="1:11" s="59" customFormat="1" ht="38.1" customHeight="1">
      <c r="A21" s="12" t="s">
        <v>59</v>
      </c>
      <c r="B21" s="9" t="e">
        <f>IF($A21&lt;&gt;"NÃO SELECIONADO",'[1]5_Componente 2'!#REF!,"")</f>
        <v>#REF!</v>
      </c>
      <c r="C21" s="9" t="e">
        <f>IF($A21&lt;&gt;"NÃO SELECIONADO",'[1]5_Componente 2'!#REF!,"")</f>
        <v>#REF!</v>
      </c>
      <c r="D21" s="51">
        <v>41334</v>
      </c>
      <c r="E21" s="51">
        <v>42917</v>
      </c>
      <c r="F21" s="46">
        <v>667.13</v>
      </c>
      <c r="G21" s="44">
        <v>186.72</v>
      </c>
      <c r="H21" s="45">
        <f t="shared" si="1"/>
        <v>93.36</v>
      </c>
      <c r="I21" s="44">
        <v>0</v>
      </c>
      <c r="J21" s="45">
        <f t="shared" si="2"/>
        <v>93.36</v>
      </c>
      <c r="K21" s="13">
        <v>0</v>
      </c>
    </row>
    <row r="22" spans="1:11" s="59" customFormat="1" ht="38.1" customHeight="1">
      <c r="A22" s="12" t="s">
        <v>58</v>
      </c>
      <c r="B22" s="9"/>
      <c r="C22" s="9"/>
      <c r="D22" s="51">
        <v>41306</v>
      </c>
      <c r="E22" s="51">
        <v>41487</v>
      </c>
      <c r="F22" s="46">
        <v>100</v>
      </c>
      <c r="G22" s="44">
        <v>100</v>
      </c>
      <c r="H22" s="45">
        <f t="shared" si="1"/>
        <v>50</v>
      </c>
      <c r="I22" s="44"/>
      <c r="J22" s="45">
        <f t="shared" si="2"/>
        <v>50</v>
      </c>
      <c r="K22" s="13"/>
    </row>
    <row r="23" spans="1:11" s="59" customFormat="1" ht="27.95" customHeight="1">
      <c r="A23" s="12" t="s">
        <v>60</v>
      </c>
      <c r="B23" s="9" t="e">
        <f>IF($A23&lt;&gt;"NÃO SELECIONADO",'[1]5_Componente 2'!#REF!,"")</f>
        <v>#REF!</v>
      </c>
      <c r="C23" s="9" t="e">
        <f>IF($A23&lt;&gt;"NÃO SELECIONADO",'[1]5_Componente 2'!#REF!,"")</f>
        <v>#REF!</v>
      </c>
      <c r="D23" s="51">
        <v>41334</v>
      </c>
      <c r="E23" s="51">
        <v>41548</v>
      </c>
      <c r="F23" s="46">
        <v>200</v>
      </c>
      <c r="G23" s="44">
        <v>200</v>
      </c>
      <c r="H23" s="45">
        <f t="shared" si="1"/>
        <v>100</v>
      </c>
      <c r="I23" s="44">
        <v>0</v>
      </c>
      <c r="J23" s="45">
        <f t="shared" si="2"/>
        <v>100</v>
      </c>
      <c r="K23" s="13">
        <v>0</v>
      </c>
    </row>
    <row r="24" spans="1:11" s="59" customFormat="1" ht="26.1" customHeight="1">
      <c r="A24" s="12" t="s">
        <v>61</v>
      </c>
      <c r="B24" s="9" t="str">
        <f>IF($A24&lt;&gt;"NÃO SELECIONADO",'[1]5_Componente 2'!B12,"")</f>
        <v xml:space="preserve">1 - Resenho e ampliação dos cursos de qualificação profissional (atender as demandas do mercado de trabalho e incorporar habilidades específicas)
2 - Redesenho de portal de oportunidades (Base de dados) e capacitação de equipes SETRAB para desenvolver parcerias com o setor privado
3- Implementar sistema de monitoramento de egressos do curso de qualificação
4- Ações de integração escola/trabalho
 </v>
      </c>
      <c r="C24" s="9">
        <f>IF($A24&lt;&gt;"NÃO SELECIONADO",'[1]5_Componente 2'!C12,"")</f>
        <v>0</v>
      </c>
      <c r="D24" s="51">
        <v>41334</v>
      </c>
      <c r="E24" s="51">
        <v>41548</v>
      </c>
      <c r="F24" s="46">
        <v>200</v>
      </c>
      <c r="G24" s="44">
        <v>200</v>
      </c>
      <c r="H24" s="45">
        <f>G24*1</f>
        <v>200</v>
      </c>
      <c r="I24" s="44">
        <v>0</v>
      </c>
      <c r="J24" s="45">
        <f>G24*0</f>
        <v>0</v>
      </c>
      <c r="K24" s="13">
        <v>0</v>
      </c>
    </row>
    <row r="25" spans="1:11" s="59" customFormat="1" ht="26.1" customHeight="1">
      <c r="A25" s="30" t="s">
        <v>62</v>
      </c>
      <c r="B25" s="9"/>
      <c r="C25" s="9"/>
      <c r="D25" s="51">
        <v>41275</v>
      </c>
      <c r="E25" s="51">
        <v>42826</v>
      </c>
      <c r="F25" s="46">
        <v>555.55999999999995</v>
      </c>
      <c r="G25" s="44">
        <v>222.23</v>
      </c>
      <c r="H25" s="45">
        <f t="shared" si="1"/>
        <v>111.11499999999999</v>
      </c>
      <c r="I25" s="44">
        <v>0</v>
      </c>
      <c r="J25" s="45">
        <f t="shared" ref="J25:J26" si="3">G25*0.5</f>
        <v>111.11499999999999</v>
      </c>
      <c r="K25" s="13"/>
    </row>
    <row r="26" spans="1:11" s="59" customFormat="1" ht="26.1" customHeight="1">
      <c r="A26" s="12" t="s">
        <v>63</v>
      </c>
      <c r="B26" s="9"/>
      <c r="C26" s="9"/>
      <c r="D26" s="51">
        <v>41334</v>
      </c>
      <c r="E26" s="51">
        <v>41671</v>
      </c>
      <c r="F26" s="46">
        <v>100</v>
      </c>
      <c r="G26" s="44">
        <v>100</v>
      </c>
      <c r="H26" s="45">
        <f t="shared" si="1"/>
        <v>50</v>
      </c>
      <c r="I26" s="44"/>
      <c r="J26" s="45">
        <f t="shared" si="3"/>
        <v>50</v>
      </c>
      <c r="K26" s="13"/>
    </row>
    <row r="27" spans="1:11" s="59" customFormat="1" ht="30" customHeight="1">
      <c r="A27" s="12" t="s">
        <v>64</v>
      </c>
      <c r="B27" s="9"/>
      <c r="C27" s="9"/>
      <c r="D27" s="51">
        <v>41699</v>
      </c>
      <c r="E27" s="51">
        <v>43040</v>
      </c>
      <c r="F27" s="46">
        <v>1777.78</v>
      </c>
      <c r="G27" s="44">
        <v>222.22</v>
      </c>
      <c r="H27" s="45">
        <f>G27*0.3</f>
        <v>66.665999999999997</v>
      </c>
      <c r="I27" s="44">
        <v>0</v>
      </c>
      <c r="J27" s="45">
        <f>G27*0.7</f>
        <v>155.554</v>
      </c>
      <c r="K27" s="13"/>
    </row>
    <row r="28" spans="1:11" s="59" customFormat="1" ht="40.5" customHeight="1">
      <c r="A28" s="12" t="s">
        <v>65</v>
      </c>
      <c r="B28" s="9"/>
      <c r="C28" s="9"/>
      <c r="D28" s="51">
        <v>41548</v>
      </c>
      <c r="E28" s="51">
        <v>41974</v>
      </c>
      <c r="F28" s="46">
        <v>277.77999999999997</v>
      </c>
      <c r="G28" s="44">
        <v>138.88999999999999</v>
      </c>
      <c r="H28" s="45">
        <f t="shared" si="1"/>
        <v>69.444999999999993</v>
      </c>
      <c r="I28" s="44">
        <v>0</v>
      </c>
      <c r="J28" s="45">
        <f t="shared" si="2"/>
        <v>69.444999999999993</v>
      </c>
      <c r="K28" s="13"/>
    </row>
    <row r="29" spans="1:11" s="59" customFormat="1" ht="40.5" customHeight="1">
      <c r="A29" s="12" t="s">
        <v>66</v>
      </c>
      <c r="B29" s="9"/>
      <c r="C29" s="9"/>
      <c r="D29" s="51">
        <v>41306</v>
      </c>
      <c r="E29" s="51">
        <v>41548</v>
      </c>
      <c r="F29" s="46">
        <v>200</v>
      </c>
      <c r="G29" s="44">
        <v>200</v>
      </c>
      <c r="H29" s="45">
        <f t="shared" si="1"/>
        <v>100</v>
      </c>
      <c r="I29" s="44">
        <v>0</v>
      </c>
      <c r="J29" s="45">
        <f t="shared" ref="J29" si="4">G29*0.5</f>
        <v>100</v>
      </c>
      <c r="K29" s="13"/>
    </row>
    <row r="30" spans="1:11" s="59" customFormat="1" ht="33" customHeight="1">
      <c r="A30" s="64" t="s">
        <v>25</v>
      </c>
      <c r="B30" s="64"/>
      <c r="C30" s="64"/>
      <c r="D30" s="64"/>
      <c r="E30" s="64"/>
      <c r="F30" s="48">
        <f>SUM(F31:F40)</f>
        <v>4342.33</v>
      </c>
      <c r="G30" s="48">
        <f>SUM(G31:G40)</f>
        <v>1957.87</v>
      </c>
      <c r="H30" s="48">
        <f>SUM(H31:H40)</f>
        <v>1553.9349999999999</v>
      </c>
      <c r="I30" s="48">
        <f>SUM(I32:I40)</f>
        <v>0</v>
      </c>
      <c r="J30" s="48">
        <f>SUM(J31:J40)</f>
        <v>403.935</v>
      </c>
      <c r="K30" s="16">
        <f>SUM(K32:K40)</f>
        <v>0</v>
      </c>
    </row>
    <row r="31" spans="1:11" s="59" customFormat="1" ht="33" customHeight="1">
      <c r="A31" s="12" t="s">
        <v>67</v>
      </c>
      <c r="B31" s="43"/>
      <c r="C31" s="43"/>
      <c r="D31" s="51">
        <v>41334</v>
      </c>
      <c r="E31" s="51">
        <v>42917</v>
      </c>
      <c r="F31" s="52">
        <v>298.11</v>
      </c>
      <c r="G31" s="52">
        <v>124.43</v>
      </c>
      <c r="H31" s="45">
        <f t="shared" si="1"/>
        <v>62.215000000000003</v>
      </c>
      <c r="I31" s="44">
        <v>0</v>
      </c>
      <c r="J31" s="45">
        <f t="shared" ref="J31" si="5">G31*0.5</f>
        <v>62.215000000000003</v>
      </c>
      <c r="K31" s="16"/>
    </row>
    <row r="32" spans="1:11" s="59" customFormat="1" ht="35.1" customHeight="1">
      <c r="A32" s="12" t="s">
        <v>68</v>
      </c>
      <c r="B32" s="9" t="str">
        <f>IF($A32&lt;&gt;"NÃO SELECIONADO",'[1]6_Componente 3'!B5,"")</f>
        <v>1. Seleção e Contratação de consultoria para: 
i)Desenho e implantação do plano operativo de monitoramento do programa;
2- Seleção e contratação de consultoria para:
i) atualização e desenho de novos aplicativos para monitoramento e avaliação do sistema de TI do SAIJ
ii) implantação e manutenção do sistema de monitoramento
iii) capacitação no uso da ferramenta
3 - Capacitação em monitoramento e análise de dados para os servidores do SAIJ
4 - Produção de Material de apoio para monitoramento e avaliação</v>
      </c>
      <c r="C32" s="9">
        <f>IF($A32&lt;&gt;"NÃO SELECIONADO",'[1]6_Componente 3'!C5,"")</f>
        <v>0</v>
      </c>
      <c r="D32" s="51">
        <v>41426</v>
      </c>
      <c r="E32" s="51">
        <v>41699</v>
      </c>
      <c r="F32" s="46">
        <v>100</v>
      </c>
      <c r="G32" s="44">
        <v>100</v>
      </c>
      <c r="H32" s="45">
        <f>G32*1</f>
        <v>100</v>
      </c>
      <c r="I32" s="44"/>
      <c r="J32" s="45">
        <f>G32*0</f>
        <v>0</v>
      </c>
      <c r="K32" s="13">
        <v>0</v>
      </c>
    </row>
    <row r="33" spans="1:11" s="59" customFormat="1" ht="25.5" customHeight="1">
      <c r="A33" s="12" t="s">
        <v>69</v>
      </c>
      <c r="B33" s="9" t="e">
        <f>IF($A33&lt;&gt;"NÃO SELECIONADO",'[1]6_Componente 3'!#REF!,"")</f>
        <v>#REF!</v>
      </c>
      <c r="C33" s="9" t="e">
        <f>IF($A33&lt;&gt;"NÃO SELECIONADO",'[1]6_Componente 3'!#REF!,"")</f>
        <v>#REF!</v>
      </c>
      <c r="D33" s="51">
        <v>41334</v>
      </c>
      <c r="E33" s="51">
        <v>41518</v>
      </c>
      <c r="F33" s="46">
        <v>41.67</v>
      </c>
      <c r="G33" s="44">
        <v>41.67</v>
      </c>
      <c r="H33" s="45">
        <f t="shared" si="1"/>
        <v>20.835000000000001</v>
      </c>
      <c r="I33" s="44">
        <v>0</v>
      </c>
      <c r="J33" s="45">
        <f t="shared" ref="J33" si="6">G33*0.5</f>
        <v>20.835000000000001</v>
      </c>
      <c r="K33" s="13">
        <v>0</v>
      </c>
    </row>
    <row r="34" spans="1:11" s="61" customFormat="1" ht="39" customHeight="1">
      <c r="A34" s="30" t="s">
        <v>70</v>
      </c>
      <c r="B34" s="55"/>
      <c r="C34" s="55"/>
      <c r="D34" s="51">
        <v>41579</v>
      </c>
      <c r="E34" s="51">
        <v>42917</v>
      </c>
      <c r="F34" s="56">
        <v>1797</v>
      </c>
      <c r="G34" s="45">
        <v>269.55</v>
      </c>
      <c r="H34" s="45">
        <f t="shared" si="1"/>
        <v>134.77500000000001</v>
      </c>
      <c r="I34" s="45">
        <v>0</v>
      </c>
      <c r="J34" s="45">
        <f t="shared" ref="J34" si="7">G34*0.5</f>
        <v>134.77500000000001</v>
      </c>
      <c r="K34" s="21"/>
    </row>
    <row r="35" spans="1:11" s="59" customFormat="1" ht="25.5" customHeight="1">
      <c r="A35" s="12" t="s">
        <v>71</v>
      </c>
      <c r="B35" s="9"/>
      <c r="C35" s="9"/>
      <c r="D35" s="51">
        <v>41365</v>
      </c>
      <c r="E35" s="51">
        <v>41671</v>
      </c>
      <c r="F35" s="46">
        <v>333.33</v>
      </c>
      <c r="G35" s="44">
        <v>333.33</v>
      </c>
      <c r="H35" s="45">
        <f t="shared" si="1"/>
        <v>166.66499999999999</v>
      </c>
      <c r="I35" s="44">
        <v>0</v>
      </c>
      <c r="J35" s="45">
        <f t="shared" ref="J35:J36" si="8">G35*0.5</f>
        <v>166.66499999999999</v>
      </c>
      <c r="K35" s="13"/>
    </row>
    <row r="36" spans="1:11" s="59" customFormat="1" ht="35.1" customHeight="1">
      <c r="A36" s="12" t="s">
        <v>72</v>
      </c>
      <c r="B36" s="9"/>
      <c r="C36" s="9"/>
      <c r="D36" s="51">
        <v>41395</v>
      </c>
      <c r="E36" s="51">
        <v>41609</v>
      </c>
      <c r="F36" s="46">
        <v>38.89</v>
      </c>
      <c r="G36" s="44">
        <v>38.89</v>
      </c>
      <c r="H36" s="45">
        <f t="shared" si="1"/>
        <v>19.445</v>
      </c>
      <c r="I36" s="44"/>
      <c r="J36" s="45">
        <f t="shared" si="8"/>
        <v>19.445</v>
      </c>
      <c r="K36" s="13"/>
    </row>
    <row r="37" spans="1:11" s="59" customFormat="1" ht="25.5" customHeight="1">
      <c r="A37" s="12" t="s">
        <v>73</v>
      </c>
      <c r="B37" s="9"/>
      <c r="C37" s="9"/>
      <c r="D37" s="51">
        <v>41426</v>
      </c>
      <c r="E37" s="51">
        <v>41699</v>
      </c>
      <c r="F37" s="46">
        <v>300</v>
      </c>
      <c r="G37" s="44">
        <v>300</v>
      </c>
      <c r="H37" s="45">
        <f>G37*1</f>
        <v>300</v>
      </c>
      <c r="I37" s="44"/>
      <c r="J37" s="45">
        <f>G37*0</f>
        <v>0</v>
      </c>
      <c r="K37" s="13"/>
    </row>
    <row r="38" spans="1:11" s="59" customFormat="1" ht="39.950000000000003" customHeight="1">
      <c r="A38" s="12" t="s">
        <v>74</v>
      </c>
      <c r="B38" s="9"/>
      <c r="C38" s="9"/>
      <c r="D38" s="51">
        <v>41334</v>
      </c>
      <c r="E38" s="51">
        <v>42887</v>
      </c>
      <c r="F38" s="53">
        <v>1000</v>
      </c>
      <c r="G38" s="44">
        <v>600</v>
      </c>
      <c r="H38" s="45">
        <f>G38*1</f>
        <v>600</v>
      </c>
      <c r="I38" s="44"/>
      <c r="J38" s="45">
        <f>G38*0</f>
        <v>0</v>
      </c>
      <c r="K38" s="13"/>
    </row>
    <row r="39" spans="1:11" s="59" customFormat="1" ht="25.5" customHeight="1">
      <c r="A39" s="12" t="s">
        <v>36</v>
      </c>
      <c r="B39" s="9"/>
      <c r="C39" s="9"/>
      <c r="D39" s="51">
        <v>41426</v>
      </c>
      <c r="E39" s="51">
        <v>41699</v>
      </c>
      <c r="F39" s="53">
        <v>333.33</v>
      </c>
      <c r="G39" s="44">
        <v>100</v>
      </c>
      <c r="H39" s="45">
        <f>G39*1</f>
        <v>100</v>
      </c>
      <c r="I39" s="44"/>
      <c r="J39" s="45">
        <f>G39*0</f>
        <v>0</v>
      </c>
      <c r="K39" s="13"/>
    </row>
    <row r="40" spans="1:11" s="59" customFormat="1" ht="25.5" customHeight="1">
      <c r="A40" s="12" t="s">
        <v>75</v>
      </c>
      <c r="B40" s="9"/>
      <c r="C40" s="9"/>
      <c r="D40" s="51">
        <v>41699</v>
      </c>
      <c r="E40" s="51">
        <v>41883</v>
      </c>
      <c r="F40" s="53">
        <v>100</v>
      </c>
      <c r="G40" s="44">
        <v>50</v>
      </c>
      <c r="H40" s="45">
        <f>G40*1</f>
        <v>50</v>
      </c>
      <c r="I40" s="44"/>
      <c r="J40" s="45">
        <f>G40*0</f>
        <v>0</v>
      </c>
      <c r="K40" s="13"/>
    </row>
    <row r="41" spans="1:11" s="59" customFormat="1" ht="27.75" customHeight="1">
      <c r="A41" s="64" t="s">
        <v>79</v>
      </c>
      <c r="B41" s="64"/>
      <c r="C41" s="64"/>
      <c r="D41" s="64"/>
      <c r="E41" s="64"/>
      <c r="F41" s="49">
        <f>SUM(F42:F45)</f>
        <v>2989.22</v>
      </c>
      <c r="G41" s="49">
        <f>SUM(G42:G45)</f>
        <v>988.15300000000002</v>
      </c>
      <c r="H41" s="49">
        <f>SUM(H42:H45)</f>
        <v>236.94349999999997</v>
      </c>
      <c r="I41" s="49">
        <f>SUM(I43:I43)</f>
        <v>0</v>
      </c>
      <c r="J41" s="49">
        <f>SUM(J42:J45)</f>
        <v>751.20949999999993</v>
      </c>
      <c r="K41" s="11">
        <f>SUM(K43:K43)</f>
        <v>0</v>
      </c>
    </row>
    <row r="42" spans="1:11" s="59" customFormat="1" ht="39" customHeight="1">
      <c r="A42" s="30" t="s">
        <v>76</v>
      </c>
      <c r="B42" s="31"/>
      <c r="C42" s="32"/>
      <c r="D42" s="51">
        <v>41275</v>
      </c>
      <c r="E42" s="51">
        <v>43070</v>
      </c>
      <c r="F42" s="50">
        <v>1714.22</v>
      </c>
      <c r="G42" s="50">
        <f>F42*0.3</f>
        <v>514.26599999999996</v>
      </c>
      <c r="H42" s="50">
        <f>G42*0</f>
        <v>0</v>
      </c>
      <c r="I42" s="50"/>
      <c r="J42" s="50">
        <f>G42*1</f>
        <v>514.26599999999996</v>
      </c>
      <c r="K42" s="33"/>
    </row>
    <row r="43" spans="1:11" s="59" customFormat="1" ht="35.25" customHeight="1">
      <c r="A43" s="12" t="s">
        <v>33</v>
      </c>
      <c r="B43" s="9" t="str">
        <f>IF($A43&lt;&gt;"NÃO SELECIONADO",'[1]7_ADM'!B5,"")</f>
        <v>1 - Seleção e contratação de consultoria para:
i. Desenho e Implantação do Sistema de Acompanhamento Físico-Financeiro do Programa;
ii) Manutenção e Treinamento para uso do sistema físico e financeiro
2 - Seleção e contratação de consultoria para:
i) seleção dos profissionais da UGP;
ii) pagamento de salários
3. Aquisição de equipamentos eletrônicos (tb hospedagem dos sistemas) e mobiliários
4- Recursos para gastos operativos (materiais)
5 - Adequaçõa física
6 - Capacitação da equipe da secretaria</v>
      </c>
      <c r="C43" s="9">
        <f>IF($A43&lt;&gt;"NÃO SELECIONADO",'[1]7_ADM'!C5,"")</f>
        <v>0</v>
      </c>
      <c r="D43" s="51">
        <v>41275</v>
      </c>
      <c r="E43" s="51">
        <v>41334</v>
      </c>
      <c r="F43" s="53">
        <v>75</v>
      </c>
      <c r="G43" s="44">
        <v>75</v>
      </c>
      <c r="H43" s="44">
        <f>G43*0.5</f>
        <v>37.5</v>
      </c>
      <c r="I43" s="44"/>
      <c r="J43" s="45">
        <f>G43*0.5</f>
        <v>37.5</v>
      </c>
      <c r="K43" s="13">
        <v>0</v>
      </c>
    </row>
    <row r="44" spans="1:11" s="59" customFormat="1" ht="35.25" customHeight="1">
      <c r="A44" s="12" t="s">
        <v>77</v>
      </c>
      <c r="B44" s="9"/>
      <c r="C44" s="9"/>
      <c r="D44" s="51">
        <v>41518</v>
      </c>
      <c r="E44" s="51">
        <v>42705</v>
      </c>
      <c r="F44" s="46">
        <v>311.11</v>
      </c>
      <c r="G44" s="44">
        <v>132.22</v>
      </c>
      <c r="H44" s="44">
        <f>G44*0.5</f>
        <v>66.11</v>
      </c>
      <c r="I44" s="44"/>
      <c r="J44" s="45">
        <f>G44*0.5</f>
        <v>66.11</v>
      </c>
      <c r="K44" s="13"/>
    </row>
    <row r="45" spans="1:11" s="59" customFormat="1" ht="35.25" customHeight="1">
      <c r="A45" s="12" t="s">
        <v>37</v>
      </c>
      <c r="B45" s="9"/>
      <c r="C45" s="9"/>
      <c r="D45" s="51">
        <v>41395</v>
      </c>
      <c r="E45" s="51">
        <v>43070</v>
      </c>
      <c r="F45" s="46">
        <v>888.89</v>
      </c>
      <c r="G45" s="44">
        <f>F45*0.3</f>
        <v>266.66699999999997</v>
      </c>
      <c r="H45" s="44">
        <f>G45*0.5</f>
        <v>133.33349999999999</v>
      </c>
      <c r="I45" s="44"/>
      <c r="J45" s="45">
        <f>G45*0.5</f>
        <v>133.33349999999999</v>
      </c>
      <c r="K45" s="13"/>
    </row>
    <row r="46" spans="1:11" s="59" customFormat="1" ht="26.25" customHeight="1">
      <c r="A46" s="22" t="s">
        <v>13</v>
      </c>
      <c r="B46" s="23"/>
      <c r="C46" s="24" t="s">
        <v>14</v>
      </c>
      <c r="D46" s="25" t="s">
        <v>15</v>
      </c>
      <c r="E46" s="25"/>
      <c r="F46" s="26">
        <f t="shared" ref="F46:K46" si="9">F41+F30+F18+F10</f>
        <v>84009.054444444424</v>
      </c>
      <c r="G46" s="26">
        <f t="shared" si="9"/>
        <v>31826.186333333335</v>
      </c>
      <c r="H46" s="26">
        <f t="shared" si="9"/>
        <v>16286.516166666668</v>
      </c>
      <c r="I46" s="27">
        <f t="shared" si="9"/>
        <v>0</v>
      </c>
      <c r="J46" s="26">
        <f t="shared" si="9"/>
        <v>15539.670166666667</v>
      </c>
      <c r="K46" s="28">
        <f t="shared" si="9"/>
        <v>0</v>
      </c>
    </row>
  </sheetData>
  <mergeCells count="19">
    <mergeCell ref="G7:G8"/>
    <mergeCell ref="H7:I7"/>
    <mergeCell ref="J7:K7"/>
    <mergeCell ref="A7:A8"/>
    <mergeCell ref="B7:B8"/>
    <mergeCell ref="C7:C8"/>
    <mergeCell ref="A41:E41"/>
    <mergeCell ref="A1:K1"/>
    <mergeCell ref="A2:K2"/>
    <mergeCell ref="A3:K3"/>
    <mergeCell ref="A4:K4"/>
    <mergeCell ref="G6:H6"/>
    <mergeCell ref="I6:J6"/>
    <mergeCell ref="A10:E10"/>
    <mergeCell ref="A18:E18"/>
    <mergeCell ref="A30:E30"/>
    <mergeCell ref="D7:D8"/>
    <mergeCell ref="E7:E8"/>
    <mergeCell ref="F7:F8"/>
  </mergeCells>
  <phoneticPr fontId="20" type="noConversion"/>
  <pageMargins left="0.43" right="0.33" top="0.48" bottom="0.65" header="0.3" footer="0.3"/>
  <pageSetup scale="75" orientation="portrait"/>
  <headerFooter>
    <oddFooter>&amp;C&amp;P</oddFooter>
  </headerFooter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6:K18"/>
  <sheetViews>
    <sheetView zoomScale="125" zoomScaleNormal="125" zoomScalePageLayoutView="125" workbookViewId="0">
      <selection activeCell="H11" sqref="H11"/>
    </sheetView>
  </sheetViews>
  <sheetFormatPr defaultColWidth="11.42578125" defaultRowHeight="15"/>
  <cols>
    <col min="1" max="1" width="24.85546875" customWidth="1"/>
    <col min="2" max="2" width="11" bestFit="1" customWidth="1"/>
    <col min="3" max="3" width="11.42578125" bestFit="1" customWidth="1"/>
    <col min="4" max="5" width="11" bestFit="1" customWidth="1"/>
    <col min="6" max="6" width="11.42578125" bestFit="1" customWidth="1"/>
    <col min="7" max="7" width="11" bestFit="1" customWidth="1"/>
    <col min="8" max="8" width="15.28515625" customWidth="1"/>
    <col min="9" max="9" width="11" bestFit="1" customWidth="1"/>
  </cols>
  <sheetData>
    <row r="6" spans="1:11" ht="15.75">
      <c r="A6" s="36"/>
      <c r="B6" s="34" t="s">
        <v>42</v>
      </c>
      <c r="C6" s="34" t="s">
        <v>40</v>
      </c>
      <c r="D6" s="34" t="s">
        <v>41</v>
      </c>
      <c r="E6" s="34" t="s">
        <v>43</v>
      </c>
      <c r="F6" s="36"/>
      <c r="G6" s="36"/>
      <c r="H6" s="34" t="s">
        <v>44</v>
      </c>
      <c r="I6" s="34" t="s">
        <v>45</v>
      </c>
      <c r="J6" s="36"/>
      <c r="K6" s="36"/>
    </row>
    <row r="7" spans="1:11" ht="15.7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</row>
    <row r="8" spans="1:11" ht="15.75">
      <c r="A8" s="36" t="s">
        <v>46</v>
      </c>
      <c r="B8" s="71" t="s">
        <v>47</v>
      </c>
      <c r="C8" s="71"/>
      <c r="D8" s="71"/>
      <c r="E8" s="71"/>
      <c r="F8" s="36">
        <v>11168</v>
      </c>
      <c r="G8" s="37">
        <f>F8/1.8</f>
        <v>6204.4444444444443</v>
      </c>
      <c r="H8" s="36"/>
      <c r="I8" s="36"/>
      <c r="J8" s="36"/>
      <c r="K8" s="36"/>
    </row>
    <row r="9" spans="1:11" ht="15.75">
      <c r="A9" s="36" t="s">
        <v>48</v>
      </c>
      <c r="B9" s="36">
        <v>2232</v>
      </c>
      <c r="C9" s="38">
        <v>56806.400000000001</v>
      </c>
      <c r="D9" s="36">
        <v>4933</v>
      </c>
      <c r="E9" s="36">
        <v>3348</v>
      </c>
      <c r="F9" s="36"/>
      <c r="G9" s="36"/>
      <c r="H9" s="36">
        <f t="shared" ref="H9:H14" si="0">SUM(C9:D9)</f>
        <v>61739.4</v>
      </c>
      <c r="I9" s="37">
        <f t="shared" ref="I9:I14" si="1">H9/1.8</f>
        <v>34299.666666666664</v>
      </c>
      <c r="J9" s="36" t="s">
        <v>49</v>
      </c>
      <c r="K9" s="36"/>
    </row>
    <row r="10" spans="1:11" ht="15.75">
      <c r="A10" s="36" t="s">
        <v>50</v>
      </c>
      <c r="B10" s="36">
        <v>275</v>
      </c>
      <c r="C10" s="38">
        <v>7070</v>
      </c>
      <c r="D10" s="36">
        <v>687</v>
      </c>
      <c r="E10" s="36">
        <v>412</v>
      </c>
      <c r="F10" s="36"/>
      <c r="G10" s="36"/>
      <c r="H10" s="36">
        <f t="shared" si="0"/>
        <v>7757</v>
      </c>
      <c r="I10" s="37">
        <f t="shared" si="1"/>
        <v>4309.4444444444443</v>
      </c>
      <c r="J10" s="36" t="s">
        <v>51</v>
      </c>
      <c r="K10" s="36"/>
    </row>
    <row r="11" spans="1:11" ht="15.75">
      <c r="A11" s="36" t="s">
        <v>34</v>
      </c>
      <c r="B11" s="36">
        <v>355</v>
      </c>
      <c r="C11" s="36">
        <v>9370</v>
      </c>
      <c r="D11" s="36">
        <v>1067</v>
      </c>
      <c r="E11" s="36">
        <v>532</v>
      </c>
      <c r="F11" s="36"/>
      <c r="G11" s="36"/>
      <c r="H11" s="36">
        <f t="shared" si="0"/>
        <v>10437</v>
      </c>
      <c r="I11" s="37">
        <f t="shared" si="1"/>
        <v>5798.333333333333</v>
      </c>
      <c r="J11" s="36" t="s">
        <v>52</v>
      </c>
      <c r="K11" s="36"/>
    </row>
    <row r="12" spans="1:11" ht="15.75">
      <c r="A12" s="36" t="s">
        <v>53</v>
      </c>
      <c r="B12" s="36">
        <v>916</v>
      </c>
      <c r="C12" s="36">
        <v>22900</v>
      </c>
      <c r="D12" s="36">
        <v>3435</v>
      </c>
      <c r="E12" s="36">
        <v>1374</v>
      </c>
      <c r="F12" s="36"/>
      <c r="G12" s="36"/>
      <c r="H12" s="36">
        <f t="shared" si="0"/>
        <v>26335</v>
      </c>
      <c r="I12" s="37">
        <f t="shared" si="1"/>
        <v>14630.555555555555</v>
      </c>
      <c r="J12" s="36"/>
      <c r="K12" s="36"/>
    </row>
    <row r="13" spans="1:11" ht="15.75">
      <c r="A13" s="36" t="s">
        <v>54</v>
      </c>
      <c r="B13" s="36">
        <v>800</v>
      </c>
      <c r="C13" s="36">
        <v>20000</v>
      </c>
      <c r="D13" s="36">
        <v>2000</v>
      </c>
      <c r="E13" s="36">
        <v>1200</v>
      </c>
      <c r="F13" s="36"/>
      <c r="G13" s="36"/>
      <c r="H13" s="36">
        <f t="shared" si="0"/>
        <v>22000</v>
      </c>
      <c r="I13" s="37">
        <f t="shared" si="1"/>
        <v>12222.222222222223</v>
      </c>
      <c r="J13" s="36"/>
      <c r="K13" s="36"/>
    </row>
    <row r="14" spans="1:11" s="35" customFormat="1" ht="15.75">
      <c r="A14" s="40" t="s">
        <v>55</v>
      </c>
      <c r="B14" s="40">
        <v>86</v>
      </c>
      <c r="C14" s="40">
        <v>2660</v>
      </c>
      <c r="D14" s="40">
        <v>216</v>
      </c>
      <c r="E14" s="40">
        <v>130</v>
      </c>
      <c r="F14" s="40"/>
      <c r="G14" s="40"/>
      <c r="H14" s="40">
        <f t="shared" si="0"/>
        <v>2876</v>
      </c>
      <c r="I14" s="41">
        <f t="shared" si="1"/>
        <v>1597.7777777777778</v>
      </c>
      <c r="J14" s="40" t="s">
        <v>52</v>
      </c>
      <c r="K14" s="40"/>
    </row>
    <row r="15" spans="1:11" ht="15.75">
      <c r="A15" s="36"/>
      <c r="B15" s="37">
        <f>SUM(B9:B14)</f>
        <v>4664</v>
      </c>
      <c r="C15" s="37">
        <f>SUM(C9:C14)</f>
        <v>118806.39999999999</v>
      </c>
      <c r="D15" s="37">
        <f>SUM(D9:D14)</f>
        <v>12338</v>
      </c>
      <c r="E15" s="37">
        <f>SUM(E9:E14)</f>
        <v>6996</v>
      </c>
      <c r="F15" s="39">
        <f>SUM(B15:E15)</f>
        <v>142804.4</v>
      </c>
      <c r="G15" s="36"/>
      <c r="H15" s="36"/>
      <c r="I15" s="36"/>
      <c r="J15" s="36"/>
      <c r="K15" s="36"/>
    </row>
    <row r="16" spans="1:11" ht="15.75">
      <c r="A16" s="36"/>
      <c r="B16" s="39">
        <v>1.8</v>
      </c>
      <c r="C16" s="39"/>
      <c r="D16" s="39"/>
      <c r="E16" s="39">
        <v>1.8</v>
      </c>
      <c r="F16" s="36"/>
      <c r="G16" s="36"/>
      <c r="H16" s="36"/>
      <c r="I16" s="36"/>
      <c r="J16" s="36"/>
      <c r="K16" s="36"/>
    </row>
    <row r="17" spans="1:11" ht="15.75">
      <c r="A17" s="36" t="s">
        <v>45</v>
      </c>
      <c r="B17" s="39">
        <f>B15/B16</f>
        <v>2591.1111111111109</v>
      </c>
      <c r="C17" s="36"/>
      <c r="D17" s="36"/>
      <c r="E17" s="36">
        <f>E15/E16</f>
        <v>3886.6666666666665</v>
      </c>
      <c r="F17" s="36"/>
      <c r="G17" s="36"/>
      <c r="H17" s="36"/>
      <c r="I17" s="36"/>
      <c r="J17" s="36"/>
      <c r="K17" s="36"/>
    </row>
    <row r="18" spans="1:11" ht="15.75">
      <c r="A18" s="36"/>
      <c r="B18" s="36"/>
      <c r="C18" s="36"/>
      <c r="D18" s="36"/>
      <c r="E18" s="36"/>
      <c r="F18" s="36">
        <f>SUM(F8:F15)</f>
        <v>153972.4</v>
      </c>
      <c r="G18" s="36"/>
      <c r="H18" s="36"/>
      <c r="I18" s="36"/>
      <c r="J18" s="36"/>
      <c r="K18" s="36"/>
    </row>
  </sheetData>
  <mergeCells count="1">
    <mergeCell ref="B8:E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36766825</IDBDocs_x0020_Number>
    <TaxCatchAll xmlns="9c571b2f-e523-4ab2-ba2e-09e151a03ef4">
      <Value>17</Value>
      <Value>11</Value>
    </TaxCatchAll>
    <Phase xmlns="9c571b2f-e523-4ab2-ba2e-09e151a03ef4" xsi:nil="true"/>
    <SISCOR_x0020_Number xmlns="9c571b2f-e523-4ab2-ba2e-09e151a03ef4" xsi:nil="true"/>
    <Division_x0020_or_x0020_Unit xmlns="9c571b2f-e523-4ab2-ba2e-09e151a03ef4">SCL/EDU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Perez Alfaro, Marcelo A.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2010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BR-L1329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Whole&lt;/APPROVAL_DESC&gt;&lt;PD_OBJ_TYPE&gt;0&lt;/PD_OBJ_TYPE&gt;&lt;MAKERECORD&gt;N&lt;/MAKERECORD&gt;&lt;PD_FILEPT_NO&gt;PO-BR-L1329-Plan&lt;/PD_FILEPT_NO&gt;&lt;/Data&gt;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Loan Proposal</Disclosure_x0020_Activity>
    <Webtopic xmlns="9c571b2f-e523-4ab2-ba2e-09e151a03ef4">ED-EDP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C34E871F0860A42AF82BD588A03BCE4" ma:contentTypeVersion="0" ma:contentTypeDescription="A content type to manage public (operations) IDB documents" ma:contentTypeScope="" ma:versionID="51dd5c8bd1f9c7b8ad9456eeb11f9e2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D39B96F8-49AD-401C-BDD9-9ED0F65C0B05}"/>
</file>

<file path=customXml/itemProps2.xml><?xml version="1.0" encoding="utf-8"?>
<ds:datastoreItem xmlns:ds="http://schemas.openxmlformats.org/officeDocument/2006/customXml" ds:itemID="{299FDA1D-89D8-4182-8F5F-06828AC3895A}"/>
</file>

<file path=customXml/itemProps3.xml><?xml version="1.0" encoding="utf-8"?>
<ds:datastoreItem xmlns:ds="http://schemas.openxmlformats.org/officeDocument/2006/customXml" ds:itemID="{2E007CAD-C578-4DFD-A590-790370E7A136}"/>
</file>

<file path=customXml/itemProps4.xml><?xml version="1.0" encoding="utf-8"?>
<ds:datastoreItem xmlns:ds="http://schemas.openxmlformats.org/officeDocument/2006/customXml" ds:itemID="{A5AF7531-E125-40A3-B527-34185976D65F}"/>
</file>

<file path=customXml/itemProps5.xml><?xml version="1.0" encoding="utf-8"?>
<ds:datastoreItem xmlns:ds="http://schemas.openxmlformats.org/officeDocument/2006/customXml" ds:itemID="{8ACBB826-77CA-45F4-8B89-948045C782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POA18m</vt:lpstr>
      <vt:lpstr>MemoInfra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LINK POA</dc:title>
  <dc:creator>IADB</dc:creator>
  <cp:lastModifiedBy>claudiacox</cp:lastModifiedBy>
  <cp:lastPrinted>2012-03-30T03:23:58Z</cp:lastPrinted>
  <dcterms:created xsi:type="dcterms:W3CDTF">2011-09-29T18:52:05Z</dcterms:created>
  <dcterms:modified xsi:type="dcterms:W3CDTF">2012-04-02T14:33:17Z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0x01010046CF21643EE8D14686A648AA6DAD0892004C34E871F0860A42AF82BD588A03BCE4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17;#Project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17;#Project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