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225" windowWidth="15315" windowHeight="8355"/>
  </bookViews>
  <sheets>
    <sheet name="POA" sheetId="1" r:id="rId1"/>
  </sheets>
  <definedNames>
    <definedName name="_xlnm.Print_Area" localSheetId="0">POA!$B$2:$AG$39</definedName>
    <definedName name="_xlnm.Print_Titles" localSheetId="0">POA!$6:$9</definedName>
  </definedNames>
  <calcPr calcId="145621"/>
</workbook>
</file>

<file path=xl/calcChain.xml><?xml version="1.0" encoding="utf-8"?>
<calcChain xmlns="http://schemas.openxmlformats.org/spreadsheetml/2006/main">
  <c r="AG11" i="1" l="1"/>
  <c r="AE12" i="1" l="1"/>
  <c r="AF12" i="1"/>
  <c r="AE13" i="1"/>
  <c r="AF13" i="1"/>
  <c r="AE14" i="1"/>
  <c r="AG14" i="1" s="1"/>
  <c r="AE15" i="1"/>
  <c r="AG15" i="1" s="1"/>
  <c r="AE16" i="1"/>
  <c r="AF16" i="1"/>
  <c r="AE17" i="1"/>
  <c r="AF17" i="1"/>
  <c r="AF18" i="1"/>
  <c r="AG18" i="1"/>
  <c r="AF19" i="1"/>
  <c r="AG19" i="1" s="1"/>
  <c r="AF20" i="1"/>
  <c r="AG20" i="1" s="1"/>
  <c r="AF21" i="1"/>
  <c r="AG21" i="1" s="1"/>
  <c r="AE22" i="1"/>
  <c r="AG22" i="1" s="1"/>
  <c r="AE23" i="1"/>
  <c r="AG23" i="1" s="1"/>
  <c r="AE24" i="1"/>
  <c r="AF24" i="1"/>
  <c r="AE25" i="1"/>
  <c r="AG25" i="1" s="1"/>
  <c r="AF25" i="1"/>
  <c r="AE26" i="1"/>
  <c r="AG26" i="1" s="1"/>
  <c r="AE27" i="1"/>
  <c r="AF27" i="1"/>
  <c r="AE28" i="1"/>
  <c r="AF28" i="1"/>
  <c r="AE29" i="1"/>
  <c r="AF29" i="1"/>
  <c r="AE32" i="1"/>
  <c r="AG32" i="1" s="1"/>
  <c r="AE33" i="1"/>
  <c r="AG33" i="1" s="1"/>
  <c r="AE34" i="1"/>
  <c r="AG34" i="1" s="1"/>
  <c r="AE35" i="1"/>
  <c r="AG35" i="1" s="1"/>
  <c r="AF35" i="1"/>
  <c r="AE36" i="1"/>
  <c r="AF36" i="1"/>
  <c r="AE37" i="1"/>
  <c r="AG37" i="1" s="1"/>
  <c r="AE38" i="1"/>
  <c r="AG38" i="1" s="1"/>
  <c r="AE39" i="1"/>
  <c r="AG39" i="1" s="1"/>
  <c r="AG16" i="1" l="1"/>
  <c r="AG28" i="1"/>
  <c r="AG36" i="1"/>
  <c r="AG17" i="1"/>
  <c r="AG29" i="1"/>
  <c r="AG13" i="1"/>
  <c r="AG12" i="1"/>
  <c r="AG24" i="1"/>
  <c r="AG27" i="1"/>
  <c r="AF10" i="1"/>
  <c r="AE10" i="1"/>
  <c r="AG10" i="1" l="1"/>
</calcChain>
</file>

<file path=xl/sharedStrings.xml><?xml version="1.0" encoding="utf-8"?>
<sst xmlns="http://schemas.openxmlformats.org/spreadsheetml/2006/main" count="137" uniqueCount="101">
  <si>
    <t>PLAN OPERATIVO ANUAL - 24 MESES INICIALES</t>
  </si>
  <si>
    <t>PRODUCTOS</t>
  </si>
  <si>
    <t>ACTIVIDADES</t>
  </si>
  <si>
    <t>AÑO 1</t>
  </si>
  <si>
    <t>AÑO 2</t>
  </si>
  <si>
    <t>PROYECCIONES</t>
  </si>
  <si>
    <t>PRESUPUESTO</t>
  </si>
  <si>
    <t>MEDIOS DE VERIFICACION</t>
  </si>
  <si>
    <t>INDICADORES DE</t>
  </si>
  <si>
    <t>DE PRODUCTOS</t>
  </si>
  <si>
    <t>TOTAL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</si>
  <si>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</si>
  <si>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</si>
  <si>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</si>
  <si>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</si>
  <si>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</si>
  <si>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</si>
  <si>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</si>
  <si>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</si>
  <si>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</si>
  <si>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</si>
  <si>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</si>
  <si>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</si>
  <si>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PRODUCTO</t>
  </si>
  <si>
    <t>(OBJETIVAMENTE VERIFICABLE)</t>
  </si>
  <si>
    <t>RESULTADO</t>
  </si>
  <si>
    <t>1.1.2  Centros experimentales y laboratorios del IDIAF renovados  y equipados</t>
  </si>
  <si>
    <t>1.1.9:  Proyectos en el uso de tecnologías de información y comunicación ejecutados</t>
  </si>
  <si>
    <t>1. Construccion del  Laboratorio BSL3/BSL3Agr</t>
  </si>
  <si>
    <t>3. Construccion del edificio de Custodia de Material Genomico, Bilologico y quimico.</t>
  </si>
  <si>
    <t>2.1 Construccion del edificio</t>
  </si>
  <si>
    <t>2.1 Direccion arquitectonica.</t>
  </si>
  <si>
    <t>2.3 Commisioning</t>
  </si>
  <si>
    <t>2.3 Supervision externa</t>
  </si>
  <si>
    <t>3. Construccion del Labotatorio BSL2 y mejoras al campus.</t>
  </si>
  <si>
    <t>3.1 Construccion del laboratorio.</t>
  </si>
  <si>
    <t>3.2 Direccion arquitectonica</t>
  </si>
  <si>
    <t>3.2 Commisioning</t>
  </si>
  <si>
    <t>3.3 Supervison externa</t>
  </si>
  <si>
    <t xml:space="preserve">4. Programa de capacitacion </t>
  </si>
  <si>
    <t>4.1Capacitación  personal SENASICA en el extranjero</t>
  </si>
  <si>
    <t>4.2Capacitacion personal CPA de campo</t>
  </si>
  <si>
    <t>5.1Consultores tecnicos</t>
  </si>
  <si>
    <t>5. Consultores</t>
  </si>
  <si>
    <t>5.2 Consultores internacionales bioseguridad.</t>
  </si>
  <si>
    <t>5.3 Consultores ambientales</t>
  </si>
  <si>
    <t>6. Certificaciones</t>
  </si>
  <si>
    <t>&amp;. Auditorias</t>
  </si>
  <si>
    <t>Realizar auditorias.</t>
  </si>
  <si>
    <t>9. evaluaciones</t>
  </si>
  <si>
    <t>COMPONENTEI:  Fortalecimiento de la Capacidad de Diagnóstico y Constatación</t>
  </si>
  <si>
    <t>MEXICO: PROGRMA DE FORTALECIMIENTO DE LA SANIDAD ANIMAL</t>
  </si>
  <si>
    <t>L</t>
  </si>
  <si>
    <t>SENASICA:Informes de la Unidad Ejecutora del Programa.</t>
  </si>
  <si>
    <t>SENASICA:Informes de la Unidad Ejecutora del Programa. Pliegos de licitacion. Actas de adjudicacion.</t>
  </si>
  <si>
    <t xml:space="preserve">1.1 Construccion de la obra de  laboratorio </t>
  </si>
  <si>
    <t>Actividades de direccion arquitectonica iniciadas, previa revison de los disenos.</t>
  </si>
  <si>
    <t>Actividades de supervison externa iniciadas, previa revisón de los disenos.</t>
  </si>
  <si>
    <t>Actividades de Commisinng iniciadas, previa revison de los disenos.</t>
  </si>
  <si>
    <t>Construccion del Edificio de Custodia concluida con estandares internacionales de  calidad y bioseguridad.</t>
  </si>
  <si>
    <t>Actividades de Commisioning realizadas, previa revison de los disenos.</t>
  </si>
  <si>
    <t>Actividades de direccion arquitectonicarealizadas, previa revison de los disenos.</t>
  </si>
  <si>
    <t>Actividades de supervison externa realizadas, previa revison de los disenos.</t>
  </si>
  <si>
    <t>SENASICA:Informes de la Unidad Ejecutora del Programa. Pliegos de licitacion. Actas de adjudicacion. Informes de DA, Commisining y SE.</t>
  </si>
  <si>
    <t>1.2 Direccion arquitectonica (DA)</t>
  </si>
  <si>
    <t>1.3 Commisioning (Comm)</t>
  </si>
  <si>
    <t>1.4 Supervison externa (SE).</t>
  </si>
  <si>
    <t>Actividades de commisionig, previa revisíón de los disenos.</t>
  </si>
  <si>
    <t>Actividades de supervisión externa realizadas, previa revison de los disenos.</t>
  </si>
  <si>
    <t>Actividades de dirección arquitectonica realizadas, previa revisión de los disenos.</t>
  </si>
  <si>
    <t>Laboratorio BSL2 construido, equipado y funcionando con estándares internacionales de calidad y bioseguridad.</t>
  </si>
  <si>
    <t>Laboratorio BSL3/ BSL3 Ag construido, equipado y funcionando con estándares internacionales de calidad y bioseguridad.</t>
  </si>
  <si>
    <t>3.4 Mejoras al campus: Demoliciones, redeElectrica, red hidraulica y tratameinto aguas servidas.</t>
  </si>
  <si>
    <t>Mejoras al campus realizadas y operando.</t>
  </si>
  <si>
    <t>SENASICA:Informes de la Unidad Ejecutora del Programa. Pliegos de licitación. Actas de adjudicación.Informes DA, Comm. y SE.</t>
  </si>
  <si>
    <t>Programa de cacitacion de funcionarios del SENASICA en el exterior sobre  aspectos avanzados de laborartirios de diagnostico  iniciado.</t>
  </si>
  <si>
    <t>Cursos de capacitacion de funcionarios de campo  de CPA realizados.</t>
  </si>
  <si>
    <t>Capacirtacion de funcionarios de paises de OIRSA realizada.</t>
  </si>
  <si>
    <t>4.4Capacitación del personal particular de la Red  de Laboratorios No Oficiales</t>
  </si>
  <si>
    <t>Capacitacion de funcionarios particulers de la Red  de Laboratorios  iniciada.</t>
  </si>
  <si>
    <t>4.3Capacitación de funcionarios de los paises del OIRSA en sistemas de gestión de calidad.</t>
  </si>
  <si>
    <t>4.6Capacitación de  personal de campo de paises del  OIRSA.</t>
  </si>
  <si>
    <t>Capacitacion de personal de campo de paises de OIRSA iniciada.</t>
  </si>
  <si>
    <t>SENASICA:Informes de la Unidad Ejecutora del Programa, DGSA y CNRSA.</t>
  </si>
  <si>
    <t>4.5Capacitación de personal de laboratorio  de los paises OIRSA.</t>
  </si>
  <si>
    <t>Consultores tecnicos nombrados.</t>
  </si>
  <si>
    <t>Capacitacion de funcionarios del SENASICA  en aspectos ambientales</t>
  </si>
  <si>
    <t>Programa de capacitacion en aspectos ambientales iniciado.</t>
  </si>
  <si>
    <t>Consultore ambientales nombrados.</t>
  </si>
  <si>
    <t>Laboratorios con certoificciones ISO  tramitadas y obtenidas.</t>
  </si>
  <si>
    <t>Auditoria realizada.</t>
  </si>
  <si>
    <t>Evaluacion final realizada.</t>
  </si>
  <si>
    <t>Eva;iuacion del impacto del Programa realizada.</t>
  </si>
  <si>
    <t>9.2 Evaluacion del  impacto realizada.</t>
  </si>
  <si>
    <t>9.1 Evaluacion final del Progrma realizada.</t>
  </si>
  <si>
    <t>Situacion sanitaria mejorada y eficiencia del los servicios de vigilancia y diagnostico de enfermedades exóticas mejorada.</t>
  </si>
  <si>
    <t>Obtener Certificaciones ISO: 17025, 9001, 14001 y 18001.</t>
  </si>
  <si>
    <t>Situación sanitaria mejorada y eficiencia del los servicios de vigilancia y diagnostico de enfermedades exóticas mejorada.</t>
  </si>
  <si>
    <t>Capacitacion de funcionarios del SENASICA,de la red de laboatorios pariculares y de los paies del OIRSA ( America central y el Caribe)</t>
  </si>
  <si>
    <t xml:space="preserve">Consultores internacionales en bioseguridad nombrados. </t>
  </si>
  <si>
    <t>ME-L1256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</si>
</sst>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sz val="8"/>
      <name val="Calibri"/>
      <family val="2"/>
    </font>
    <font>
      <b/>
      <sz val="8"/>
      <name val="Calibri"/>
      <family val="2"/>
    </font>
    <font>
      <sz val="8"/>
      <color indexed="8"/>
      <name val="Calibri"/>
      <family val="2"/>
    </font>
    <font>
      <b/>
      <sz val="11"/>
      <name val="Calibri"/>
      <family val="2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7" fontId="2" fillId="0" borderId="36" xfId="0" applyNumberFormat="1" applyFont="1" applyBorder="1" applyAlignment="1">
      <alignment vertical="center"/>
    </xf>
    <xf numFmtId="0" fontId="3" fillId="2" borderId="37" xfId="0" applyFont="1" applyFill="1" applyBorder="1" applyAlignment="1">
      <alignment horizontal="center"/>
    </xf>
    <xf numFmtId="0" fontId="2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43" xfId="0" applyFont="1" applyBorder="1" applyAlignment="1">
      <alignment horizontal="center" vertical="center" wrapText="1"/>
    </xf>
    <xf numFmtId="37" fontId="3" fillId="3" borderId="10" xfId="0" applyNumberFormat="1" applyFont="1" applyFill="1" applyBorder="1" applyAlignment="1"/>
    <xf numFmtId="37" fontId="3" fillId="3" borderId="11" xfId="0" applyNumberFormat="1" applyFont="1" applyFill="1" applyBorder="1" applyAlignment="1"/>
    <xf numFmtId="37" fontId="3" fillId="3" borderId="12" xfId="0" applyNumberFormat="1" applyFont="1" applyFill="1" applyBorder="1" applyAlignment="1"/>
    <xf numFmtId="0" fontId="2" fillId="0" borderId="48" xfId="0" applyFont="1" applyBorder="1" applyAlignment="1">
      <alignment horizontal="center" vertical="center" wrapText="1"/>
    </xf>
    <xf numFmtId="0" fontId="2" fillId="0" borderId="50" xfId="0" applyFont="1" applyFill="1" applyBorder="1"/>
    <xf numFmtId="37" fontId="2" fillId="0" borderId="46" xfId="0" applyNumberFormat="1" applyFont="1" applyBorder="1" applyAlignment="1">
      <alignment horizontal="center" vertical="center"/>
    </xf>
    <xf numFmtId="37" fontId="2" fillId="0" borderId="39" xfId="0" applyNumberFormat="1" applyFont="1" applyBorder="1" applyAlignment="1">
      <alignment horizontal="center" vertical="center"/>
    </xf>
    <xf numFmtId="37" fontId="2" fillId="0" borderId="53" xfId="0" applyNumberFormat="1" applyFont="1" applyBorder="1" applyAlignment="1">
      <alignment vertical="center"/>
    </xf>
    <xf numFmtId="37" fontId="2" fillId="0" borderId="36" xfId="0" applyNumberFormat="1" applyFont="1" applyFill="1" applyBorder="1" applyAlignment="1">
      <alignment vertical="center"/>
    </xf>
    <xf numFmtId="37" fontId="2" fillId="0" borderId="13" xfId="0" applyNumberFormat="1" applyFont="1" applyFill="1" applyBorder="1" applyAlignment="1">
      <alignment horizontal="center" vertical="center"/>
    </xf>
    <xf numFmtId="37" fontId="2" fillId="0" borderId="40" xfId="0" applyNumberFormat="1" applyFont="1" applyFill="1" applyBorder="1" applyAlignment="1">
      <alignment horizontal="center" vertical="center"/>
    </xf>
    <xf numFmtId="37" fontId="2" fillId="0" borderId="40" xfId="0" applyNumberFormat="1" applyFont="1" applyFill="1" applyBorder="1" applyAlignment="1">
      <alignment horizontal="center" vertical="center" wrapText="1"/>
    </xf>
    <xf numFmtId="37" fontId="2" fillId="0" borderId="13" xfId="0" applyNumberFormat="1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4" borderId="5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6" xfId="0" applyFont="1" applyFill="1" applyBorder="1"/>
    <xf numFmtId="0" fontId="2" fillId="0" borderId="39" xfId="0" applyFont="1" applyFill="1" applyBorder="1"/>
    <xf numFmtId="0" fontId="2" fillId="0" borderId="45" xfId="0" applyFont="1" applyFill="1" applyBorder="1"/>
    <xf numFmtId="0" fontId="2" fillId="5" borderId="39" xfId="0" applyFont="1" applyFill="1" applyBorder="1"/>
    <xf numFmtId="0" fontId="2" fillId="5" borderId="49" xfId="0" applyFont="1" applyFill="1" applyBorder="1"/>
    <xf numFmtId="0" fontId="2" fillId="5" borderId="46" xfId="0" applyFont="1" applyFill="1" applyBorder="1"/>
    <xf numFmtId="0" fontId="2" fillId="5" borderId="13" xfId="0" applyFont="1" applyFill="1" applyBorder="1"/>
    <xf numFmtId="0" fontId="2" fillId="5" borderId="50" xfId="0" applyFont="1" applyFill="1" applyBorder="1"/>
    <xf numFmtId="0" fontId="2" fillId="5" borderId="40" xfId="0" applyFont="1" applyFill="1" applyBorder="1"/>
    <xf numFmtId="0" fontId="2" fillId="5" borderId="41" xfId="0" applyFont="1" applyFill="1" applyBorder="1"/>
    <xf numFmtId="0" fontId="2" fillId="5" borderId="52" xfId="0" applyFont="1" applyFill="1" applyBorder="1"/>
    <xf numFmtId="0" fontId="2" fillId="5" borderId="42" xfId="0" applyFont="1" applyFill="1" applyBorder="1"/>
    <xf numFmtId="0" fontId="2" fillId="5" borderId="45" xfId="0" applyFont="1" applyFill="1" applyBorder="1"/>
    <xf numFmtId="0" fontId="2" fillId="6" borderId="14" xfId="0" applyFont="1" applyFill="1" applyBorder="1" applyAlignment="1">
      <alignment horizontal="center" vertical="center" wrapText="1"/>
    </xf>
    <xf numFmtId="0" fontId="2" fillId="6" borderId="13" xfId="0" applyFont="1" applyFill="1" applyBorder="1"/>
    <xf numFmtId="0" fontId="2" fillId="6" borderId="41" xfId="0" applyFont="1" applyFill="1" applyBorder="1"/>
    <xf numFmtId="37" fontId="2" fillId="0" borderId="60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4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0" fillId="0" borderId="44" xfId="0" applyBorder="1"/>
    <xf numFmtId="0" fontId="0" fillId="0" borderId="41" xfId="0" applyBorder="1"/>
    <xf numFmtId="0" fontId="4" fillId="0" borderId="3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9"/>
  <sheetViews>
    <sheetView showGridLines="0" tabSelected="1" topLeftCell="B1" zoomScale="85" zoomScaleNormal="85" workbookViewId="0">
      <selection activeCell="B2" sqref="B2:AG2"/>
    </sheetView>
  </sheetViews>
  <sheetFormatPr defaultRowHeight="12.75" x14ac:dyDescent="0.2"/>
  <cols>
    <col min="2" max="2" width="18.42578125" customWidth="1"/>
    <col min="3" max="3" width="23.28515625" customWidth="1"/>
    <col min="4" max="27" width="4.28515625" customWidth="1"/>
    <col min="28" max="28" width="18.140625" customWidth="1"/>
    <col min="29" max="29" width="22.28515625" customWidth="1"/>
    <col min="30" max="30" width="13" customWidth="1"/>
    <col min="31" max="32" width="10" customWidth="1"/>
    <col min="33" max="33" width="10.42578125" customWidth="1"/>
    <col min="35" max="35" width="9.7109375" bestFit="1" customWidth="1"/>
  </cols>
  <sheetData>
    <row r="1" spans="1:33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5" x14ac:dyDescent="0.25">
      <c r="A2" s="1"/>
      <c r="B2" s="63" t="s">
        <v>51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</row>
    <row r="3" spans="1:33" ht="15" x14ac:dyDescent="0.25">
      <c r="A3" s="1"/>
      <c r="B3" s="63" t="s">
        <v>100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33" ht="15" x14ac:dyDescent="0.25">
      <c r="A4" s="1"/>
      <c r="B4" s="63" t="s">
        <v>0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</row>
    <row r="5" spans="1:33" ht="13.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4.25" thickTop="1" thickBot="1" x14ac:dyDescent="0.25">
      <c r="A6" s="1"/>
      <c r="B6" s="88" t="s">
        <v>1</v>
      </c>
      <c r="C6" s="91" t="s">
        <v>2</v>
      </c>
      <c r="D6" s="72" t="s">
        <v>3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4"/>
      <c r="P6" s="72" t="s">
        <v>4</v>
      </c>
      <c r="Q6" s="73"/>
      <c r="R6" s="73"/>
      <c r="S6" s="73"/>
      <c r="T6" s="73"/>
      <c r="U6" s="73"/>
      <c r="V6" s="73"/>
      <c r="W6" s="73"/>
      <c r="X6" s="73"/>
      <c r="Y6" s="73"/>
      <c r="Z6" s="73"/>
      <c r="AA6" s="74"/>
      <c r="AB6" s="86" t="s">
        <v>5</v>
      </c>
      <c r="AC6" s="86"/>
      <c r="AD6" s="87"/>
      <c r="AE6" s="72" t="s">
        <v>6</v>
      </c>
      <c r="AF6" s="73"/>
      <c r="AG6" s="84"/>
    </row>
    <row r="7" spans="1:33" ht="13.5" thickBot="1" x14ac:dyDescent="0.25">
      <c r="A7" s="1"/>
      <c r="B7" s="89"/>
      <c r="C7" s="92"/>
      <c r="D7" s="75"/>
      <c r="E7" s="76"/>
      <c r="F7" s="76"/>
      <c r="G7" s="76"/>
      <c r="H7" s="76"/>
      <c r="I7" s="76"/>
      <c r="J7" s="76"/>
      <c r="K7" s="76"/>
      <c r="L7" s="76"/>
      <c r="M7" s="76"/>
      <c r="N7" s="76"/>
      <c r="O7" s="77"/>
      <c r="P7" s="75"/>
      <c r="Q7" s="76"/>
      <c r="R7" s="76"/>
      <c r="S7" s="76"/>
      <c r="T7" s="76"/>
      <c r="U7" s="76"/>
      <c r="V7" s="76"/>
      <c r="W7" s="76"/>
      <c r="X7" s="76"/>
      <c r="Y7" s="76"/>
      <c r="Z7" s="76"/>
      <c r="AA7" s="77"/>
      <c r="AB7" s="2"/>
      <c r="AC7" s="3" t="s">
        <v>7</v>
      </c>
      <c r="AD7" s="9"/>
      <c r="AE7" s="78"/>
      <c r="AF7" s="79"/>
      <c r="AG7" s="85"/>
    </row>
    <row r="8" spans="1:33" ht="13.5" thickBot="1" x14ac:dyDescent="0.25">
      <c r="A8" s="1"/>
      <c r="B8" s="89"/>
      <c r="C8" s="92"/>
      <c r="D8" s="75"/>
      <c r="E8" s="76"/>
      <c r="F8" s="76"/>
      <c r="G8" s="76"/>
      <c r="H8" s="76"/>
      <c r="I8" s="76"/>
      <c r="J8" s="76"/>
      <c r="K8" s="76"/>
      <c r="L8" s="76"/>
      <c r="M8" s="76"/>
      <c r="N8" s="76"/>
      <c r="O8" s="77"/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80"/>
      <c r="AB8" s="4" t="s">
        <v>8</v>
      </c>
      <c r="AC8" s="4" t="s">
        <v>9</v>
      </c>
      <c r="AD8" s="10" t="s">
        <v>8</v>
      </c>
      <c r="AE8" s="66" t="s">
        <v>3</v>
      </c>
      <c r="AF8" s="68" t="s">
        <v>4</v>
      </c>
      <c r="AG8" s="70" t="s">
        <v>10</v>
      </c>
    </row>
    <row r="9" spans="1:33" ht="13.5" thickBot="1" x14ac:dyDescent="0.25">
      <c r="A9" s="1"/>
      <c r="B9" s="90"/>
      <c r="C9" s="93"/>
      <c r="D9" s="5" t="s">
        <v>11</v>
      </c>
      <c r="E9" s="6" t="s">
        <v>12</v>
      </c>
      <c r="F9" s="6" t="s">
        <v>13</v>
      </c>
      <c r="G9" s="6" t="s">
        <v>14</v>
      </c>
      <c r="H9" s="6" t="s">
        <v>15</v>
      </c>
      <c r="I9" s="6" t="s">
        <v>16</v>
      </c>
      <c r="J9" s="6" t="s">
        <v>17</v>
      </c>
      <c r="K9" s="6" t="s">
        <v>18</v>
      </c>
      <c r="L9" s="6" t="s">
        <v>19</v>
      </c>
      <c r="M9" s="6" t="s">
        <v>20</v>
      </c>
      <c r="N9" s="6" t="s">
        <v>21</v>
      </c>
      <c r="O9" s="7" t="s">
        <v>22</v>
      </c>
      <c r="P9" s="18" t="s">
        <v>11</v>
      </c>
      <c r="Q9" s="7" t="s">
        <v>12</v>
      </c>
      <c r="R9" s="7" t="s">
        <v>13</v>
      </c>
      <c r="S9" s="7" t="s">
        <v>14</v>
      </c>
      <c r="T9" s="7" t="s">
        <v>15</v>
      </c>
      <c r="U9" s="7" t="s">
        <v>16</v>
      </c>
      <c r="V9" s="7" t="s">
        <v>17</v>
      </c>
      <c r="W9" s="7" t="s">
        <v>18</v>
      </c>
      <c r="X9" s="7" t="s">
        <v>19</v>
      </c>
      <c r="Y9" s="7" t="s">
        <v>20</v>
      </c>
      <c r="Z9" s="7" t="s">
        <v>21</v>
      </c>
      <c r="AA9" s="7" t="s">
        <v>22</v>
      </c>
      <c r="AB9" s="8" t="s">
        <v>23</v>
      </c>
      <c r="AC9" s="8" t="s">
        <v>24</v>
      </c>
      <c r="AD9" s="11" t="s">
        <v>25</v>
      </c>
      <c r="AE9" s="67"/>
      <c r="AF9" s="69"/>
      <c r="AG9" s="71"/>
    </row>
    <row r="10" spans="1:33" ht="28.5" customHeight="1" thickTop="1" thickBot="1" x14ac:dyDescent="0.3">
      <c r="A10" s="1"/>
      <c r="B10" s="81" t="s">
        <v>50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3"/>
      <c r="AE10" s="23">
        <f>SUM(AE11:AE39)</f>
        <v>1202479</v>
      </c>
      <c r="AF10" s="24">
        <f>SUM(AF11:AF39)</f>
        <v>1623944</v>
      </c>
      <c r="AG10" s="25">
        <f>SUM(AG11:AG39)</f>
        <v>2826423</v>
      </c>
    </row>
    <row r="11" spans="1:33" ht="114.75" customHeight="1" thickTop="1" x14ac:dyDescent="0.2">
      <c r="A11" s="16"/>
      <c r="B11" s="39" t="s">
        <v>28</v>
      </c>
      <c r="C11" s="26" t="s">
        <v>55</v>
      </c>
      <c r="D11" s="45"/>
      <c r="E11" s="46"/>
      <c r="F11" s="46"/>
      <c r="G11" s="46"/>
      <c r="H11" s="46"/>
      <c r="I11" s="46"/>
      <c r="J11" s="46"/>
      <c r="K11" s="46"/>
      <c r="L11" s="48"/>
      <c r="M11" s="48"/>
      <c r="N11" s="48"/>
      <c r="O11" s="49"/>
      <c r="P11" s="50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9"/>
      <c r="AB11" s="22" t="s">
        <v>71</v>
      </c>
      <c r="AC11" s="13" t="s">
        <v>63</v>
      </c>
      <c r="AD11" s="94" t="s">
        <v>95</v>
      </c>
      <c r="AE11" s="28"/>
      <c r="AF11" s="29"/>
      <c r="AG11" s="30">
        <f>+AE11+AF11</f>
        <v>0</v>
      </c>
    </row>
    <row r="12" spans="1:33" ht="58.5" customHeight="1" x14ac:dyDescent="0.2">
      <c r="A12" s="16"/>
      <c r="B12" s="37" t="s">
        <v>26</v>
      </c>
      <c r="C12" s="13" t="s">
        <v>64</v>
      </c>
      <c r="D12" s="21"/>
      <c r="E12" s="12"/>
      <c r="F12" s="12"/>
      <c r="G12" s="12"/>
      <c r="H12" s="12"/>
      <c r="I12" s="12"/>
      <c r="J12" s="51"/>
      <c r="K12" s="51"/>
      <c r="L12" s="51"/>
      <c r="M12" s="51"/>
      <c r="N12" s="51"/>
      <c r="O12" s="52"/>
      <c r="P12" s="53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2"/>
      <c r="AB12" s="22" t="s">
        <v>56</v>
      </c>
      <c r="AC12" s="13" t="s">
        <v>54</v>
      </c>
      <c r="AD12" s="95"/>
      <c r="AE12" s="34">
        <f>154893</f>
        <v>154893</v>
      </c>
      <c r="AF12" s="35">
        <f>464680</f>
        <v>464680</v>
      </c>
      <c r="AG12" s="17">
        <f>+AE12+AF12</f>
        <v>619573</v>
      </c>
    </row>
    <row r="13" spans="1:33" ht="48" customHeight="1" x14ac:dyDescent="0.2">
      <c r="A13" s="16"/>
      <c r="B13" s="97"/>
      <c r="C13" s="14" t="s">
        <v>65</v>
      </c>
      <c r="D13" s="19"/>
      <c r="E13" s="12"/>
      <c r="F13" s="12"/>
      <c r="G13" s="12"/>
      <c r="H13" s="12"/>
      <c r="I13" s="12"/>
      <c r="J13" s="51"/>
      <c r="K13" s="51"/>
      <c r="L13" s="51"/>
      <c r="M13" s="51"/>
      <c r="N13" s="51"/>
      <c r="O13" s="52"/>
      <c r="P13" s="53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2"/>
      <c r="AB13" s="15" t="s">
        <v>58</v>
      </c>
      <c r="AC13" s="43" t="s">
        <v>54</v>
      </c>
      <c r="AD13" s="95"/>
      <c r="AE13" s="34">
        <f>200000</f>
        <v>200000</v>
      </c>
      <c r="AF13" s="35">
        <f>200000</f>
        <v>200000</v>
      </c>
      <c r="AG13" s="31">
        <f t="shared" ref="AG13:AG25" si="0">+AE13+AF13</f>
        <v>400000</v>
      </c>
    </row>
    <row r="14" spans="1:33" ht="70.5" customHeight="1" x14ac:dyDescent="0.2">
      <c r="A14" s="16"/>
      <c r="B14" s="97"/>
      <c r="C14" s="14" t="s">
        <v>66</v>
      </c>
      <c r="D14" s="19"/>
      <c r="E14" s="12"/>
      <c r="F14" s="12"/>
      <c r="G14" s="12"/>
      <c r="H14" s="12"/>
      <c r="I14" s="12"/>
      <c r="J14" s="51"/>
      <c r="K14" s="51"/>
      <c r="L14" s="51"/>
      <c r="M14" s="51"/>
      <c r="N14" s="51"/>
      <c r="O14" s="52"/>
      <c r="P14" s="53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2"/>
      <c r="AB14" s="15" t="s">
        <v>57</v>
      </c>
      <c r="AC14" s="13" t="s">
        <v>54</v>
      </c>
      <c r="AD14" s="95"/>
      <c r="AE14" s="34">
        <f>50000</f>
        <v>50000</v>
      </c>
      <c r="AF14" s="32"/>
      <c r="AG14" s="31">
        <f t="shared" si="0"/>
        <v>50000</v>
      </c>
    </row>
    <row r="15" spans="1:33" ht="83.25" customHeight="1" x14ac:dyDescent="0.2">
      <c r="A15" s="16"/>
      <c r="B15" s="97"/>
      <c r="C15" s="14"/>
      <c r="D15" s="19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27"/>
      <c r="P15" s="19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27"/>
      <c r="AB15" s="15"/>
      <c r="AC15" s="13"/>
      <c r="AD15" s="96"/>
      <c r="AE15" s="34">
        <f>100000</f>
        <v>100000</v>
      </c>
      <c r="AF15" s="32"/>
      <c r="AG15" s="31">
        <f t="shared" si="0"/>
        <v>100000</v>
      </c>
    </row>
    <row r="16" spans="1:33" ht="73.5" customHeight="1" x14ac:dyDescent="0.2">
      <c r="A16" s="16"/>
      <c r="B16" s="38" t="s">
        <v>29</v>
      </c>
      <c r="C16" s="13" t="s">
        <v>30</v>
      </c>
      <c r="D16" s="21"/>
      <c r="E16" s="20"/>
      <c r="F16" s="20"/>
      <c r="G16" s="20"/>
      <c r="H16" s="20"/>
      <c r="I16" s="20"/>
      <c r="J16" s="20"/>
      <c r="K16" s="20"/>
      <c r="L16" s="54"/>
      <c r="M16" s="54"/>
      <c r="N16" s="54"/>
      <c r="O16" s="55"/>
      <c r="P16" s="56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5"/>
      <c r="AB16" s="22" t="s">
        <v>59</v>
      </c>
      <c r="AC16" s="44" t="s">
        <v>63</v>
      </c>
      <c r="AD16" s="103" t="s">
        <v>95</v>
      </c>
      <c r="AE16" s="33">
        <f>225000</f>
        <v>225000</v>
      </c>
      <c r="AF16" s="32">
        <f>300000</f>
        <v>300000</v>
      </c>
      <c r="AG16" s="31">
        <f t="shared" si="0"/>
        <v>525000</v>
      </c>
    </row>
    <row r="17" spans="1:33" ht="80.25" customHeight="1" x14ac:dyDescent="0.2">
      <c r="A17" s="16"/>
      <c r="B17" s="38"/>
      <c r="C17" s="13" t="s">
        <v>31</v>
      </c>
      <c r="D17" s="21"/>
      <c r="E17" s="20"/>
      <c r="F17" s="20"/>
      <c r="G17" s="20"/>
      <c r="H17" s="20"/>
      <c r="I17" s="20"/>
      <c r="J17" s="20"/>
      <c r="K17" s="20"/>
      <c r="L17" s="54"/>
      <c r="M17" s="54"/>
      <c r="N17" s="54"/>
      <c r="O17" s="55"/>
      <c r="P17" s="56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5"/>
      <c r="AB17" s="22" t="s">
        <v>61</v>
      </c>
      <c r="AC17" s="44" t="s">
        <v>54</v>
      </c>
      <c r="AD17" s="95"/>
      <c r="AE17" s="33">
        <f>150000</f>
        <v>150000</v>
      </c>
      <c r="AF17" s="32">
        <f>300000</f>
        <v>300000</v>
      </c>
      <c r="AG17" s="31">
        <f t="shared" si="0"/>
        <v>450000</v>
      </c>
    </row>
    <row r="18" spans="1:33" ht="96" customHeight="1" x14ac:dyDescent="0.2">
      <c r="A18" s="16"/>
      <c r="B18" s="38"/>
      <c r="C18" s="13" t="s">
        <v>32</v>
      </c>
      <c r="D18" s="21"/>
      <c r="E18" s="20"/>
      <c r="F18" s="20"/>
      <c r="G18" s="20"/>
      <c r="H18" s="20"/>
      <c r="I18" s="20"/>
      <c r="J18" s="20"/>
      <c r="K18" s="20"/>
      <c r="L18" s="54"/>
      <c r="M18" s="54"/>
      <c r="N18" s="54"/>
      <c r="O18" s="55"/>
      <c r="P18" s="56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5"/>
      <c r="AB18" s="22" t="s">
        <v>60</v>
      </c>
      <c r="AC18" s="44" t="s">
        <v>54</v>
      </c>
      <c r="AD18" s="95"/>
      <c r="AE18" s="33"/>
      <c r="AF18" s="32">
        <f>55487</f>
        <v>55487</v>
      </c>
      <c r="AG18" s="31">
        <f t="shared" si="0"/>
        <v>55487</v>
      </c>
    </row>
    <row r="19" spans="1:33" ht="72.75" customHeight="1" x14ac:dyDescent="0.2">
      <c r="A19" s="16"/>
      <c r="B19" s="38"/>
      <c r="C19" s="13" t="s">
        <v>33</v>
      </c>
      <c r="D19" s="21"/>
      <c r="E19" s="20"/>
      <c r="F19" s="20"/>
      <c r="G19" s="20"/>
      <c r="H19" s="20"/>
      <c r="I19" s="20"/>
      <c r="J19" s="20"/>
      <c r="K19" s="20"/>
      <c r="L19" s="54"/>
      <c r="M19" s="54"/>
      <c r="N19" s="54"/>
      <c r="O19" s="55"/>
      <c r="P19" s="56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5"/>
      <c r="AB19" s="22" t="s">
        <v>62</v>
      </c>
      <c r="AC19" s="44" t="s">
        <v>54</v>
      </c>
      <c r="AD19" s="96"/>
      <c r="AE19" s="33"/>
      <c r="AF19" s="32">
        <f>28145</f>
        <v>28145</v>
      </c>
      <c r="AG19" s="31">
        <f t="shared" si="0"/>
        <v>28145</v>
      </c>
    </row>
    <row r="20" spans="1:33" ht="93.75" customHeight="1" x14ac:dyDescent="0.2">
      <c r="A20" s="16"/>
      <c r="B20" s="38" t="s">
        <v>34</v>
      </c>
      <c r="C20" s="13" t="s">
        <v>35</v>
      </c>
      <c r="D20" s="21"/>
      <c r="E20" s="20"/>
      <c r="F20" s="20"/>
      <c r="G20" s="20"/>
      <c r="H20" s="20"/>
      <c r="I20" s="20"/>
      <c r="J20" s="20"/>
      <c r="K20" s="20"/>
      <c r="L20" s="54"/>
      <c r="M20" s="54"/>
      <c r="N20" s="54"/>
      <c r="O20" s="55"/>
      <c r="P20" s="56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22" t="s">
        <v>70</v>
      </c>
      <c r="AC20" s="44" t="s">
        <v>63</v>
      </c>
      <c r="AD20" s="103" t="s">
        <v>97</v>
      </c>
      <c r="AE20" s="33"/>
      <c r="AF20" s="32">
        <f>15000</f>
        <v>15000</v>
      </c>
      <c r="AG20" s="31">
        <f t="shared" si="0"/>
        <v>15000</v>
      </c>
    </row>
    <row r="21" spans="1:33" ht="79.5" customHeight="1" x14ac:dyDescent="0.2">
      <c r="A21" s="16"/>
      <c r="B21" s="100" t="s">
        <v>27</v>
      </c>
      <c r="C21" s="36" t="s">
        <v>36</v>
      </c>
      <c r="D21" s="21"/>
      <c r="E21" s="20"/>
      <c r="F21" s="20"/>
      <c r="G21" s="12"/>
      <c r="H21" s="12"/>
      <c r="I21" s="12"/>
      <c r="J21" s="12"/>
      <c r="K21" s="12"/>
      <c r="L21" s="51"/>
      <c r="M21" s="51"/>
      <c r="N21" s="51"/>
      <c r="O21" s="52"/>
      <c r="P21" s="53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2"/>
      <c r="AB21" s="22" t="s">
        <v>69</v>
      </c>
      <c r="AC21" s="44" t="s">
        <v>54</v>
      </c>
      <c r="AD21" s="95"/>
      <c r="AE21" s="34"/>
      <c r="AF21" s="35">
        <f>25000</f>
        <v>25000</v>
      </c>
      <c r="AG21" s="31">
        <f t="shared" si="0"/>
        <v>25000</v>
      </c>
    </row>
    <row r="22" spans="1:33" ht="107.25" customHeight="1" x14ac:dyDescent="0.2">
      <c r="A22" s="16"/>
      <c r="B22" s="101"/>
      <c r="C22" s="14" t="s">
        <v>37</v>
      </c>
      <c r="D22" s="21"/>
      <c r="E22" s="20"/>
      <c r="F22" s="20"/>
      <c r="G22" s="20"/>
      <c r="H22" s="20"/>
      <c r="I22" s="20"/>
      <c r="J22" s="12"/>
      <c r="K22" s="12"/>
      <c r="L22" s="51"/>
      <c r="M22" s="51"/>
      <c r="N22" s="51"/>
      <c r="O22" s="52"/>
      <c r="P22" s="56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5"/>
      <c r="AB22" s="22" t="s">
        <v>67</v>
      </c>
      <c r="AC22" s="13" t="s">
        <v>54</v>
      </c>
      <c r="AD22" s="95"/>
      <c r="AE22" s="34">
        <f>10000</f>
        <v>10000</v>
      </c>
      <c r="AF22" s="35"/>
      <c r="AG22" s="31">
        <f t="shared" si="0"/>
        <v>10000</v>
      </c>
    </row>
    <row r="23" spans="1:33" ht="81" customHeight="1" x14ac:dyDescent="0.2">
      <c r="A23" s="16"/>
      <c r="B23" s="102"/>
      <c r="C23" s="14" t="s">
        <v>38</v>
      </c>
      <c r="D23" s="21"/>
      <c r="E23" s="20"/>
      <c r="F23" s="20"/>
      <c r="G23" s="12"/>
      <c r="H23" s="12"/>
      <c r="I23" s="12"/>
      <c r="J23" s="12"/>
      <c r="K23" s="12"/>
      <c r="L23" s="51"/>
      <c r="M23" s="54"/>
      <c r="N23" s="54"/>
      <c r="O23" s="55"/>
      <c r="P23" s="56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5"/>
      <c r="AB23" s="22" t="s">
        <v>68</v>
      </c>
      <c r="AC23" s="13" t="s">
        <v>83</v>
      </c>
      <c r="AD23" s="95"/>
      <c r="AE23" s="34">
        <f>10000</f>
        <v>10000</v>
      </c>
      <c r="AF23" s="35"/>
      <c r="AG23" s="31">
        <f t="shared" si="0"/>
        <v>10000</v>
      </c>
    </row>
    <row r="24" spans="1:33" ht="96.75" customHeight="1" x14ac:dyDescent="0.2">
      <c r="A24" s="16"/>
      <c r="B24" s="38"/>
      <c r="C24" s="13" t="s">
        <v>72</v>
      </c>
      <c r="D24" s="21"/>
      <c r="E24" s="20"/>
      <c r="F24" s="20"/>
      <c r="G24" s="20"/>
      <c r="H24" s="20"/>
      <c r="I24" s="20"/>
      <c r="J24" s="20"/>
      <c r="K24" s="20"/>
      <c r="L24" s="54"/>
      <c r="M24" s="54"/>
      <c r="N24" s="54"/>
      <c r="O24" s="52"/>
      <c r="P24" s="57"/>
      <c r="Q24" s="54"/>
      <c r="R24" s="54"/>
      <c r="S24" s="54"/>
      <c r="T24" s="54"/>
      <c r="U24" s="54"/>
      <c r="V24" s="54"/>
      <c r="W24" s="54"/>
      <c r="X24" s="54"/>
      <c r="Y24" s="20"/>
      <c r="Z24" s="20"/>
      <c r="AA24" s="20"/>
      <c r="AB24" s="22" t="s">
        <v>73</v>
      </c>
      <c r="AC24" s="44" t="s">
        <v>74</v>
      </c>
      <c r="AD24" s="96"/>
      <c r="AE24" s="33">
        <f>50000</f>
        <v>50000</v>
      </c>
      <c r="AF24" s="32">
        <f>40000</f>
        <v>40000</v>
      </c>
      <c r="AG24" s="31">
        <f t="shared" si="0"/>
        <v>90000</v>
      </c>
    </row>
    <row r="25" spans="1:33" ht="76.5" customHeight="1" x14ac:dyDescent="0.2">
      <c r="A25" s="16"/>
      <c r="B25" s="38" t="s">
        <v>39</v>
      </c>
      <c r="C25" s="13" t="s">
        <v>40</v>
      </c>
      <c r="D25" s="21"/>
      <c r="E25" s="20"/>
      <c r="F25" s="20"/>
      <c r="G25" s="20"/>
      <c r="H25" s="60"/>
      <c r="I25" s="60"/>
      <c r="J25" s="60"/>
      <c r="K25" s="60"/>
      <c r="L25" s="60"/>
      <c r="M25" s="20"/>
      <c r="N25" s="20"/>
      <c r="O25" s="27"/>
      <c r="P25" s="47"/>
      <c r="Q25" s="20"/>
      <c r="R25" s="20"/>
      <c r="S25" s="20"/>
      <c r="T25" s="51"/>
      <c r="U25" s="20"/>
      <c r="V25" s="20"/>
      <c r="W25" s="20"/>
      <c r="X25" s="20"/>
      <c r="Y25" s="20"/>
      <c r="Z25" s="20"/>
      <c r="AA25" s="20"/>
      <c r="AB25" s="22" t="s">
        <v>75</v>
      </c>
      <c r="AC25" s="44" t="s">
        <v>83</v>
      </c>
      <c r="AD25" s="103" t="s">
        <v>98</v>
      </c>
      <c r="AE25" s="33">
        <f>20000</f>
        <v>20000</v>
      </c>
      <c r="AF25" s="32">
        <f>20000</f>
        <v>20000</v>
      </c>
      <c r="AG25" s="31">
        <f t="shared" si="0"/>
        <v>40000</v>
      </c>
    </row>
    <row r="26" spans="1:33" ht="45" customHeight="1" x14ac:dyDescent="0.2">
      <c r="A26" s="16"/>
      <c r="B26" s="64"/>
      <c r="C26" s="40" t="s">
        <v>41</v>
      </c>
      <c r="D26" s="19"/>
      <c r="E26" s="12"/>
      <c r="F26" s="12"/>
      <c r="G26" s="12"/>
      <c r="H26" s="59"/>
      <c r="I26" s="59"/>
      <c r="J26" s="59"/>
      <c r="K26" s="59"/>
      <c r="L26" s="12"/>
      <c r="M26" s="51"/>
      <c r="N26" s="12"/>
      <c r="O26" s="27"/>
      <c r="P26" s="19"/>
      <c r="Q26" s="12"/>
      <c r="R26" s="59"/>
      <c r="S26" s="12"/>
      <c r="T26" s="12"/>
      <c r="U26" s="12"/>
      <c r="V26" s="12"/>
      <c r="W26" s="12"/>
      <c r="X26" s="59"/>
      <c r="Y26" s="12"/>
      <c r="Z26" s="12"/>
      <c r="AA26" s="27"/>
      <c r="AB26" s="15" t="s">
        <v>76</v>
      </c>
      <c r="AC26" s="13" t="s">
        <v>83</v>
      </c>
      <c r="AD26" s="95"/>
      <c r="AE26" s="34">
        <f>15000</f>
        <v>15000</v>
      </c>
      <c r="AF26" s="35"/>
      <c r="AG26" s="31">
        <f>+AE26+AF26</f>
        <v>15000</v>
      </c>
    </row>
    <row r="27" spans="1:33" ht="59.25" customHeight="1" x14ac:dyDescent="0.2">
      <c r="A27" s="16"/>
      <c r="B27" s="65"/>
      <c r="C27" s="41" t="s">
        <v>80</v>
      </c>
      <c r="D27" s="19"/>
      <c r="E27" s="12"/>
      <c r="F27" s="12"/>
      <c r="G27" s="12"/>
      <c r="H27" s="59"/>
      <c r="I27" s="59"/>
      <c r="J27" s="59"/>
      <c r="K27" s="59"/>
      <c r="L27" s="12"/>
      <c r="M27" s="12"/>
      <c r="N27" s="12"/>
      <c r="O27" s="27"/>
      <c r="P27" s="19"/>
      <c r="Q27" s="12"/>
      <c r="R27" s="12"/>
      <c r="S27" s="12"/>
      <c r="T27" s="51"/>
      <c r="U27" s="12"/>
      <c r="V27" s="12"/>
      <c r="W27" s="12"/>
      <c r="X27" s="12"/>
      <c r="Y27" s="12"/>
      <c r="Z27" s="12"/>
      <c r="AA27" s="27"/>
      <c r="AB27" s="15" t="s">
        <v>77</v>
      </c>
      <c r="AC27" s="58" t="s">
        <v>83</v>
      </c>
      <c r="AD27" s="95"/>
      <c r="AE27" s="34">
        <f>40000</f>
        <v>40000</v>
      </c>
      <c r="AF27" s="35">
        <f>20000</f>
        <v>20000</v>
      </c>
      <c r="AG27" s="31">
        <f t="shared" ref="AG27:AG39" si="1">+AE27+AF27</f>
        <v>60000</v>
      </c>
    </row>
    <row r="28" spans="1:33" ht="55.5" customHeight="1" x14ac:dyDescent="0.2">
      <c r="A28" s="16"/>
      <c r="B28" s="65"/>
      <c r="C28" s="40" t="s">
        <v>78</v>
      </c>
      <c r="D28" s="19"/>
      <c r="E28" s="12"/>
      <c r="F28" s="12"/>
      <c r="G28" s="12"/>
      <c r="H28" s="59"/>
      <c r="I28" s="59"/>
      <c r="J28" s="59"/>
      <c r="K28" s="59"/>
      <c r="L28" s="12"/>
      <c r="M28" s="12"/>
      <c r="N28" s="12"/>
      <c r="O28" s="27"/>
      <c r="P28" s="19"/>
      <c r="Q28" s="12"/>
      <c r="R28" s="12"/>
      <c r="S28" s="12"/>
      <c r="T28" s="12"/>
      <c r="U28" s="12"/>
      <c r="V28" s="51"/>
      <c r="W28" s="12"/>
      <c r="X28" s="12"/>
      <c r="Y28" s="12"/>
      <c r="Z28" s="12"/>
      <c r="AA28" s="27"/>
      <c r="AB28" s="15" t="s">
        <v>79</v>
      </c>
      <c r="AC28" s="13" t="s">
        <v>83</v>
      </c>
      <c r="AD28" s="95"/>
      <c r="AE28" s="34">
        <f>40000</f>
        <v>40000</v>
      </c>
      <c r="AF28" s="35">
        <f>40000</f>
        <v>40000</v>
      </c>
      <c r="AG28" s="31">
        <f t="shared" si="1"/>
        <v>80000</v>
      </c>
    </row>
    <row r="29" spans="1:33" ht="59.25" customHeight="1" x14ac:dyDescent="0.2">
      <c r="A29" s="16"/>
      <c r="B29" s="65"/>
      <c r="C29" s="41" t="s">
        <v>84</v>
      </c>
      <c r="D29" s="19"/>
      <c r="E29" s="12"/>
      <c r="F29" s="12"/>
      <c r="G29" s="12"/>
      <c r="H29" s="12"/>
      <c r="I29" s="12"/>
      <c r="J29" s="51"/>
      <c r="K29" s="12"/>
      <c r="L29" s="12"/>
      <c r="M29" s="12"/>
      <c r="N29" s="12"/>
      <c r="O29" s="27"/>
      <c r="P29" s="19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27"/>
      <c r="AB29" s="15"/>
      <c r="AC29" s="13"/>
      <c r="AD29" s="95"/>
      <c r="AE29" s="34">
        <f>67586</f>
        <v>67586</v>
      </c>
      <c r="AF29" s="35">
        <f>100632</f>
        <v>100632</v>
      </c>
      <c r="AG29" s="31">
        <f t="shared" si="1"/>
        <v>168218</v>
      </c>
    </row>
    <row r="30" spans="1:33" ht="59.25" customHeight="1" x14ac:dyDescent="0.2">
      <c r="A30" s="16"/>
      <c r="B30" s="65"/>
      <c r="C30" s="41" t="s">
        <v>81</v>
      </c>
      <c r="D30" s="19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27"/>
      <c r="P30" s="19"/>
      <c r="Q30" s="12"/>
      <c r="R30" s="12"/>
      <c r="S30" s="12"/>
      <c r="T30" s="12"/>
      <c r="U30" s="12"/>
      <c r="V30" s="12"/>
      <c r="W30" s="51"/>
      <c r="X30" s="12"/>
      <c r="Y30" s="12"/>
      <c r="Z30" s="12"/>
      <c r="AA30" s="27"/>
      <c r="AB30" s="15" t="s">
        <v>82</v>
      </c>
      <c r="AC30" s="13" t="s">
        <v>83</v>
      </c>
      <c r="AD30" s="95"/>
      <c r="AE30" s="34"/>
      <c r="AF30" s="35"/>
      <c r="AG30" s="31"/>
    </row>
    <row r="31" spans="1:33" ht="59.25" customHeight="1" x14ac:dyDescent="0.2">
      <c r="A31" s="16"/>
      <c r="B31" s="65"/>
      <c r="C31" s="41" t="s">
        <v>86</v>
      </c>
      <c r="D31" s="19"/>
      <c r="E31" s="12"/>
      <c r="F31" s="12"/>
      <c r="G31" s="12"/>
      <c r="H31" s="12"/>
      <c r="I31" s="12"/>
      <c r="J31" s="12"/>
      <c r="K31" s="12"/>
      <c r="L31" s="51"/>
      <c r="M31" s="12"/>
      <c r="N31" s="12"/>
      <c r="O31" s="27"/>
      <c r="P31" s="19"/>
      <c r="Q31" s="12"/>
      <c r="R31" s="12"/>
      <c r="S31" s="12"/>
      <c r="T31" s="12"/>
      <c r="U31" s="12"/>
      <c r="V31" s="51"/>
      <c r="W31" s="12"/>
      <c r="X31" s="12"/>
      <c r="Y31" s="12"/>
      <c r="Z31" s="12"/>
      <c r="AA31" s="27"/>
      <c r="AB31" s="15" t="s">
        <v>87</v>
      </c>
      <c r="AC31" s="13" t="s">
        <v>83</v>
      </c>
      <c r="AD31" s="95"/>
      <c r="AE31" s="34"/>
      <c r="AF31" s="35"/>
      <c r="AG31" s="31"/>
    </row>
    <row r="32" spans="1:33" ht="71.25" customHeight="1" x14ac:dyDescent="0.2">
      <c r="A32" s="16"/>
      <c r="B32" s="42" t="s">
        <v>43</v>
      </c>
      <c r="C32" s="40" t="s">
        <v>42</v>
      </c>
      <c r="D32" s="53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2"/>
      <c r="P32" s="53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2"/>
      <c r="AB32" s="15" t="s">
        <v>85</v>
      </c>
      <c r="AC32" s="15" t="s">
        <v>83</v>
      </c>
      <c r="AD32" s="104"/>
      <c r="AE32" s="61">
        <f>20000</f>
        <v>20000</v>
      </c>
      <c r="AF32" s="35"/>
      <c r="AG32" s="31">
        <f>+AE32+AF32</f>
        <v>20000</v>
      </c>
    </row>
    <row r="33" spans="1:33" ht="86.25" customHeight="1" x14ac:dyDescent="0.2">
      <c r="A33" s="16"/>
      <c r="B33" s="42"/>
      <c r="C33" s="40" t="s">
        <v>44</v>
      </c>
      <c r="D33" s="19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27"/>
      <c r="P33" s="19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27"/>
      <c r="AB33" s="15" t="s">
        <v>99</v>
      </c>
      <c r="AC33" s="15" t="s">
        <v>53</v>
      </c>
      <c r="AD33" s="105"/>
      <c r="AE33" s="61">
        <f>5000</f>
        <v>5000</v>
      </c>
      <c r="AF33" s="35"/>
      <c r="AG33" s="31">
        <f>+AE33+AF33</f>
        <v>5000</v>
      </c>
    </row>
    <row r="34" spans="1:33" ht="86.25" customHeight="1" x14ac:dyDescent="0.2">
      <c r="A34" s="16"/>
      <c r="B34" s="42"/>
      <c r="C34" s="40" t="s">
        <v>45</v>
      </c>
      <c r="D34" s="19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27"/>
      <c r="P34" s="19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27"/>
      <c r="AB34" s="15" t="s">
        <v>88</v>
      </c>
      <c r="AC34" s="15" t="s">
        <v>53</v>
      </c>
      <c r="AD34" s="106"/>
      <c r="AE34" s="61">
        <f>5000</f>
        <v>5000</v>
      </c>
      <c r="AF34" s="35"/>
      <c r="AG34" s="31">
        <f>+AE34+AF34</f>
        <v>5000</v>
      </c>
    </row>
    <row r="35" spans="1:33" ht="82.5" customHeight="1" x14ac:dyDescent="0.2">
      <c r="A35" s="16"/>
      <c r="B35" s="42" t="s">
        <v>46</v>
      </c>
      <c r="C35" s="40" t="s">
        <v>96</v>
      </c>
      <c r="D35" s="19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27"/>
      <c r="P35" s="19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27"/>
      <c r="AB35" s="15" t="s">
        <v>89</v>
      </c>
      <c r="AC35" s="15" t="s">
        <v>53</v>
      </c>
      <c r="AD35" s="62"/>
      <c r="AE35" s="61">
        <f>5000</f>
        <v>5000</v>
      </c>
      <c r="AF35" s="35">
        <f>10000</f>
        <v>10000</v>
      </c>
      <c r="AG35" s="31">
        <f>+AE35+AF35</f>
        <v>15000</v>
      </c>
    </row>
    <row r="36" spans="1:33" ht="79.5" customHeight="1" x14ac:dyDescent="0.2">
      <c r="A36" s="16"/>
      <c r="B36" s="42" t="s">
        <v>47</v>
      </c>
      <c r="C36" s="40" t="s">
        <v>48</v>
      </c>
      <c r="D36" s="19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27"/>
      <c r="P36" s="19"/>
      <c r="Q36" s="12"/>
      <c r="R36" s="12"/>
      <c r="S36" s="12"/>
      <c r="T36" s="12"/>
      <c r="U36" s="12"/>
      <c r="V36" s="12"/>
      <c r="W36" s="12"/>
      <c r="X36" s="59" t="s">
        <v>52</v>
      </c>
      <c r="Y36" s="12"/>
      <c r="Z36" s="51"/>
      <c r="AA36" s="27"/>
      <c r="AB36" s="15" t="s">
        <v>90</v>
      </c>
      <c r="AC36" s="15" t="s">
        <v>53</v>
      </c>
      <c r="AD36" s="62"/>
      <c r="AE36" s="61">
        <f>10000</f>
        <v>10000</v>
      </c>
      <c r="AF36" s="35">
        <f>5000</f>
        <v>5000</v>
      </c>
      <c r="AG36" s="31">
        <f t="shared" si="1"/>
        <v>15000</v>
      </c>
    </row>
    <row r="37" spans="1:33" ht="73.5" customHeight="1" x14ac:dyDescent="0.2">
      <c r="A37" s="16"/>
      <c r="B37" s="42" t="s">
        <v>49</v>
      </c>
      <c r="C37" s="40" t="s">
        <v>94</v>
      </c>
      <c r="D37" s="19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27"/>
      <c r="P37" s="19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27"/>
      <c r="AB37" s="15" t="s">
        <v>91</v>
      </c>
      <c r="AC37" s="15" t="s">
        <v>53</v>
      </c>
      <c r="AD37" s="62"/>
      <c r="AE37" s="61">
        <f>10000</f>
        <v>10000</v>
      </c>
      <c r="AF37" s="35"/>
      <c r="AG37" s="31">
        <f t="shared" si="1"/>
        <v>10000</v>
      </c>
    </row>
    <row r="38" spans="1:33" ht="59.25" customHeight="1" x14ac:dyDescent="0.2">
      <c r="A38" s="16"/>
      <c r="B38" s="98"/>
      <c r="C38" s="40" t="s">
        <v>93</v>
      </c>
      <c r="D38" s="19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27"/>
      <c r="P38" s="19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27"/>
      <c r="AB38" s="15" t="s">
        <v>92</v>
      </c>
      <c r="AC38" s="15"/>
      <c r="AD38" s="62"/>
      <c r="AE38" s="61">
        <f>10000</f>
        <v>10000</v>
      </c>
      <c r="AF38" s="35"/>
      <c r="AG38" s="31">
        <f t="shared" si="1"/>
        <v>10000</v>
      </c>
    </row>
    <row r="39" spans="1:33" ht="58.5" customHeight="1" x14ac:dyDescent="0.2">
      <c r="A39" s="16"/>
      <c r="B39" s="99"/>
      <c r="C39" s="40"/>
      <c r="D39" s="19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27"/>
      <c r="P39" s="19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27"/>
      <c r="AB39" s="15"/>
      <c r="AC39" s="15"/>
      <c r="AD39" s="62"/>
      <c r="AE39" s="61">
        <f>5000</f>
        <v>5000</v>
      </c>
      <c r="AF39" s="35"/>
      <c r="AG39" s="31">
        <f t="shared" si="1"/>
        <v>5000</v>
      </c>
    </row>
    <row r="40" spans="1:3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</sheetData>
  <mergeCells count="22">
    <mergeCell ref="B38:B39"/>
    <mergeCell ref="B21:B23"/>
    <mergeCell ref="AD16:AD19"/>
    <mergeCell ref="AD20:AD24"/>
    <mergeCell ref="AD25:AD31"/>
    <mergeCell ref="AD32:AD34"/>
    <mergeCell ref="B2:AG2"/>
    <mergeCell ref="B3:AG3"/>
    <mergeCell ref="B4:AG4"/>
    <mergeCell ref="B26:B31"/>
    <mergeCell ref="AE8:AE9"/>
    <mergeCell ref="AF8:AF9"/>
    <mergeCell ref="AG8:AG9"/>
    <mergeCell ref="P6:AA8"/>
    <mergeCell ref="B10:AD10"/>
    <mergeCell ref="AE6:AG7"/>
    <mergeCell ref="AB6:AD6"/>
    <mergeCell ref="B6:B9"/>
    <mergeCell ref="C6:C9"/>
    <mergeCell ref="D6:O8"/>
    <mergeCell ref="AD11:AD15"/>
    <mergeCell ref="B13:B15"/>
  </mergeCells>
  <phoneticPr fontId="1" type="noConversion"/>
  <pageMargins left="0.5" right="0.5" top="1" bottom="1" header="0.5" footer="0.5"/>
  <pageSetup scale="5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40677255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CSD/RND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Collins, Michael I.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ME-L1256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AG-ADR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43CF215A0A8744F8CDF417D9F5BED62" ma:contentTypeVersion="0" ma:contentTypeDescription="A content type to manage public (operations) IDB documents" ma:contentTypeScope="" ma:versionID="8fcd30cc1f6e1a597f48940671d8d28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37e258fd1c47562c185210fabf64e0e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2618b90-8453-43f4-a49f-7089672a37f2}" ma:internalName="TaxCatchAll" ma:showField="CatchAllData" ma:web="bb0255e7-ee8b-46cf-8bf3-bae2cce8d4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2618b90-8453-43f4-a49f-7089672a37f2}" ma:internalName="TaxCatchAllLabel" ma:readOnly="true" ma:showField="CatchAllDataLabel" ma:web="bb0255e7-ee8b-46cf-8bf3-bae2cce8d4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22FDA3-2515-40AA-AC3B-837D6C4DD34A}"/>
</file>

<file path=customXml/itemProps2.xml><?xml version="1.0" encoding="utf-8"?>
<ds:datastoreItem xmlns:ds="http://schemas.openxmlformats.org/officeDocument/2006/customXml" ds:itemID="{7E526159-452B-4387-955F-BE96AD92B8C4}"/>
</file>

<file path=customXml/itemProps3.xml><?xml version="1.0" encoding="utf-8"?>
<ds:datastoreItem xmlns:ds="http://schemas.openxmlformats.org/officeDocument/2006/customXml" ds:itemID="{FEA213A8-D4E0-486B-904E-7E438EF8A4C1}"/>
</file>

<file path=customXml/itemProps4.xml><?xml version="1.0" encoding="utf-8"?>
<ds:datastoreItem xmlns:ds="http://schemas.openxmlformats.org/officeDocument/2006/customXml" ds:itemID="{678759C7-89D0-4104-A6F7-3A0F373C2E8F}"/>
</file>

<file path=customXml/itemProps5.xml><?xml version="1.0" encoding="utf-8"?>
<ds:datastoreItem xmlns:ds="http://schemas.openxmlformats.org/officeDocument/2006/customXml" ds:itemID="{CB3B19AD-67ED-495A-BB89-43EC41C6F9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POA</vt:lpstr>
      <vt:lpstr>POA!Print_Area</vt:lpstr>
      <vt:lpstr>POA!Print_Titles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- Enlace Requerido - Plan Operativo Anual (POA) (ME-L1256) </dc:title>
  <dc:creator>Andres E. Garrett</dc:creator>
  <cp:lastModifiedBy>Inter-American Development Bank</cp:lastModifiedBy>
  <cp:revision/>
  <dcterms:created xsi:type="dcterms:W3CDTF">2011-08-23T01:46:03Z</dcterms:created>
  <dcterms:modified xsi:type="dcterms:W3CDTF">2016-09-22T14:52:57Z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0x01010046CF21643EE8D14686A648AA6DAD089200143CF215A0A8744F8CDF417D9F5BED62</vt:lpwstr>
  </property>
  <property fmtid="{D5CDD505-2E9C-101B-9397-08002B2CF9AE}" pid="3" name="TaxKeyword">
    <vt:lpwstr/>
  </property>
  <property fmtid="{D5CDD505-2E9C-101B-9397-08002B2CF9AE}" pid="4" name="Function Operations IDB">
    <vt:lpwstr>8;#IDBDocs|cca77002-e150-4b2d-ab1f-1d7a7cdcae16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